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岳西县头陀镇至青天乡乡级公路畅通工程（金坳至七里冲段）" sheetId="7" r:id="rId1"/>
  </sheets>
  <definedNames>
    <definedName name="_xlnm._FilterDatabase" localSheetId="0" hidden="1">'岳西县头陀镇至青天乡乡级公路畅通工程（金坳至七里冲段）'!$A$16:$O$40</definedName>
  </definedNames>
  <calcPr calcId="144525" concurrentCalc="0"/>
</workbook>
</file>

<file path=xl/comments1.xml><?xml version="1.0" encoding="utf-8"?>
<comments xmlns="http://schemas.openxmlformats.org/spreadsheetml/2006/main">
  <authors>
    <author>cw05</author>
    <author>qyr</author>
  </authors>
  <commentList>
    <comment ref="A55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56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  <comment ref="L59" authorId="1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异地已预交99.84</t>
        </r>
      </text>
    </comment>
    <comment ref="L60" authorId="1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异地已预缴183.2</t>
        </r>
      </text>
    </comment>
  </commentList>
</comments>
</file>

<file path=xl/sharedStrings.xml><?xml version="1.0" encoding="utf-8"?>
<sst xmlns="http://schemas.openxmlformats.org/spreadsheetml/2006/main" count="140" uniqueCount="76">
  <si>
    <t>C4800  岳西县头陀镇至青天乡乡级公路畅通工程（金坳至七里冲段）</t>
  </si>
  <si>
    <t>中标日期</t>
  </si>
  <si>
    <t>2016.8.25</t>
  </si>
  <si>
    <t>王业火15357320567</t>
  </si>
  <si>
    <t>岳西县交通发展有限责任公司</t>
  </si>
  <si>
    <t>决算日期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</si>
  <si>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</si>
  <si>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</si>
  <si>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</si>
  <si>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</si>
  <si>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</si>
  <si>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</si>
  <si>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</si>
  <si>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</si>
  <si>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</si>
  <si>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</si>
  <si>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</si>
  <si>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</si>
  <si>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</si>
  <si>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</si>
  <si>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</si>
  <si>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</si>
  <si>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</si>
  <si>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</si>
  <si>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</si>
  <si>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</si>
  <si>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</si>
  <si>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</si>
  <si>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</si>
  <si>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</si>
  <si>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</si>
  <si>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</si>
  <si>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</si>
  <si>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普</t>
  </si>
  <si>
    <t>王学高</t>
  </si>
  <si>
    <t>苗木</t>
  </si>
  <si>
    <t>补录</t>
  </si>
  <si>
    <t>专</t>
  </si>
  <si>
    <t>安徽怀宁海螺水泥有限公司</t>
  </si>
  <si>
    <t>水泥</t>
  </si>
  <si>
    <t>柴油</t>
  </si>
  <si>
    <t>意外伤害险</t>
  </si>
  <si>
    <t>中国石油天然气股份有限公司安徽安庆销售分公司</t>
  </si>
  <si>
    <t>工程用机械</t>
  </si>
  <si>
    <t>河沙、石子</t>
  </si>
  <si>
    <t>劳务费</t>
  </si>
  <si>
    <t>2017-1-</t>
  </si>
  <si>
    <t>徽行</t>
  </si>
  <si>
    <t>2017-5-</t>
  </si>
  <si>
    <t>2018-2-</t>
  </si>
  <si>
    <t>3次</t>
  </si>
  <si>
    <t>扣</t>
  </si>
  <si>
    <t>外经证</t>
  </si>
  <si>
    <t>增值税及附加</t>
  </si>
  <si>
    <t>2次</t>
  </si>
  <si>
    <t>管理费（全部）</t>
  </si>
  <si>
    <t>1次</t>
  </si>
  <si>
    <t>企税</t>
  </si>
  <si>
    <t>应提供成本</t>
  </si>
  <si>
    <t>可支付金额</t>
  </si>
  <si>
    <t>公司代缴税金：</t>
  </si>
  <si>
    <t>税种</t>
  </si>
  <si>
    <t>税额</t>
  </si>
  <si>
    <t>2017年1月开票税金</t>
  </si>
  <si>
    <t>2017年4月开票税金</t>
  </si>
  <si>
    <t>2018年1、2月开票税金</t>
  </si>
  <si>
    <t>2021年10月开票税金</t>
  </si>
  <si>
    <t>企业所得税</t>
  </si>
  <si>
    <t>增值税</t>
  </si>
  <si>
    <t>差额</t>
  </si>
  <si>
    <t>印花税</t>
  </si>
  <si>
    <t>城市维护建设税</t>
  </si>
  <si>
    <t>水利基金</t>
  </si>
  <si>
    <t>教育费附加</t>
  </si>
  <si>
    <t>地方教育费附加</t>
  </si>
  <si>
    <t>小计</t>
  </si>
</sst>
</file>

<file path=xl/styles.xml><?xml version="1.0" encoding="utf-8"?>
<styleSheet xmlns="http://schemas.openxmlformats.org/spreadsheetml/2006/main">
  <numFmts count="9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7" formatCode="yy/m/d;@"/>
    <numFmt numFmtId="178" formatCode="#,##0.00_ "/>
    <numFmt numFmtId="179" formatCode="yyyy&quot;年&quot;m&quot;月&quot;;@"/>
    <numFmt numFmtId="180" formatCode="#,##0_ "/>
  </numFmts>
  <fonts count="3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rgb="FF333333"/>
      <name val="宋体"/>
      <charset val="134"/>
    </font>
    <font>
      <sz val="9"/>
      <color rgb="FF333333"/>
      <name val="宋体"/>
      <charset val="134"/>
    </font>
    <font>
      <b/>
      <sz val="9"/>
      <color theme="1"/>
      <name val="宋体"/>
      <charset val="134"/>
    </font>
    <font>
      <b/>
      <sz val="9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1" fillId="19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8" borderId="10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23" borderId="13" applyNumberFormat="0" applyAlignment="0" applyProtection="0">
      <alignment vertical="center"/>
    </xf>
    <xf numFmtId="0" fontId="25" fillId="23" borderId="11" applyNumberFormat="0" applyAlignment="0" applyProtection="0">
      <alignment vertical="center"/>
    </xf>
    <xf numFmtId="0" fontId="22" fillId="22" borderId="12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86">
    <xf numFmtId="0" fontId="0" fillId="0" borderId="0" xfId="0"/>
    <xf numFmtId="0" fontId="1" fillId="0" borderId="0" xfId="0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177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14" fontId="2" fillId="0" borderId="2" xfId="0" applyNumberFormat="1" applyFont="1" applyBorder="1" applyAlignment="1">
      <alignment horizontal="left" vertical="center"/>
    </xf>
    <xf numFmtId="178" fontId="2" fillId="0" borderId="2" xfId="0" applyNumberFormat="1" applyFont="1" applyBorder="1" applyAlignment="1">
      <alignment vertical="center"/>
    </xf>
    <xf numFmtId="178" fontId="4" fillId="0" borderId="0" xfId="0" applyNumberFormat="1" applyFont="1"/>
    <xf numFmtId="178" fontId="2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176" fontId="2" fillId="0" borderId="2" xfId="0" applyNumberFormat="1" applyFont="1" applyBorder="1" applyAlignment="1">
      <alignment horizontal="center" vertical="center" wrapText="1"/>
    </xf>
    <xf numFmtId="177" fontId="2" fillId="0" borderId="3" xfId="0" applyNumberFormat="1" applyFont="1" applyBorder="1" applyAlignment="1">
      <alignment horizontal="left" vertical="center"/>
    </xf>
    <xf numFmtId="176" fontId="1" fillId="0" borderId="2" xfId="0" applyNumberFormat="1" applyFont="1" applyBorder="1" applyAlignment="1">
      <alignment horizontal="left" vertical="center"/>
    </xf>
    <xf numFmtId="178" fontId="6" fillId="0" borderId="2" xfId="0" applyNumberFormat="1" applyFont="1" applyBorder="1" applyAlignment="1">
      <alignment vertical="center"/>
    </xf>
    <xf numFmtId="177" fontId="3" fillId="0" borderId="0" xfId="0" applyNumberFormat="1" applyFont="1" applyBorder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9" fontId="2" fillId="0" borderId="2" xfId="11" applyNumberFormat="1" applyFont="1" applyBorder="1" applyAlignment="1">
      <alignment horizontal="center" vertical="center"/>
    </xf>
    <xf numFmtId="178" fontId="2" fillId="0" borderId="2" xfId="0" applyNumberFormat="1" applyFont="1" applyFill="1" applyBorder="1" applyAlignment="1">
      <alignment vertical="center"/>
    </xf>
    <xf numFmtId="178" fontId="1" fillId="2" borderId="2" xfId="0" applyNumberFormat="1" applyFont="1" applyFill="1" applyBorder="1" applyAlignment="1">
      <alignment vertical="center"/>
    </xf>
    <xf numFmtId="177" fontId="7" fillId="0" borderId="2" xfId="0" applyNumberFormat="1" applyFont="1" applyBorder="1" applyAlignment="1">
      <alignment vertical="center"/>
    </xf>
    <xf numFmtId="178" fontId="7" fillId="3" borderId="2" xfId="0" applyNumberFormat="1" applyFont="1" applyFill="1" applyBorder="1" applyAlignment="1">
      <alignment vertical="center"/>
    </xf>
    <xf numFmtId="178" fontId="7" fillId="0" borderId="2" xfId="0" applyNumberFormat="1" applyFont="1" applyBorder="1" applyAlignment="1">
      <alignment vertical="center"/>
    </xf>
    <xf numFmtId="178" fontId="7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7" fontId="7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NumberFormat="1" applyFont="1" applyFill="1" applyBorder="1" applyAlignment="1">
      <alignment horizontal="center" vertical="center"/>
    </xf>
    <xf numFmtId="178" fontId="2" fillId="2" borderId="2" xfId="0" applyNumberFormat="1" applyFont="1" applyFill="1" applyBorder="1" applyAlignment="1">
      <alignment vertical="center"/>
    </xf>
    <xf numFmtId="178" fontId="1" fillId="6" borderId="2" xfId="0" applyNumberFormat="1" applyFont="1" applyFill="1" applyBorder="1" applyAlignment="1">
      <alignment vertical="center"/>
    </xf>
    <xf numFmtId="0" fontId="7" fillId="0" borderId="2" xfId="0" applyNumberFormat="1" applyFont="1" applyBorder="1" applyAlignment="1">
      <alignment vertical="center"/>
    </xf>
    <xf numFmtId="178" fontId="7" fillId="0" borderId="3" xfId="0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178" fontId="7" fillId="0" borderId="0" xfId="0" applyNumberFormat="1" applyFont="1" applyBorder="1" applyAlignment="1">
      <alignment vertical="center"/>
    </xf>
    <xf numFmtId="0" fontId="7" fillId="0" borderId="0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176" fontId="2" fillId="6" borderId="2" xfId="0" applyNumberFormat="1" applyFont="1" applyFill="1" applyBorder="1" applyAlignment="1">
      <alignment vertical="center"/>
    </xf>
    <xf numFmtId="178" fontId="2" fillId="6" borderId="0" xfId="0" applyNumberFormat="1" applyFont="1" applyFill="1" applyBorder="1" applyAlignment="1">
      <alignment vertical="center"/>
    </xf>
    <xf numFmtId="178" fontId="7" fillId="6" borderId="0" xfId="0" applyNumberFormat="1" applyFont="1" applyFill="1" applyBorder="1" applyAlignment="1">
      <alignment vertical="center"/>
    </xf>
    <xf numFmtId="178" fontId="2" fillId="0" borderId="2" xfId="0" applyNumberFormat="1" applyFont="1" applyBorder="1" applyAlignment="1">
      <alignment horizontal="right" vertical="center"/>
    </xf>
    <xf numFmtId="177" fontId="2" fillId="0" borderId="2" xfId="0" applyNumberFormat="1" applyFont="1" applyBorder="1" applyAlignment="1">
      <alignment horizontal="right" vertical="center"/>
    </xf>
    <xf numFmtId="178" fontId="2" fillId="6" borderId="2" xfId="0" applyNumberFormat="1" applyFont="1" applyFill="1" applyBorder="1" applyAlignment="1">
      <alignment vertical="center"/>
    </xf>
    <xf numFmtId="0" fontId="2" fillId="0" borderId="2" xfId="0" applyNumberFormat="1" applyFont="1" applyBorder="1" applyAlignment="1">
      <alignment vertical="center"/>
    </xf>
    <xf numFmtId="176" fontId="2" fillId="0" borderId="2" xfId="0" applyNumberFormat="1" applyFont="1" applyBorder="1" applyAlignment="1">
      <alignment vertical="center"/>
    </xf>
    <xf numFmtId="176" fontId="7" fillId="0" borderId="2" xfId="0" applyNumberFormat="1" applyFont="1" applyBorder="1" applyAlignment="1">
      <alignment vertical="center"/>
    </xf>
    <xf numFmtId="177" fontId="3" fillId="0" borderId="0" xfId="0" applyNumberFormat="1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left" vertical="center"/>
    </xf>
    <xf numFmtId="177" fontId="2" fillId="0" borderId="5" xfId="0" applyNumberFormat="1" applyFont="1" applyBorder="1" applyAlignment="1">
      <alignment horizontal="left" vertical="center"/>
    </xf>
    <xf numFmtId="177" fontId="8" fillId="6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8" fontId="2" fillId="0" borderId="0" xfId="0" applyNumberFormat="1" applyFont="1" applyBorder="1" applyAlignment="1">
      <alignment vertical="center" wrapText="1"/>
    </xf>
    <xf numFmtId="10" fontId="2" fillId="0" borderId="0" xfId="0" applyNumberFormat="1" applyFont="1" applyBorder="1" applyAlignment="1">
      <alignment vertical="center" wrapText="1"/>
    </xf>
    <xf numFmtId="10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7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0" fontId="7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6" borderId="0" xfId="0" applyFont="1" applyFill="1" applyBorder="1" applyAlignment="1">
      <alignment vertical="center"/>
    </xf>
    <xf numFmtId="176" fontId="2" fillId="6" borderId="3" xfId="0" applyNumberFormat="1" applyFont="1" applyFill="1" applyBorder="1" applyAlignment="1">
      <alignment vertical="center"/>
    </xf>
    <xf numFmtId="176" fontId="2" fillId="6" borderId="0" xfId="0" applyNumberFormat="1" applyFont="1" applyFill="1" applyBorder="1" applyAlignment="1">
      <alignment vertical="center"/>
    </xf>
    <xf numFmtId="178" fontId="7" fillId="4" borderId="3" xfId="0" applyNumberFormat="1" applyFont="1" applyFill="1" applyBorder="1" applyAlignment="1">
      <alignment vertical="center"/>
    </xf>
    <xf numFmtId="178" fontId="7" fillId="4" borderId="2" xfId="0" applyNumberFormat="1" applyFont="1" applyFill="1" applyBorder="1" applyAlignment="1">
      <alignment vertical="center" wrapText="1"/>
    </xf>
    <xf numFmtId="178" fontId="2" fillId="6" borderId="3" xfId="0" applyNumberFormat="1" applyFont="1" applyFill="1" applyBorder="1" applyAlignment="1">
      <alignment vertical="center" wrapText="1"/>
    </xf>
    <xf numFmtId="178" fontId="2" fillId="6" borderId="2" xfId="0" applyNumberFormat="1" applyFont="1" applyFill="1" applyBorder="1" applyAlignment="1">
      <alignment vertical="center" wrapText="1"/>
    </xf>
    <xf numFmtId="178" fontId="7" fillId="6" borderId="3" xfId="0" applyNumberFormat="1" applyFont="1" applyFill="1" applyBorder="1" applyAlignment="1">
      <alignment vertical="center" wrapText="1"/>
    </xf>
    <xf numFmtId="178" fontId="7" fillId="6" borderId="2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16510</xdr:colOff>
      <xdr:row>62</xdr:row>
      <xdr:rowOff>5080</xdr:rowOff>
    </xdr:from>
    <xdr:to>
      <xdr:col>7</xdr:col>
      <xdr:colOff>26670</xdr:colOff>
      <xdr:row>64</xdr:row>
      <xdr:rowOff>17145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17135" y="14304645"/>
          <a:ext cx="1086485" cy="469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694055</xdr:colOff>
      <xdr:row>62</xdr:row>
      <xdr:rowOff>22225</xdr:rowOff>
    </xdr:from>
    <xdr:to>
      <xdr:col>9</xdr:col>
      <xdr:colOff>3175</xdr:colOff>
      <xdr:row>64</xdr:row>
      <xdr:rowOff>114300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71005" y="14321790"/>
          <a:ext cx="1099820" cy="549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27940</xdr:colOff>
      <xdr:row>62</xdr:row>
      <xdr:rowOff>16510</xdr:rowOff>
    </xdr:from>
    <xdr:to>
      <xdr:col>10</xdr:col>
      <xdr:colOff>2667000</xdr:colOff>
      <xdr:row>66</xdr:row>
      <xdr:rowOff>190500</xdr:rowOff>
    </xdr:to>
    <xdr:pic>
      <xdr:nvPicPr>
        <xdr:cNvPr id="4" name="图片 3" descr="4EXDK0UQQN5AWJC$~G23P}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362315" y="14316075"/>
          <a:ext cx="2639060" cy="1088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0"/>
  <sheetViews>
    <sheetView tabSelected="1" workbookViewId="0">
      <selection activeCell="A16" sqref="A16:O16"/>
    </sheetView>
  </sheetViews>
  <sheetFormatPr defaultColWidth="9" defaultRowHeight="11.25"/>
  <cols>
    <col min="1" max="1" width="10.75" style="2" customWidth="1"/>
    <col min="2" max="2" width="16.37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3" customWidth="1"/>
    <col min="10" max="10" width="6.125" style="5" customWidth="1"/>
    <col min="11" max="11" width="38.5" style="6" customWidth="1"/>
    <col min="12" max="12" width="18.5" style="6" customWidth="1"/>
    <col min="13" max="13" width="18.75" style="7" customWidth="1"/>
    <col min="14" max="14" width="15.125" style="7" customWidth="1"/>
    <col min="15" max="15" width="13.25" style="7" customWidth="1"/>
    <col min="16" max="16" width="14.625" style="7" customWidth="1"/>
    <col min="17" max="16384" width="9" style="7"/>
  </cols>
  <sheetData>
    <row r="1" ht="21.95" customHeight="1" spans="1:12">
      <c r="A1" s="8" t="s">
        <v>0</v>
      </c>
      <c r="B1" s="8"/>
      <c r="C1" s="8"/>
      <c r="D1" s="8"/>
      <c r="E1" s="8"/>
      <c r="F1" s="9"/>
      <c r="G1" s="9"/>
      <c r="H1" s="8"/>
      <c r="I1" s="9"/>
      <c r="J1" s="8"/>
      <c r="K1" s="56"/>
      <c r="L1" s="56"/>
    </row>
    <row r="2" ht="18" customHeight="1" spans="1:12">
      <c r="A2" s="10" t="s">
        <v>1</v>
      </c>
      <c r="B2" s="11" t="s">
        <v>2</v>
      </c>
      <c r="C2" s="12"/>
      <c r="D2" s="13">
        <v>12163153.4</v>
      </c>
      <c r="E2" s="14"/>
      <c r="F2" s="15" t="s">
        <v>3</v>
      </c>
      <c r="G2" s="16"/>
      <c r="H2" s="17" t="s">
        <v>4</v>
      </c>
      <c r="I2" s="57"/>
      <c r="J2" s="58"/>
      <c r="K2" s="59"/>
      <c r="L2" s="56"/>
    </row>
    <row r="3" ht="18" customHeight="1" spans="1:12">
      <c r="A3" s="10" t="s">
        <v>5</v>
      </c>
      <c r="B3" s="18"/>
      <c r="C3" s="12"/>
      <c r="D3" s="19">
        <v>11576035.99</v>
      </c>
      <c r="H3" s="20"/>
      <c r="I3" s="60"/>
      <c r="J3" s="20"/>
      <c r="K3" s="56"/>
      <c r="L3" s="56"/>
    </row>
    <row r="4" ht="18" customHeight="1" spans="1:12">
      <c r="A4" s="2" t="s">
        <v>6</v>
      </c>
      <c r="H4" s="20"/>
      <c r="I4" s="60"/>
      <c r="J4" s="20"/>
      <c r="K4" s="56"/>
      <c r="L4" s="56"/>
    </row>
    <row r="5" ht="18" customHeight="1" spans="1:10">
      <c r="A5" s="21" t="s">
        <v>7</v>
      </c>
      <c r="B5" s="22" t="s">
        <v>8</v>
      </c>
      <c r="C5" s="21" t="s">
        <v>9</v>
      </c>
      <c r="D5" s="21"/>
      <c r="E5" s="21" t="s">
        <v>10</v>
      </c>
      <c r="F5" s="22"/>
      <c r="G5" s="22" t="s">
        <v>11</v>
      </c>
      <c r="H5" s="23" t="s">
        <v>12</v>
      </c>
      <c r="I5" s="22"/>
      <c r="J5" s="23"/>
    </row>
    <row r="6" ht="18" customHeight="1" spans="1:10">
      <c r="A6" s="21"/>
      <c r="B6" s="22"/>
      <c r="C6" s="21" t="s">
        <v>13</v>
      </c>
      <c r="D6" s="21" t="s">
        <v>14</v>
      </c>
      <c r="E6" s="21" t="s">
        <v>13</v>
      </c>
      <c r="F6" s="22" t="s">
        <v>14</v>
      </c>
      <c r="G6" s="22"/>
      <c r="H6" s="23" t="s">
        <v>15</v>
      </c>
      <c r="I6" s="22" t="s">
        <v>16</v>
      </c>
      <c r="J6" s="23" t="s">
        <v>17</v>
      </c>
    </row>
    <row r="7" ht="18" customHeight="1" spans="1:10">
      <c r="A7" s="24">
        <v>42747</v>
      </c>
      <c r="B7" s="12">
        <f t="shared" ref="B7:B13" si="0">G7/(1+C7+E7)</f>
        <v>2387387.38738739</v>
      </c>
      <c r="C7" s="25">
        <v>0.02</v>
      </c>
      <c r="D7" s="26">
        <f t="shared" ref="D7:D13" si="1">G7/(1+E7+C7)*C7</f>
        <v>47747.7477477477</v>
      </c>
      <c r="E7" s="25">
        <v>0.09</v>
      </c>
      <c r="F7" s="12">
        <f t="shared" ref="F7:F13" si="2">G7/(1+C7+E7)*E7</f>
        <v>214864.864864865</v>
      </c>
      <c r="G7" s="27">
        <v>2650000</v>
      </c>
      <c r="H7" s="24">
        <v>42752</v>
      </c>
      <c r="I7" s="12">
        <v>2650000</v>
      </c>
      <c r="J7" s="61" t="s">
        <v>18</v>
      </c>
    </row>
    <row r="8" ht="18" customHeight="1" spans="1:10">
      <c r="A8" s="24">
        <v>42839</v>
      </c>
      <c r="B8" s="12">
        <f t="shared" si="0"/>
        <v>1990990.99099099</v>
      </c>
      <c r="C8" s="25">
        <v>0.02</v>
      </c>
      <c r="D8" s="26">
        <f t="shared" si="1"/>
        <v>39819.8198198198</v>
      </c>
      <c r="E8" s="25">
        <v>0.09</v>
      </c>
      <c r="F8" s="12">
        <f t="shared" si="2"/>
        <v>179189.189189189</v>
      </c>
      <c r="G8" s="27">
        <v>2210000</v>
      </c>
      <c r="H8" s="24">
        <v>42882</v>
      </c>
      <c r="I8" s="12">
        <v>2210000</v>
      </c>
      <c r="J8" s="61" t="s">
        <v>18</v>
      </c>
    </row>
    <row r="9" ht="18" customHeight="1" spans="1:10">
      <c r="A9" s="24">
        <v>43115</v>
      </c>
      <c r="B9" s="12">
        <f t="shared" si="0"/>
        <v>3783783.78378378</v>
      </c>
      <c r="C9" s="25">
        <v>0.02</v>
      </c>
      <c r="D9" s="26">
        <f t="shared" si="1"/>
        <v>75675.6756756757</v>
      </c>
      <c r="E9" s="25">
        <v>0.09</v>
      </c>
      <c r="F9" s="12">
        <f t="shared" si="2"/>
        <v>340540.540540541</v>
      </c>
      <c r="G9" s="27">
        <v>4200000</v>
      </c>
      <c r="H9" s="24">
        <v>43137</v>
      </c>
      <c r="I9" s="12">
        <v>4200000</v>
      </c>
      <c r="J9" s="61" t="s">
        <v>18</v>
      </c>
    </row>
    <row r="10" ht="18" customHeight="1" spans="1:10">
      <c r="A10" s="24">
        <v>43137</v>
      </c>
      <c r="B10" s="12">
        <f t="shared" si="0"/>
        <v>1966868.52252252</v>
      </c>
      <c r="C10" s="25">
        <v>0.02</v>
      </c>
      <c r="D10" s="26">
        <f t="shared" si="1"/>
        <v>39337.3704504504</v>
      </c>
      <c r="E10" s="25">
        <v>0.09</v>
      </c>
      <c r="F10" s="12">
        <f t="shared" si="2"/>
        <v>177018.167027027</v>
      </c>
      <c r="G10" s="27">
        <v>2183224.06</v>
      </c>
      <c r="H10" s="24">
        <v>43138</v>
      </c>
      <c r="I10" s="12">
        <v>2183224.06</v>
      </c>
      <c r="J10" s="61" t="s">
        <v>18</v>
      </c>
    </row>
    <row r="11" ht="18" customHeight="1" spans="1:10">
      <c r="A11" s="24">
        <v>44489</v>
      </c>
      <c r="B11" s="12">
        <f t="shared" si="0"/>
        <v>305332.04587156</v>
      </c>
      <c r="C11" s="25">
        <v>0.02</v>
      </c>
      <c r="D11" s="26">
        <f t="shared" si="1"/>
        <v>6106.64091743119</v>
      </c>
      <c r="E11" s="25">
        <v>0.07</v>
      </c>
      <c r="F11" s="12">
        <f t="shared" si="2"/>
        <v>21373.2432110092</v>
      </c>
      <c r="G11" s="27">
        <v>332811.93</v>
      </c>
      <c r="H11" s="24"/>
      <c r="I11" s="12"/>
      <c r="J11" s="61"/>
    </row>
    <row r="12" ht="18" customHeight="1" spans="1:10">
      <c r="A12" s="24"/>
      <c r="B12" s="12"/>
      <c r="C12" s="25"/>
      <c r="D12" s="26"/>
      <c r="E12" s="25"/>
      <c r="F12" s="12"/>
      <c r="G12" s="27"/>
      <c r="H12" s="24"/>
      <c r="I12" s="12"/>
      <c r="J12" s="61"/>
    </row>
    <row r="13" ht="18" customHeight="1" spans="1:10">
      <c r="A13" s="24"/>
      <c r="B13" s="12"/>
      <c r="C13" s="25"/>
      <c r="D13" s="26"/>
      <c r="E13" s="25"/>
      <c r="F13" s="12"/>
      <c r="G13" s="27"/>
      <c r="H13" s="24"/>
      <c r="I13" s="12"/>
      <c r="J13" s="61"/>
    </row>
    <row r="14" ht="18" customHeight="1" spans="1:10">
      <c r="A14" s="28" t="s">
        <v>19</v>
      </c>
      <c r="B14" s="29">
        <f>SUM(B7:B13)</f>
        <v>10434362.7305562</v>
      </c>
      <c r="C14" s="30"/>
      <c r="D14" s="30">
        <f>SUM(D7:D13)</f>
        <v>208687.254611125</v>
      </c>
      <c r="E14" s="30"/>
      <c r="F14" s="31">
        <f>SUM(F7:F13)</f>
        <v>932986.004832631</v>
      </c>
      <c r="G14" s="30">
        <f>SUM(G7:G13)</f>
        <v>11576035.99</v>
      </c>
      <c r="H14" s="32"/>
      <c r="I14" s="30">
        <f>SUM(I7:I13)</f>
        <v>11243224.06</v>
      </c>
      <c r="J14" s="32"/>
    </row>
    <row r="15" ht="18" customHeight="1" spans="1:12">
      <c r="A15" s="2" t="s">
        <v>20</v>
      </c>
      <c r="J15" s="4"/>
      <c r="K15" s="62"/>
      <c r="L15" s="63"/>
    </row>
    <row r="16" ht="18" customHeight="1" spans="1:15">
      <c r="A16" s="33" t="s">
        <v>21</v>
      </c>
      <c r="B16" s="22" t="s">
        <v>22</v>
      </c>
      <c r="C16" s="21" t="s">
        <v>23</v>
      </c>
      <c r="D16" s="21" t="s">
        <v>24</v>
      </c>
      <c r="E16" s="21" t="s">
        <v>13</v>
      </c>
      <c r="F16" s="22" t="s">
        <v>25</v>
      </c>
      <c r="G16" s="22" t="s">
        <v>11</v>
      </c>
      <c r="H16" s="21" t="s">
        <v>26</v>
      </c>
      <c r="I16" s="22" t="s">
        <v>27</v>
      </c>
      <c r="J16" s="21" t="s">
        <v>17</v>
      </c>
      <c r="K16" s="64" t="s">
        <v>28</v>
      </c>
      <c r="L16" s="65" t="s">
        <v>29</v>
      </c>
      <c r="M16" s="23" t="s">
        <v>30</v>
      </c>
      <c r="N16" s="23" t="s">
        <v>31</v>
      </c>
      <c r="O16" s="23" t="s">
        <v>32</v>
      </c>
    </row>
    <row r="17" s="1" customFormat="1" ht="18" customHeight="1" spans="1:17">
      <c r="A17" s="34">
        <v>42736</v>
      </c>
      <c r="B17" s="35">
        <f t="shared" ref="B17:B30" si="3">ROUND(G17/(1+E17),2)</f>
        <v>600000</v>
      </c>
      <c r="C17" s="36"/>
      <c r="D17" s="37" t="s">
        <v>33</v>
      </c>
      <c r="E17" s="38"/>
      <c r="F17" s="35">
        <f t="shared" ref="F17:F30" si="4">ROUND(G17/(1+E17)*E17,2)</f>
        <v>0</v>
      </c>
      <c r="G17" s="39">
        <v>600000</v>
      </c>
      <c r="H17" s="24"/>
      <c r="I17" s="35"/>
      <c r="J17" s="61"/>
      <c r="K17" s="66" t="s">
        <v>34</v>
      </c>
      <c r="L17" s="67" t="s">
        <v>35</v>
      </c>
      <c r="M17" s="68"/>
      <c r="N17" s="68"/>
      <c r="O17" s="69" t="s">
        <v>36</v>
      </c>
      <c r="Q17" s="85"/>
    </row>
    <row r="18" s="1" customFormat="1" ht="18" customHeight="1" spans="1:17">
      <c r="A18" s="34">
        <v>42795</v>
      </c>
      <c r="B18" s="35">
        <f t="shared" si="3"/>
        <v>722461.54</v>
      </c>
      <c r="C18" s="36"/>
      <c r="D18" s="37" t="s">
        <v>37</v>
      </c>
      <c r="E18" s="38">
        <v>0.17</v>
      </c>
      <c r="F18" s="40">
        <f t="shared" si="4"/>
        <v>122818.46</v>
      </c>
      <c r="G18" s="39">
        <v>845280</v>
      </c>
      <c r="H18" s="24"/>
      <c r="I18" s="35"/>
      <c r="J18" s="61"/>
      <c r="K18" s="66" t="s">
        <v>38</v>
      </c>
      <c r="L18" s="67" t="s">
        <v>39</v>
      </c>
      <c r="M18" s="68"/>
      <c r="N18" s="68"/>
      <c r="O18" s="69" t="s">
        <v>36</v>
      </c>
      <c r="Q18" s="85"/>
    </row>
    <row r="19" s="1" customFormat="1" ht="18" customHeight="1" spans="1:17">
      <c r="A19" s="34">
        <v>42826</v>
      </c>
      <c r="B19" s="35">
        <f t="shared" si="3"/>
        <v>89213.68</v>
      </c>
      <c r="C19" s="36"/>
      <c r="D19" s="37" t="s">
        <v>37</v>
      </c>
      <c r="E19" s="38">
        <v>0.17</v>
      </c>
      <c r="F19" s="40">
        <f t="shared" si="4"/>
        <v>15166.32</v>
      </c>
      <c r="G19" s="39">
        <v>104380</v>
      </c>
      <c r="H19" s="24"/>
      <c r="I19" s="35"/>
      <c r="J19" s="61"/>
      <c r="K19" s="66" t="s">
        <v>38</v>
      </c>
      <c r="L19" s="67" t="s">
        <v>39</v>
      </c>
      <c r="M19" s="68"/>
      <c r="N19" s="68"/>
      <c r="O19" s="69" t="s">
        <v>36</v>
      </c>
      <c r="Q19" s="85"/>
    </row>
    <row r="20" s="1" customFormat="1" ht="18" customHeight="1" spans="1:17">
      <c r="A20" s="34">
        <v>42826</v>
      </c>
      <c r="B20" s="35">
        <f t="shared" si="3"/>
        <v>512576.92</v>
      </c>
      <c r="C20" s="36"/>
      <c r="D20" s="37" t="s">
        <v>37</v>
      </c>
      <c r="E20" s="38">
        <v>0.17</v>
      </c>
      <c r="F20" s="40">
        <f t="shared" si="4"/>
        <v>87138.08</v>
      </c>
      <c r="G20" s="39">
        <v>599715</v>
      </c>
      <c r="H20" s="24"/>
      <c r="I20" s="35"/>
      <c r="J20" s="61"/>
      <c r="K20" s="66" t="s">
        <v>38</v>
      </c>
      <c r="L20" s="67" t="s">
        <v>39</v>
      </c>
      <c r="M20" s="68"/>
      <c r="N20" s="68"/>
      <c r="O20" s="69"/>
      <c r="Q20" s="85"/>
    </row>
    <row r="21" s="1" customFormat="1" ht="18" customHeight="1" spans="1:17">
      <c r="A21" s="34">
        <v>42856</v>
      </c>
      <c r="B21" s="35">
        <f t="shared" si="3"/>
        <v>20519</v>
      </c>
      <c r="C21" s="36"/>
      <c r="D21" s="37" t="s">
        <v>33</v>
      </c>
      <c r="E21" s="38">
        <v>0</v>
      </c>
      <c r="F21" s="40">
        <f t="shared" si="4"/>
        <v>0</v>
      </c>
      <c r="G21" s="39">
        <v>20519</v>
      </c>
      <c r="H21" s="24"/>
      <c r="I21" s="35"/>
      <c r="J21" s="61"/>
      <c r="K21" s="66" t="s">
        <v>34</v>
      </c>
      <c r="L21" s="67" t="s">
        <v>40</v>
      </c>
      <c r="M21" s="68"/>
      <c r="N21" s="68"/>
      <c r="O21" s="69"/>
      <c r="Q21" s="85"/>
    </row>
    <row r="22" s="1" customFormat="1" ht="18" customHeight="1" spans="1:17">
      <c r="A22" s="34">
        <v>42856</v>
      </c>
      <c r="B22" s="35">
        <f t="shared" si="3"/>
        <v>36489</v>
      </c>
      <c r="C22" s="36"/>
      <c r="D22" s="37" t="s">
        <v>33</v>
      </c>
      <c r="E22" s="38">
        <v>0</v>
      </c>
      <c r="F22" s="40">
        <f t="shared" si="4"/>
        <v>0</v>
      </c>
      <c r="G22" s="39">
        <v>36489</v>
      </c>
      <c r="H22" s="24"/>
      <c r="I22" s="35"/>
      <c r="J22" s="61"/>
      <c r="K22" s="66" t="s">
        <v>34</v>
      </c>
      <c r="L22" s="67" t="s">
        <v>41</v>
      </c>
      <c r="M22" s="68"/>
      <c r="N22" s="68"/>
      <c r="O22" s="69"/>
      <c r="Q22" s="85"/>
    </row>
    <row r="23" s="1" customFormat="1" ht="18" customHeight="1" spans="1:17">
      <c r="A23" s="34">
        <v>42856</v>
      </c>
      <c r="B23" s="35">
        <f t="shared" si="3"/>
        <v>342115.38</v>
      </c>
      <c r="C23" s="36"/>
      <c r="D23" s="37" t="s">
        <v>37</v>
      </c>
      <c r="E23" s="38">
        <v>0.17</v>
      </c>
      <c r="F23" s="35">
        <f t="shared" si="4"/>
        <v>58159.62</v>
      </c>
      <c r="G23" s="39">
        <v>400275</v>
      </c>
      <c r="H23" s="24"/>
      <c r="I23" s="35"/>
      <c r="J23" s="61"/>
      <c r="K23" s="66" t="s">
        <v>38</v>
      </c>
      <c r="L23" s="67" t="s">
        <v>39</v>
      </c>
      <c r="M23" s="68"/>
      <c r="N23" s="68"/>
      <c r="O23" s="69"/>
      <c r="Q23" s="85"/>
    </row>
    <row r="24" s="1" customFormat="1" ht="18" customHeight="1" spans="1:17">
      <c r="A24" s="34">
        <v>42887</v>
      </c>
      <c r="B24" s="35">
        <f t="shared" si="3"/>
        <v>253837.61</v>
      </c>
      <c r="C24" s="36"/>
      <c r="D24" s="37" t="s">
        <v>37</v>
      </c>
      <c r="E24" s="38">
        <v>0.17</v>
      </c>
      <c r="F24" s="35">
        <f t="shared" si="4"/>
        <v>43152.39</v>
      </c>
      <c r="G24" s="39">
        <v>296990</v>
      </c>
      <c r="H24" s="24"/>
      <c r="I24" s="35"/>
      <c r="J24" s="61"/>
      <c r="K24" s="66" t="s">
        <v>38</v>
      </c>
      <c r="L24" s="67" t="s">
        <v>39</v>
      </c>
      <c r="M24" s="68"/>
      <c r="N24" s="68"/>
      <c r="O24" s="69"/>
      <c r="Q24" s="85"/>
    </row>
    <row r="25" s="1" customFormat="1" ht="18" customHeight="1" spans="1:17">
      <c r="A25" s="34">
        <v>42887</v>
      </c>
      <c r="B25" s="35">
        <f t="shared" si="3"/>
        <v>256410.26</v>
      </c>
      <c r="C25" s="36"/>
      <c r="D25" s="37" t="s">
        <v>37</v>
      </c>
      <c r="E25" s="38">
        <v>0.17</v>
      </c>
      <c r="F25" s="35">
        <f t="shared" si="4"/>
        <v>43589.74</v>
      </c>
      <c r="G25" s="39">
        <v>300000</v>
      </c>
      <c r="H25" s="24"/>
      <c r="I25" s="35"/>
      <c r="J25" s="61"/>
      <c r="K25" s="66" t="s">
        <v>42</v>
      </c>
      <c r="L25" s="67" t="s">
        <v>43</v>
      </c>
      <c r="M25" s="68"/>
      <c r="N25" s="68"/>
      <c r="O25" s="69"/>
      <c r="Q25" s="85"/>
    </row>
    <row r="26" s="1" customFormat="1" ht="18" customHeight="1" spans="1:17">
      <c r="A26" s="34">
        <v>42887</v>
      </c>
      <c r="B26" s="35">
        <f t="shared" si="3"/>
        <v>550000</v>
      </c>
      <c r="C26" s="36"/>
      <c r="D26" s="37" t="s">
        <v>33</v>
      </c>
      <c r="E26" s="38"/>
      <c r="F26" s="35">
        <f t="shared" si="4"/>
        <v>0</v>
      </c>
      <c r="G26" s="39">
        <v>550000</v>
      </c>
      <c r="H26" s="24"/>
      <c r="I26" s="35"/>
      <c r="J26" s="61"/>
      <c r="K26" s="66" t="s">
        <v>34</v>
      </c>
      <c r="L26" s="67" t="s">
        <v>43</v>
      </c>
      <c r="M26" s="68"/>
      <c r="N26" s="68"/>
      <c r="O26" s="69"/>
      <c r="Q26" s="85"/>
    </row>
    <row r="27" s="1" customFormat="1" ht="18" customHeight="1" spans="1:17">
      <c r="A27" s="34">
        <v>43132</v>
      </c>
      <c r="B27" s="35">
        <f t="shared" si="3"/>
        <v>1174000</v>
      </c>
      <c r="C27" s="36"/>
      <c r="D27" s="37" t="s">
        <v>33</v>
      </c>
      <c r="E27" s="38"/>
      <c r="F27" s="35">
        <f t="shared" si="4"/>
        <v>0</v>
      </c>
      <c r="G27" s="39">
        <v>1174000</v>
      </c>
      <c r="H27" s="24"/>
      <c r="I27" s="35"/>
      <c r="J27" s="61"/>
      <c r="K27" s="66" t="s">
        <v>34</v>
      </c>
      <c r="L27" s="67" t="s">
        <v>44</v>
      </c>
      <c r="M27" s="68"/>
      <c r="N27" s="68"/>
      <c r="O27" s="69"/>
      <c r="Q27" s="85"/>
    </row>
    <row r="28" s="1" customFormat="1" ht="18" customHeight="1" spans="1:17">
      <c r="A28" s="34">
        <v>43132</v>
      </c>
      <c r="B28" s="35">
        <f t="shared" si="3"/>
        <v>1900000</v>
      </c>
      <c r="C28" s="36"/>
      <c r="D28" s="37" t="s">
        <v>33</v>
      </c>
      <c r="E28" s="38"/>
      <c r="F28" s="35">
        <f t="shared" si="4"/>
        <v>0</v>
      </c>
      <c r="G28" s="39">
        <v>1900000</v>
      </c>
      <c r="H28" s="24"/>
      <c r="I28" s="35"/>
      <c r="J28" s="61"/>
      <c r="K28" s="66" t="s">
        <v>34</v>
      </c>
      <c r="L28" s="67" t="s">
        <v>45</v>
      </c>
      <c r="M28" s="68"/>
      <c r="N28" s="68"/>
      <c r="O28" s="69"/>
      <c r="Q28" s="85"/>
    </row>
    <row r="29" s="1" customFormat="1" ht="18" customHeight="1" spans="1:17">
      <c r="A29" s="34">
        <v>43132</v>
      </c>
      <c r="B29" s="35">
        <f t="shared" si="3"/>
        <v>2000000</v>
      </c>
      <c r="C29" s="36"/>
      <c r="D29" s="37" t="s">
        <v>33</v>
      </c>
      <c r="E29" s="38"/>
      <c r="F29" s="35">
        <f t="shared" si="4"/>
        <v>0</v>
      </c>
      <c r="G29" s="39">
        <v>2000000</v>
      </c>
      <c r="H29" s="24"/>
      <c r="I29" s="35"/>
      <c r="J29" s="61"/>
      <c r="K29" s="66" t="s">
        <v>34</v>
      </c>
      <c r="L29" s="67" t="s">
        <v>43</v>
      </c>
      <c r="M29" s="68"/>
      <c r="N29" s="68"/>
      <c r="O29" s="69"/>
      <c r="Q29" s="85"/>
    </row>
    <row r="30" s="1" customFormat="1" ht="18" customHeight="1" spans="1:17">
      <c r="A30" s="34"/>
      <c r="B30" s="35">
        <f t="shared" si="3"/>
        <v>0</v>
      </c>
      <c r="C30" s="36"/>
      <c r="D30" s="37"/>
      <c r="E30" s="38"/>
      <c r="F30" s="35">
        <f t="shared" si="4"/>
        <v>0</v>
      </c>
      <c r="G30" s="39"/>
      <c r="H30" s="24" t="s">
        <v>46</v>
      </c>
      <c r="I30" s="35">
        <v>2543358.95</v>
      </c>
      <c r="J30" s="61" t="s">
        <v>47</v>
      </c>
      <c r="K30" s="66" t="s">
        <v>34</v>
      </c>
      <c r="L30" s="67"/>
      <c r="M30" s="68"/>
      <c r="N30" s="68"/>
      <c r="O30" s="69"/>
      <c r="Q30" s="85"/>
    </row>
    <row r="31" s="1" customFormat="1" ht="18" customHeight="1" spans="1:17">
      <c r="A31" s="34"/>
      <c r="B31" s="35">
        <f t="shared" ref="B31:B47" si="5">ROUND(G31/(1+E31),2)</f>
        <v>0</v>
      </c>
      <c r="C31" s="36"/>
      <c r="D31" s="37"/>
      <c r="E31" s="38"/>
      <c r="F31" s="35">
        <f t="shared" ref="F31:F47" si="6">ROUND(G31/(1+E31)*E31,2)</f>
        <v>0</v>
      </c>
      <c r="G31" s="39"/>
      <c r="H31" s="24" t="s">
        <v>48</v>
      </c>
      <c r="I31" s="35">
        <v>1882163.66</v>
      </c>
      <c r="J31" s="61" t="s">
        <v>47</v>
      </c>
      <c r="K31" s="66" t="s">
        <v>34</v>
      </c>
      <c r="L31" s="67"/>
      <c r="M31" s="68"/>
      <c r="N31" s="68"/>
      <c r="O31" s="69"/>
      <c r="Q31" s="85"/>
    </row>
    <row r="32" s="1" customFormat="1" ht="18" customHeight="1" spans="1:17">
      <c r="A32" s="34"/>
      <c r="B32" s="35">
        <f t="shared" si="5"/>
        <v>0</v>
      </c>
      <c r="C32" s="36"/>
      <c r="D32" s="37"/>
      <c r="E32" s="38"/>
      <c r="F32" s="35">
        <f t="shared" si="6"/>
        <v>0</v>
      </c>
      <c r="G32" s="39"/>
      <c r="H32" s="24" t="s">
        <v>49</v>
      </c>
      <c r="I32" s="35">
        <v>5972301.42</v>
      </c>
      <c r="J32" s="61" t="s">
        <v>47</v>
      </c>
      <c r="K32" s="66" t="s">
        <v>34</v>
      </c>
      <c r="L32" s="67"/>
      <c r="M32" s="68"/>
      <c r="N32" s="68"/>
      <c r="O32" s="69"/>
      <c r="Q32" s="85"/>
    </row>
    <row r="33" s="1" customFormat="1" ht="18" customHeight="1" spans="1:17">
      <c r="A33" s="34"/>
      <c r="B33" s="35">
        <f t="shared" si="5"/>
        <v>0</v>
      </c>
      <c r="C33" s="36"/>
      <c r="D33" s="37"/>
      <c r="E33" s="38"/>
      <c r="F33" s="35">
        <f t="shared" si="6"/>
        <v>0</v>
      </c>
      <c r="G33" s="39"/>
      <c r="H33" s="24"/>
      <c r="I33" s="35"/>
      <c r="J33" s="61"/>
      <c r="K33" s="70"/>
      <c r="L33" s="67"/>
      <c r="M33" s="68"/>
      <c r="N33" s="68"/>
      <c r="O33" s="69"/>
      <c r="Q33" s="85"/>
    </row>
    <row r="34" s="1" customFormat="1" ht="18" customHeight="1" spans="1:17">
      <c r="A34" s="34"/>
      <c r="B34" s="35">
        <f t="shared" si="5"/>
        <v>0</v>
      </c>
      <c r="C34" s="36"/>
      <c r="D34" s="37"/>
      <c r="E34" s="38"/>
      <c r="F34" s="35">
        <f t="shared" si="6"/>
        <v>0</v>
      </c>
      <c r="G34" s="39"/>
      <c r="H34" s="24"/>
      <c r="I34" s="35"/>
      <c r="J34" s="61"/>
      <c r="K34" s="70"/>
      <c r="L34" s="67"/>
      <c r="M34" s="68"/>
      <c r="N34" s="68"/>
      <c r="O34" s="69"/>
      <c r="Q34" s="85"/>
    </row>
    <row r="35" s="1" customFormat="1" ht="18" customHeight="1" spans="1:15">
      <c r="A35" s="34"/>
      <c r="B35" s="35">
        <f t="shared" si="5"/>
        <v>0</v>
      </c>
      <c r="C35" s="36"/>
      <c r="D35" s="37"/>
      <c r="E35" s="38"/>
      <c r="F35" s="35">
        <f t="shared" si="6"/>
        <v>0</v>
      </c>
      <c r="G35" s="39"/>
      <c r="H35" s="24"/>
      <c r="I35" s="12"/>
      <c r="J35" s="61"/>
      <c r="K35" s="70"/>
      <c r="L35" s="67"/>
      <c r="M35" s="68"/>
      <c r="N35" s="68"/>
      <c r="O35" s="69"/>
    </row>
    <row r="36" s="1" customFormat="1" ht="18" customHeight="1" spans="1:15">
      <c r="A36" s="34"/>
      <c r="B36" s="35">
        <f t="shared" si="5"/>
        <v>0</v>
      </c>
      <c r="C36" s="36"/>
      <c r="D36" s="37"/>
      <c r="E36" s="38"/>
      <c r="F36" s="35">
        <f t="shared" si="6"/>
        <v>0</v>
      </c>
      <c r="G36" s="39"/>
      <c r="H36" s="24"/>
      <c r="I36" s="12"/>
      <c r="J36" s="61"/>
      <c r="K36" s="70"/>
      <c r="L36" s="67"/>
      <c r="M36" s="68"/>
      <c r="N36" s="68"/>
      <c r="O36" s="69"/>
    </row>
    <row r="37" s="1" customFormat="1" ht="18" customHeight="1" spans="1:15">
      <c r="A37" s="34"/>
      <c r="B37" s="35">
        <f t="shared" si="5"/>
        <v>0</v>
      </c>
      <c r="C37" s="36"/>
      <c r="D37" s="37"/>
      <c r="E37" s="38"/>
      <c r="F37" s="35">
        <f t="shared" si="6"/>
        <v>0</v>
      </c>
      <c r="G37" s="39"/>
      <c r="H37" s="24"/>
      <c r="I37" s="12"/>
      <c r="J37" s="61"/>
      <c r="K37" s="70"/>
      <c r="L37" s="67"/>
      <c r="M37" s="68"/>
      <c r="N37" s="68"/>
      <c r="O37" s="69"/>
    </row>
    <row r="38" s="1" customFormat="1" ht="18" customHeight="1" spans="1:15">
      <c r="A38" s="34"/>
      <c r="B38" s="35">
        <f t="shared" si="5"/>
        <v>0</v>
      </c>
      <c r="C38" s="36"/>
      <c r="D38" s="37"/>
      <c r="E38" s="38"/>
      <c r="F38" s="35">
        <f t="shared" si="6"/>
        <v>0</v>
      </c>
      <c r="G38" s="39"/>
      <c r="H38" s="24"/>
      <c r="I38" s="12"/>
      <c r="J38" s="61"/>
      <c r="K38" s="70"/>
      <c r="L38" s="67"/>
      <c r="M38" s="68"/>
      <c r="N38" s="68"/>
      <c r="O38" s="69"/>
    </row>
    <row r="39" s="1" customFormat="1" ht="18" customHeight="1" spans="1:15">
      <c r="A39" s="34"/>
      <c r="B39" s="35">
        <f t="shared" si="5"/>
        <v>0</v>
      </c>
      <c r="C39" s="36"/>
      <c r="D39" s="37"/>
      <c r="E39" s="38"/>
      <c r="F39" s="35"/>
      <c r="G39" s="39"/>
      <c r="H39" s="24"/>
      <c r="I39" s="12"/>
      <c r="J39" s="61"/>
      <c r="K39" s="70"/>
      <c r="L39" s="67"/>
      <c r="M39" s="68"/>
      <c r="N39" s="68"/>
      <c r="O39" s="69"/>
    </row>
    <row r="40" s="1" customFormat="1" ht="18" customHeight="1" spans="1:15">
      <c r="A40" s="34"/>
      <c r="B40" s="35">
        <f t="shared" si="5"/>
        <v>0</v>
      </c>
      <c r="C40" s="36"/>
      <c r="D40" s="37"/>
      <c r="E40" s="38"/>
      <c r="F40" s="35"/>
      <c r="G40" s="39"/>
      <c r="H40" s="24"/>
      <c r="I40" s="12"/>
      <c r="J40" s="61"/>
      <c r="K40" s="70"/>
      <c r="L40" s="67"/>
      <c r="M40" s="68"/>
      <c r="N40" s="68"/>
      <c r="O40" s="69"/>
    </row>
    <row r="41" s="1" customFormat="1" ht="18" customHeight="1" spans="1:15">
      <c r="A41" s="34"/>
      <c r="B41" s="35"/>
      <c r="C41" s="36"/>
      <c r="D41" s="37"/>
      <c r="E41" s="38"/>
      <c r="F41" s="35"/>
      <c r="G41" s="39"/>
      <c r="H41" s="24"/>
      <c r="I41" s="12"/>
      <c r="J41" s="61"/>
      <c r="K41" s="70"/>
      <c r="L41" s="67"/>
      <c r="M41" s="68"/>
      <c r="N41" s="68"/>
      <c r="O41" s="69"/>
    </row>
    <row r="42" s="1" customFormat="1" ht="18" customHeight="1" spans="1:15">
      <c r="A42" s="34"/>
      <c r="B42" s="35"/>
      <c r="C42" s="36"/>
      <c r="D42" s="37"/>
      <c r="E42" s="38"/>
      <c r="F42" s="35"/>
      <c r="G42" s="39"/>
      <c r="H42" s="24"/>
      <c r="I42" s="12"/>
      <c r="J42" s="61"/>
      <c r="K42" s="66"/>
      <c r="L42" s="67"/>
      <c r="M42" s="68"/>
      <c r="N42" s="68"/>
      <c r="O42" s="69"/>
    </row>
    <row r="43" s="1" customFormat="1" ht="18" customHeight="1" spans="1:15">
      <c r="A43" s="34"/>
      <c r="B43" s="35"/>
      <c r="C43" s="36"/>
      <c r="D43" s="37"/>
      <c r="E43" s="38"/>
      <c r="F43" s="35"/>
      <c r="G43" s="39"/>
      <c r="H43" s="24" t="s">
        <v>50</v>
      </c>
      <c r="I43" s="12">
        <v>1000</v>
      </c>
      <c r="J43" s="61" t="s">
        <v>51</v>
      </c>
      <c r="K43" s="66" t="s">
        <v>52</v>
      </c>
      <c r="L43" s="67"/>
      <c r="M43" s="68"/>
      <c r="N43" s="68"/>
      <c r="O43" s="69"/>
    </row>
    <row r="44" s="1" customFormat="1" ht="18" customHeight="1" spans="1:15">
      <c r="A44" s="34"/>
      <c r="B44" s="35"/>
      <c r="C44" s="36"/>
      <c r="D44" s="37"/>
      <c r="E44" s="38"/>
      <c r="F44" s="35"/>
      <c r="G44" s="39"/>
      <c r="H44" s="24" t="s">
        <v>50</v>
      </c>
      <c r="I44" s="12">
        <v>409922.64</v>
      </c>
      <c r="J44" s="61" t="s">
        <v>51</v>
      </c>
      <c r="K44" s="66" t="s">
        <v>53</v>
      </c>
      <c r="L44" s="67"/>
      <c r="M44" s="68"/>
      <c r="N44" s="68"/>
      <c r="O44" s="69"/>
    </row>
    <row r="45" s="1" customFormat="1" ht="18" customHeight="1" spans="1:15">
      <c r="A45" s="34"/>
      <c r="B45" s="35"/>
      <c r="C45" s="36"/>
      <c r="D45" s="37"/>
      <c r="E45" s="38"/>
      <c r="F45" s="35"/>
      <c r="G45" s="39"/>
      <c r="H45" s="24" t="s">
        <v>54</v>
      </c>
      <c r="I45" s="12">
        <v>243263.07</v>
      </c>
      <c r="J45" s="61" t="s">
        <v>51</v>
      </c>
      <c r="K45" s="66" t="s">
        <v>55</v>
      </c>
      <c r="L45" s="67"/>
      <c r="M45" s="68"/>
      <c r="N45" s="68"/>
      <c r="O45" s="69"/>
    </row>
    <row r="46" s="1" customFormat="1" ht="18" customHeight="1" spans="1:15">
      <c r="A46" s="34"/>
      <c r="B46" s="35"/>
      <c r="C46" s="36"/>
      <c r="D46" s="37"/>
      <c r="E46" s="38"/>
      <c r="F46" s="35"/>
      <c r="G46" s="39"/>
      <c r="H46" s="24" t="s">
        <v>54</v>
      </c>
      <c r="I46" s="12">
        <v>84573.27</v>
      </c>
      <c r="J46" s="61" t="s">
        <v>51</v>
      </c>
      <c r="K46" s="66" t="s">
        <v>53</v>
      </c>
      <c r="L46" s="67"/>
      <c r="M46" s="68"/>
      <c r="N46" s="68"/>
      <c r="O46" s="69"/>
    </row>
    <row r="47" s="1" customFormat="1" ht="21" customHeight="1" spans="1:15">
      <c r="A47" s="34"/>
      <c r="B47" s="35"/>
      <c r="C47" s="36"/>
      <c r="D47" s="37"/>
      <c r="E47" s="38"/>
      <c r="F47" s="35"/>
      <c r="G47" s="39"/>
      <c r="H47" s="24" t="s">
        <v>56</v>
      </c>
      <c r="I47" s="12">
        <v>1000</v>
      </c>
      <c r="J47" s="61" t="s">
        <v>51</v>
      </c>
      <c r="K47" s="66" t="s">
        <v>52</v>
      </c>
      <c r="L47" s="67"/>
      <c r="M47" s="68"/>
      <c r="N47" s="68"/>
      <c r="O47" s="69"/>
    </row>
    <row r="48" s="1" customFormat="1" ht="21" customHeight="1" spans="1:15">
      <c r="A48" s="34"/>
      <c r="B48" s="35"/>
      <c r="C48" s="36"/>
      <c r="D48" s="37"/>
      <c r="E48" s="38"/>
      <c r="F48" s="35"/>
      <c r="G48" s="39"/>
      <c r="H48" s="24" t="s">
        <v>56</v>
      </c>
      <c r="I48" s="12">
        <v>4390</v>
      </c>
      <c r="J48" s="61" t="s">
        <v>51</v>
      </c>
      <c r="K48" s="66" t="s">
        <v>57</v>
      </c>
      <c r="L48" s="67"/>
      <c r="M48" s="68"/>
      <c r="N48" s="68"/>
      <c r="O48" s="69"/>
    </row>
    <row r="49" s="1" customFormat="1" ht="18" customHeight="1" spans="1:15">
      <c r="A49" s="34"/>
      <c r="B49" s="35"/>
      <c r="C49" s="36"/>
      <c r="D49" s="37"/>
      <c r="E49" s="38"/>
      <c r="F49" s="35"/>
      <c r="G49" s="39"/>
      <c r="H49" s="24" t="s">
        <v>56</v>
      </c>
      <c r="I49" s="12">
        <v>101251.05</v>
      </c>
      <c r="J49" s="61" t="s">
        <v>51</v>
      </c>
      <c r="K49" s="66" t="s">
        <v>53</v>
      </c>
      <c r="L49" s="67"/>
      <c r="M49" s="68"/>
      <c r="N49" s="68"/>
      <c r="O49" s="69"/>
    </row>
    <row r="50" s="1" customFormat="1" ht="18" customHeight="1" spans="1:15">
      <c r="A50" s="30" t="s">
        <v>19</v>
      </c>
      <c r="B50" s="29">
        <f>SUM(B17:B49)</f>
        <v>8457623.39</v>
      </c>
      <c r="C50" s="30"/>
      <c r="D50" s="41"/>
      <c r="E50" s="41"/>
      <c r="F50" s="31">
        <f>SUM(F17:F49)</f>
        <v>370024.61</v>
      </c>
      <c r="G50" s="42">
        <f>SUM(G17:G49)</f>
        <v>8827648</v>
      </c>
      <c r="H50" s="43"/>
      <c r="I50" s="30">
        <f>SUM(I17:I49)</f>
        <v>11243224.06</v>
      </c>
      <c r="J50" s="71"/>
      <c r="K50" s="72"/>
      <c r="L50" s="73"/>
      <c r="M50" s="61"/>
      <c r="N50" s="61"/>
      <c r="O50" s="32"/>
    </row>
    <row r="51" s="1" customFormat="1" ht="18" customHeight="1" spans="1:15">
      <c r="A51" s="44" t="s">
        <v>58</v>
      </c>
      <c r="B51" s="44">
        <f>B14-B50</f>
        <v>1976739.34055624</v>
      </c>
      <c r="C51" s="44"/>
      <c r="D51" s="45"/>
      <c r="E51" s="45"/>
      <c r="F51" s="46"/>
      <c r="G51" s="44">
        <f>G14-G50</f>
        <v>2748387.99</v>
      </c>
      <c r="H51" s="23" t="s">
        <v>59</v>
      </c>
      <c r="I51" s="30">
        <f>I14-I50</f>
        <v>0</v>
      </c>
      <c r="J51" s="7"/>
      <c r="K51" s="74"/>
      <c r="L51" s="6"/>
      <c r="M51" s="75"/>
      <c r="N51" s="75"/>
      <c r="O51" s="7"/>
    </row>
    <row r="52" s="1" customFormat="1" ht="18" customHeight="1" spans="1:15">
      <c r="A52" s="2" t="s">
        <v>60</v>
      </c>
      <c r="B52" s="3"/>
      <c r="C52" s="2"/>
      <c r="D52" s="4"/>
      <c r="E52" s="4"/>
      <c r="F52" s="3"/>
      <c r="G52" s="3"/>
      <c r="H52" s="4"/>
      <c r="I52" s="3"/>
      <c r="J52" s="5"/>
      <c r="K52" s="6"/>
      <c r="L52" s="6"/>
      <c r="M52" s="76"/>
      <c r="N52" s="76"/>
      <c r="O52" s="76"/>
    </row>
    <row r="53" s="1" customFormat="1" ht="18" customHeight="1" spans="1:15">
      <c r="A53" s="23" t="s">
        <v>61</v>
      </c>
      <c r="B53" s="22" t="s">
        <v>62</v>
      </c>
      <c r="C53" s="32"/>
      <c r="D53" s="23" t="s">
        <v>61</v>
      </c>
      <c r="E53" s="21" t="s">
        <v>13</v>
      </c>
      <c r="F53" s="22" t="s">
        <v>62</v>
      </c>
      <c r="G53" s="47" t="s">
        <v>63</v>
      </c>
      <c r="H53" s="48"/>
      <c r="I53" s="47" t="s">
        <v>64</v>
      </c>
      <c r="J53" s="5"/>
      <c r="K53" s="77" t="s">
        <v>65</v>
      </c>
      <c r="L53" s="47" t="s">
        <v>66</v>
      </c>
      <c r="M53" s="78"/>
      <c r="N53" s="48"/>
      <c r="O53" s="48"/>
    </row>
    <row r="54" s="1" customFormat="1" ht="18" customHeight="1" spans="1:15">
      <c r="A54" s="32" t="s">
        <v>67</v>
      </c>
      <c r="B54" s="35">
        <f>(B14-B50)*0.25</f>
        <v>494184.835139061</v>
      </c>
      <c r="C54" s="32"/>
      <c r="D54" s="28" t="s">
        <v>68</v>
      </c>
      <c r="E54" s="23" t="s">
        <v>69</v>
      </c>
      <c r="F54" s="31">
        <f>F14-F50</f>
        <v>562961.394832631</v>
      </c>
      <c r="G54" s="31">
        <f>F7-F18</f>
        <v>92046.4048648648</v>
      </c>
      <c r="H54" s="49"/>
      <c r="I54" s="31">
        <f>F8-F19-F20</f>
        <v>76884.7891891892</v>
      </c>
      <c r="J54" s="5"/>
      <c r="K54" s="79">
        <f>(F9+F10)-(F23+F24+F25)</f>
        <v>372656.957567568</v>
      </c>
      <c r="L54" s="80">
        <f>F11</f>
        <v>21373.2432110092</v>
      </c>
      <c r="M54" s="49"/>
      <c r="N54" s="49"/>
      <c r="O54" s="49"/>
    </row>
    <row r="55" s="1" customFormat="1" ht="18" customHeight="1" spans="1:15">
      <c r="A55" s="32" t="s">
        <v>70</v>
      </c>
      <c r="B55" s="50">
        <f>G7*0.0003</f>
        <v>795</v>
      </c>
      <c r="C55" s="32"/>
      <c r="D55" s="51" t="s">
        <v>71</v>
      </c>
      <c r="E55" s="14">
        <v>0.05</v>
      </c>
      <c r="F55" s="12">
        <f>F54*E55</f>
        <v>28148.0697416315</v>
      </c>
      <c r="G55" s="52">
        <f>G54*E55</f>
        <v>4602.32024324324</v>
      </c>
      <c r="H55" s="48"/>
      <c r="I55" s="52">
        <f>I54*E55</f>
        <v>3844.23945945946</v>
      </c>
      <c r="J55" s="5"/>
      <c r="K55" s="81">
        <f>K54*E55</f>
        <v>18632.8478783784</v>
      </c>
      <c r="L55" s="82">
        <f>L54*0.07</f>
        <v>1496.12702477064</v>
      </c>
      <c r="M55" s="48"/>
      <c r="N55" s="48"/>
      <c r="O55" s="48"/>
    </row>
    <row r="56" s="1" customFormat="1" ht="18" customHeight="1" spans="1:15">
      <c r="A56" s="32" t="s">
        <v>72</v>
      </c>
      <c r="B56" s="50">
        <f>B7*0.0006</f>
        <v>1432.43243243243</v>
      </c>
      <c r="C56" s="32"/>
      <c r="D56" s="51" t="s">
        <v>73</v>
      </c>
      <c r="E56" s="14">
        <v>0.03</v>
      </c>
      <c r="F56" s="12">
        <f>F54*E56</f>
        <v>16888.8418449789</v>
      </c>
      <c r="G56" s="52">
        <f>G54*E56</f>
        <v>2761.39214594594</v>
      </c>
      <c r="H56" s="48"/>
      <c r="I56" s="52">
        <f>I54*E56</f>
        <v>2306.54367567567</v>
      </c>
      <c r="J56" s="5"/>
      <c r="K56" s="81">
        <f>K54*E56</f>
        <v>11179.708727027</v>
      </c>
      <c r="L56" s="82">
        <f>L54*E56</f>
        <v>641.197296330275</v>
      </c>
      <c r="M56" s="48"/>
      <c r="N56" s="48"/>
      <c r="O56" s="48"/>
    </row>
    <row r="57" s="1" customFormat="1" ht="18" customHeight="1" spans="1:15">
      <c r="A57" s="32"/>
      <c r="B57" s="12"/>
      <c r="C57" s="32"/>
      <c r="D57" s="51" t="s">
        <v>74</v>
      </c>
      <c r="E57" s="14">
        <v>0.02</v>
      </c>
      <c r="F57" s="12">
        <f>F54*E57</f>
        <v>11259.2278966526</v>
      </c>
      <c r="G57" s="52">
        <f>G54*E57</f>
        <v>1840.9280972973</v>
      </c>
      <c r="H57" s="48"/>
      <c r="I57" s="52">
        <f>I54*E57</f>
        <v>1537.69578378378</v>
      </c>
      <c r="J57" s="5"/>
      <c r="K57" s="81">
        <f>K54*E57</f>
        <v>7453.13915135135</v>
      </c>
      <c r="L57" s="82">
        <f>L54*E57</f>
        <v>427.464864220183</v>
      </c>
      <c r="M57" s="48"/>
      <c r="N57" s="48"/>
      <c r="O57" s="48"/>
    </row>
    <row r="58" s="1" customFormat="1" ht="18" customHeight="1" spans="1:15">
      <c r="A58" s="28" t="s">
        <v>75</v>
      </c>
      <c r="B58" s="29">
        <f>SUM(B54:B57)</f>
        <v>496412.267571493</v>
      </c>
      <c r="C58" s="32"/>
      <c r="D58" s="33" t="s">
        <v>75</v>
      </c>
      <c r="E58" s="28"/>
      <c r="F58" s="31">
        <f>SUM(F54:F57)</f>
        <v>619257.534315894</v>
      </c>
      <c r="G58" s="31">
        <f>SUM(G54:G57)</f>
        <v>101251.045351351</v>
      </c>
      <c r="H58" s="49"/>
      <c r="I58" s="31">
        <f>SUM(I54:I57)</f>
        <v>84573.2681081081</v>
      </c>
      <c r="J58" s="5"/>
      <c r="K58" s="79">
        <f>SUM(K54:K57)</f>
        <v>409922.653324324</v>
      </c>
      <c r="L58" s="80">
        <f>SUM(L54:L57)</f>
        <v>23938.0323963303</v>
      </c>
      <c r="M58" s="49"/>
      <c r="N58" s="49"/>
      <c r="O58" s="49"/>
    </row>
    <row r="59" s="1" customFormat="1" ht="18" customHeight="1" spans="1:15">
      <c r="A59" s="2"/>
      <c r="B59" s="3"/>
      <c r="C59" s="2"/>
      <c r="D59" s="12" t="s">
        <v>70</v>
      </c>
      <c r="E59" s="53">
        <v>0.0003</v>
      </c>
      <c r="F59" s="12">
        <f>G14*E59</f>
        <v>3472.810797</v>
      </c>
      <c r="G59" s="54">
        <f>G7*E59</f>
        <v>795</v>
      </c>
      <c r="H59" s="4"/>
      <c r="I59" s="54">
        <f>G8*E59</f>
        <v>663</v>
      </c>
      <c r="J59" s="5"/>
      <c r="K59" s="81">
        <f>G9*E59</f>
        <v>1260</v>
      </c>
      <c r="L59" s="82">
        <v>0</v>
      </c>
      <c r="M59" s="48"/>
      <c r="N59" s="48"/>
      <c r="O59" s="48"/>
    </row>
    <row r="60" s="1" customFormat="1" ht="18" customHeight="1" spans="1:15">
      <c r="A60" s="2"/>
      <c r="B60" s="3"/>
      <c r="C60" s="2"/>
      <c r="D60" s="12" t="s">
        <v>72</v>
      </c>
      <c r="E60" s="53">
        <v>0.0006</v>
      </c>
      <c r="F60" s="12">
        <f>B14*E60</f>
        <v>6260.61763833375</v>
      </c>
      <c r="G60" s="54">
        <f>B7*E60</f>
        <v>1432.43243243243</v>
      </c>
      <c r="H60" s="4"/>
      <c r="I60" s="54">
        <f>B8*E60</f>
        <v>1194.59459459459</v>
      </c>
      <c r="J60" s="5"/>
      <c r="K60" s="81">
        <f>B9*E60</f>
        <v>2270.27027027027</v>
      </c>
      <c r="L60" s="82">
        <v>0</v>
      </c>
      <c r="M60" s="48"/>
      <c r="N60" s="48"/>
      <c r="O60" s="48"/>
    </row>
    <row r="61" s="1" customFormat="1" ht="18" customHeight="1" spans="1:15">
      <c r="A61" s="2"/>
      <c r="B61" s="3"/>
      <c r="C61" s="2"/>
      <c r="D61" s="21" t="s">
        <v>75</v>
      </c>
      <c r="E61" s="41"/>
      <c r="F61" s="30">
        <f>F60+F59</f>
        <v>9733.42843533375</v>
      </c>
      <c r="G61" s="55">
        <f>SUM(G59:G60)</f>
        <v>2227.43243243243</v>
      </c>
      <c r="H61" s="4"/>
      <c r="I61" s="55">
        <f>SUM(I59:I60)</f>
        <v>1857.59459459459</v>
      </c>
      <c r="J61" s="5"/>
      <c r="K61" s="83">
        <f>SUM(K59:K60)</f>
        <v>3530.27027027027</v>
      </c>
      <c r="L61" s="84">
        <f>SUM(L59:L60)</f>
        <v>0</v>
      </c>
      <c r="M61" s="49"/>
      <c r="N61" s="49"/>
      <c r="O61" s="49"/>
    </row>
    <row r="62" s="1" customFormat="1" ht="18" customHeight="1" spans="1:15">
      <c r="A62" s="2"/>
      <c r="B62" s="3"/>
      <c r="C62" s="2"/>
      <c r="D62" s="21" t="s">
        <v>19</v>
      </c>
      <c r="E62" s="30"/>
      <c r="F62" s="30">
        <f>F58+F61</f>
        <v>628990.962751228</v>
      </c>
      <c r="G62" s="55">
        <f>G58+G61</f>
        <v>103478.477783784</v>
      </c>
      <c r="H62" s="4"/>
      <c r="I62" s="55">
        <f>I58+I61</f>
        <v>86430.8627027027</v>
      </c>
      <c r="J62" s="5"/>
      <c r="K62" s="83">
        <f>K58+K61</f>
        <v>413452.923594595</v>
      </c>
      <c r="L62" s="84">
        <f>L58+L61</f>
        <v>23938.0323963303</v>
      </c>
      <c r="M62" s="49"/>
      <c r="N62" s="49"/>
      <c r="O62" s="49"/>
    </row>
    <row r="63" ht="18" customHeight="1" spans="3:3">
      <c r="C63" s="2"/>
    </row>
    <row r="64" ht="18" customHeight="1" spans="3:3">
      <c r="C64" s="2"/>
    </row>
    <row r="65" ht="18" customHeight="1" spans="3:3">
      <c r="C65" s="2"/>
    </row>
    <row r="66" ht="18" customHeight="1" spans="3:3">
      <c r="C66" s="2"/>
    </row>
    <row r="67" ht="18" customHeight="1" spans="3:3">
      <c r="C67" s="2"/>
    </row>
    <row r="68" ht="18" customHeight="1" spans="3:3">
      <c r="C68" s="2"/>
    </row>
    <row r="69" ht="18" customHeight="1" spans="3:3">
      <c r="C69" s="2"/>
    </row>
    <row r="70" ht="18" customHeight="1" spans="3:3">
      <c r="C70" s="2"/>
    </row>
    <row r="71" ht="18" customHeight="1" spans="3:3">
      <c r="C71" s="2"/>
    </row>
    <row r="72" ht="18" customHeight="1" spans="3:3">
      <c r="C72" s="2"/>
    </row>
    <row r="73" ht="18" customHeight="1" spans="3:3">
      <c r="C73" s="2"/>
    </row>
    <row r="74" ht="18" customHeight="1" spans="3:3">
      <c r="C74" s="2"/>
    </row>
    <row r="75" ht="18" customHeight="1" spans="3:3">
      <c r="C75" s="2"/>
    </row>
    <row r="76" ht="18" customHeight="1" spans="3:3">
      <c r="C76" s="2"/>
    </row>
    <row r="77" ht="18" customHeight="1" spans="3:3">
      <c r="C77" s="2"/>
    </row>
    <row r="78" ht="18" customHeight="1" spans="3:3">
      <c r="C78" s="2"/>
    </row>
    <row r="79" spans="3:3">
      <c r="C79" s="2"/>
    </row>
    <row r="80" spans="3:3">
      <c r="C80" s="2"/>
    </row>
  </sheetData>
  <autoFilter ref="A16:O40">
    <extLst/>
  </autoFilter>
  <mergeCells count="9">
    <mergeCell ref="A1:J1"/>
    <mergeCell ref="H2:J2"/>
    <mergeCell ref="C5:D5"/>
    <mergeCell ref="E5:F5"/>
    <mergeCell ref="H5:J5"/>
    <mergeCell ref="A5:A6"/>
    <mergeCell ref="B5:B6"/>
    <mergeCell ref="G5:G6"/>
    <mergeCell ref="Q17:Q29"/>
  </mergeCells>
  <pageMargins left="0.236220472440945" right="0.236220472440945" top="0.31496062992126" bottom="0.15748031496063" header="0.31496062992126" footer="0.31496062992126"/>
  <pageSetup paperSize="9" orientation="landscape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岳西县头陀镇至青天乡乡级公路畅通工程（金坳至七里冲段）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2021-10-20T07:52:19Z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EEABF7D6EA0B427F8535CB1CA7EFB43B</vt:lpwstr>
  </property>
</Properties>
</file>