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<sst xmlns="http://schemas.openxmlformats.org/spreadsheetml/2006/main" count="82" uniqueCount="59">
  <si>
    <t>C2451  怀宁县月洪线路面修复及挡土墙工程A标段</t>
  </si>
  <si>
    <t>中标日期</t>
  </si>
  <si>
    <t>2015.11.11</t>
  </si>
  <si>
    <t>张友元 斯建平13505560776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</si>
  <si>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</si>
  <si>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</si>
  <si>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</si>
  <si>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</si>
  <si>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</si>
  <si>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</si>
  <si>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</si>
  <si>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</si>
  <si>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</si>
  <si>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</si>
  <si>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</si>
  <si>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</si>
  <si>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</si>
  <si>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</si>
  <si>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</si>
  <si>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</si>
  <si>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</si>
  <si>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</si>
  <si>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</si>
  <si>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</si>
  <si>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</si>
  <si>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</si>
  <si>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</si>
  <si>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</si>
  <si>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</si>
  <si>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</si>
  <si>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</si>
  <si>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</si>
  <si>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</si>
  <si>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2016-9-</t>
  </si>
  <si>
    <t>补录</t>
  </si>
  <si>
    <t>2017-1-</t>
  </si>
  <si>
    <t>2021-4-</t>
  </si>
  <si>
    <t>3次</t>
  </si>
  <si>
    <t>扣</t>
  </si>
  <si>
    <t>转账手续费</t>
  </si>
  <si>
    <t>2次</t>
  </si>
  <si>
    <t>外经证</t>
  </si>
  <si>
    <t>1次</t>
  </si>
  <si>
    <t>2015.12.1施迎东签合同出场费800   +2015.12.8-9项目经理驻地800×2车费500+   2016.1.19办理外经证费用500+   2016.4.22办理建造师证取回出差费500车费500+    2016.6.22办理外经证费用500+2016.8.26退履保调查出差费500*2车费500</t>
  </si>
  <si>
    <t>全部管理费2%</t>
  </si>
  <si>
    <t>应提供成本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</si>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</sst>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8" fillId="6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workbookViewId="0">
      <selection activeCell="K10" sqref="K10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9.75" style="6" customWidth="1"/>
    <col min="12" max="12" width="12.75" style="6" customWidth="1"/>
    <col min="13" max="13" width="7.625" style="7" customWidth="1"/>
    <col min="14" max="14" width="5.625" style="7" customWidth="1"/>
    <col min="15" max="15" width="9" style="7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2"/>
      <c r="L1" s="52"/>
    </row>
    <row r="2" ht="18" customHeight="1" spans="1:12">
      <c r="A2" s="10" t="s">
        <v>1</v>
      </c>
      <c r="B2" s="11" t="s">
        <v>2</v>
      </c>
      <c r="C2" s="12"/>
      <c r="D2" s="13">
        <v>1416030</v>
      </c>
      <c r="E2" s="14"/>
      <c r="F2" s="15"/>
      <c r="G2" s="16" t="s">
        <v>3</v>
      </c>
      <c r="H2" s="17"/>
      <c r="I2" s="53"/>
      <c r="J2" s="54"/>
      <c r="K2" s="55"/>
      <c r="L2" s="52"/>
    </row>
    <row r="3" ht="18" customHeight="1" spans="1:12">
      <c r="A3" s="10" t="s">
        <v>4</v>
      </c>
      <c r="B3" s="18"/>
      <c r="C3" s="12"/>
      <c r="D3" s="19">
        <v>1391699</v>
      </c>
      <c r="H3" s="20"/>
      <c r="I3" s="56"/>
      <c r="J3" s="20"/>
      <c r="K3" s="52"/>
      <c r="L3" s="52"/>
    </row>
    <row r="4" ht="18" customHeight="1" spans="1:12">
      <c r="A4" s="2" t="s">
        <v>5</v>
      </c>
      <c r="H4" s="20"/>
      <c r="I4" s="56"/>
      <c r="J4" s="20"/>
      <c r="K4" s="52"/>
      <c r="L4" s="52"/>
    </row>
    <row r="5" ht="18" customHeight="1" spans="1:10">
      <c r="A5" s="21" t="s">
        <v>6</v>
      </c>
      <c r="B5" s="22" t="s">
        <v>7</v>
      </c>
      <c r="C5" s="21" t="s">
        <v>8</v>
      </c>
      <c r="D5" s="21"/>
      <c r="E5" s="21" t="s">
        <v>9</v>
      </c>
      <c r="F5" s="22"/>
      <c r="G5" s="22" t="s">
        <v>10</v>
      </c>
      <c r="H5" s="23" t="s">
        <v>11</v>
      </c>
      <c r="I5" s="22"/>
      <c r="J5" s="23"/>
    </row>
    <row r="6" ht="18" customHeight="1" spans="1:10">
      <c r="A6" s="21"/>
      <c r="B6" s="22"/>
      <c r="C6" s="21" t="s">
        <v>12</v>
      </c>
      <c r="D6" s="21" t="s">
        <v>13</v>
      </c>
      <c r="E6" s="21" t="s">
        <v>12</v>
      </c>
      <c r="F6" s="22" t="s">
        <v>13</v>
      </c>
      <c r="G6" s="22"/>
      <c r="H6" s="23" t="s">
        <v>14</v>
      </c>
      <c r="I6" s="22" t="s">
        <v>15</v>
      </c>
      <c r="J6" s="23" t="s">
        <v>16</v>
      </c>
    </row>
    <row r="7" ht="18" customHeight="1" spans="1:10">
      <c r="A7" s="24">
        <v>42557</v>
      </c>
      <c r="B7" s="12">
        <f t="shared" ref="B7:B12" si="0">G7/(1+C7+E7)</f>
        <v>296480.339805825</v>
      </c>
      <c r="C7" s="25">
        <v>0.03</v>
      </c>
      <c r="D7" s="26">
        <f t="shared" ref="D7:D12" si="1">G7/(1+E7+C7)*C7</f>
        <v>8894.41019417476</v>
      </c>
      <c r="E7" s="25">
        <v>0</v>
      </c>
      <c r="F7" s="12">
        <f t="shared" ref="F7:F12" si="2">G7/(1+C7+E7)*E7</f>
        <v>0</v>
      </c>
      <c r="G7" s="27">
        <v>305374.75</v>
      </c>
      <c r="H7" s="24">
        <v>42625</v>
      </c>
      <c r="I7" s="12">
        <v>54078</v>
      </c>
      <c r="J7" s="57" t="s">
        <v>17</v>
      </c>
    </row>
    <row r="8" ht="18" customHeight="1" spans="1:10">
      <c r="A8" s="24">
        <v>42615</v>
      </c>
      <c r="B8" s="12">
        <f t="shared" si="0"/>
        <v>754149.757281553</v>
      </c>
      <c r="C8" s="25">
        <v>0.03</v>
      </c>
      <c r="D8" s="26">
        <f t="shared" si="1"/>
        <v>22624.4927184466</v>
      </c>
      <c r="E8" s="25">
        <v>0</v>
      </c>
      <c r="F8" s="12">
        <f t="shared" si="2"/>
        <v>0</v>
      </c>
      <c r="G8" s="27">
        <v>776774.25</v>
      </c>
      <c r="H8" s="24">
        <v>42625</v>
      </c>
      <c r="I8" s="12">
        <v>978071</v>
      </c>
      <c r="J8" s="57" t="s">
        <v>17</v>
      </c>
    </row>
    <row r="9" ht="18" customHeight="1" spans="1:10">
      <c r="A9" s="24">
        <v>42677</v>
      </c>
      <c r="B9" s="12">
        <f t="shared" si="0"/>
        <v>300970.873786408</v>
      </c>
      <c r="C9" s="25">
        <v>0.03</v>
      </c>
      <c r="D9" s="26">
        <f t="shared" si="1"/>
        <v>9029.12621359223</v>
      </c>
      <c r="E9" s="25">
        <v>0</v>
      </c>
      <c r="F9" s="12">
        <f t="shared" si="2"/>
        <v>0</v>
      </c>
      <c r="G9" s="27">
        <v>310000</v>
      </c>
      <c r="H9" s="24">
        <v>42755</v>
      </c>
      <c r="I9" s="12">
        <v>279000</v>
      </c>
      <c r="J9" s="57" t="s">
        <v>17</v>
      </c>
    </row>
    <row r="10" ht="18" customHeight="1" spans="1:10">
      <c r="A10" s="24"/>
      <c r="B10" s="12">
        <f t="shared" si="0"/>
        <v>0</v>
      </c>
      <c r="C10" s="25"/>
      <c r="D10" s="26">
        <f t="shared" si="1"/>
        <v>0</v>
      </c>
      <c r="E10" s="25"/>
      <c r="F10" s="12">
        <f t="shared" si="2"/>
        <v>0</v>
      </c>
      <c r="G10" s="27"/>
      <c r="H10" s="24">
        <v>44314</v>
      </c>
      <c r="I10" s="12">
        <v>30550</v>
      </c>
      <c r="J10" s="57" t="s">
        <v>17</v>
      </c>
    </row>
    <row r="11" ht="18" customHeight="1" spans="1:10">
      <c r="A11" s="24"/>
      <c r="B11" s="12">
        <f t="shared" si="0"/>
        <v>0</v>
      </c>
      <c r="C11" s="25"/>
      <c r="D11" s="26">
        <f t="shared" si="1"/>
        <v>0</v>
      </c>
      <c r="E11" s="25"/>
      <c r="F11" s="12">
        <f t="shared" si="2"/>
        <v>0</v>
      </c>
      <c r="G11" s="27"/>
      <c r="H11" s="24">
        <v>44419</v>
      </c>
      <c r="I11" s="12">
        <v>50000</v>
      </c>
      <c r="J11" s="57" t="s">
        <v>18</v>
      </c>
    </row>
    <row r="12" ht="18" customHeight="1" spans="1:10">
      <c r="A12" s="24"/>
      <c r="B12" s="12">
        <f t="shared" si="0"/>
        <v>0</v>
      </c>
      <c r="C12" s="25"/>
      <c r="D12" s="26">
        <f t="shared" si="1"/>
        <v>0</v>
      </c>
      <c r="E12" s="25"/>
      <c r="F12" s="12">
        <f t="shared" si="2"/>
        <v>0</v>
      </c>
      <c r="G12" s="27"/>
      <c r="H12" s="24"/>
      <c r="I12" s="12"/>
      <c r="J12" s="57"/>
    </row>
    <row r="13" ht="18" customHeight="1" spans="1:10">
      <c r="A13" s="28" t="s">
        <v>19</v>
      </c>
      <c r="B13" s="29">
        <f>SUM(B7:B12)</f>
        <v>1351600.97087379</v>
      </c>
      <c r="C13" s="30"/>
      <c r="D13" s="30">
        <f>SUM(D7:D12)</f>
        <v>40548.0291262136</v>
      </c>
      <c r="E13" s="30"/>
      <c r="F13" s="31">
        <f>SUM(F7:F12)</f>
        <v>0</v>
      </c>
      <c r="G13" s="30">
        <f>SUM(G7:G12)</f>
        <v>1392149</v>
      </c>
      <c r="H13" s="32"/>
      <c r="I13" s="30">
        <f>SUM(I7:I12)</f>
        <v>1391699</v>
      </c>
      <c r="J13" s="32"/>
    </row>
    <row r="14" ht="18" customHeight="1" spans="1:12">
      <c r="A14" s="2" t="s">
        <v>20</v>
      </c>
      <c r="J14" s="4"/>
      <c r="K14" s="58"/>
      <c r="L14" s="59"/>
    </row>
    <row r="15" ht="18" customHeight="1" spans="1:15">
      <c r="A15" s="33" t="s">
        <v>21</v>
      </c>
      <c r="B15" s="22" t="s">
        <v>22</v>
      </c>
      <c r="C15" s="21" t="s">
        <v>23</v>
      </c>
      <c r="D15" s="21" t="s">
        <v>24</v>
      </c>
      <c r="E15" s="21" t="s">
        <v>12</v>
      </c>
      <c r="F15" s="22" t="s">
        <v>25</v>
      </c>
      <c r="G15" s="22" t="s">
        <v>10</v>
      </c>
      <c r="H15" s="21" t="s">
        <v>26</v>
      </c>
      <c r="I15" s="22" t="s">
        <v>27</v>
      </c>
      <c r="J15" s="21" t="s">
        <v>16</v>
      </c>
      <c r="K15" s="60" t="s">
        <v>28</v>
      </c>
      <c r="L15" s="61" t="s">
        <v>29</v>
      </c>
      <c r="M15" s="23" t="s">
        <v>30</v>
      </c>
      <c r="N15" s="23" t="s">
        <v>31</v>
      </c>
      <c r="O15" s="23" t="s">
        <v>32</v>
      </c>
    </row>
    <row r="16" s="1" customFormat="1" ht="18" customHeight="1" spans="1:17">
      <c r="A16" s="34"/>
      <c r="B16" s="35">
        <f>ROUND(G16/(1+E16),2)</f>
        <v>0</v>
      </c>
      <c r="C16" s="36"/>
      <c r="D16" s="37"/>
      <c r="E16" s="38"/>
      <c r="F16" s="35">
        <f>ROUND(G16/(1+E16)*E16,2)</f>
        <v>0</v>
      </c>
      <c r="G16" s="39"/>
      <c r="H16" s="24" t="s">
        <v>33</v>
      </c>
      <c r="I16" s="35">
        <v>997428.4</v>
      </c>
      <c r="J16" s="57"/>
      <c r="K16" s="62"/>
      <c r="L16" s="63"/>
      <c r="M16" s="64"/>
      <c r="N16" s="64"/>
      <c r="O16" s="65" t="s">
        <v>34</v>
      </c>
      <c r="Q16" s="72"/>
    </row>
    <row r="17" s="1" customFormat="1" ht="18" customHeight="1" spans="1:17">
      <c r="A17" s="34"/>
      <c r="B17" s="35">
        <f>ROUND(G17/(1+E17),2)</f>
        <v>0</v>
      </c>
      <c r="C17" s="36"/>
      <c r="D17" s="37"/>
      <c r="E17" s="38"/>
      <c r="F17" s="35">
        <f>ROUND(G17/(1+E17)*E17,2)</f>
        <v>0</v>
      </c>
      <c r="G17" s="39"/>
      <c r="H17" s="24" t="s">
        <v>35</v>
      </c>
      <c r="I17" s="35">
        <v>278500</v>
      </c>
      <c r="J17" s="57"/>
      <c r="K17" s="62"/>
      <c r="L17" s="63"/>
      <c r="M17" s="64"/>
      <c r="N17" s="64"/>
      <c r="O17" s="65" t="s">
        <v>34</v>
      </c>
      <c r="Q17" s="72"/>
    </row>
    <row r="18" s="1" customFormat="1" ht="18" customHeight="1" spans="1:17">
      <c r="A18" s="34"/>
      <c r="B18" s="35">
        <f>ROUND(G18/(1+E18),2)</f>
        <v>0</v>
      </c>
      <c r="C18" s="36"/>
      <c r="D18" s="37"/>
      <c r="E18" s="38"/>
      <c r="F18" s="35">
        <f>ROUND(G18/(1+E18)*E18,2)</f>
        <v>0</v>
      </c>
      <c r="G18" s="39"/>
      <c r="H18" s="24" t="s">
        <v>36</v>
      </c>
      <c r="I18" s="35">
        <v>30500</v>
      </c>
      <c r="J18" s="57"/>
      <c r="K18" s="62"/>
      <c r="L18" s="63"/>
      <c r="M18" s="64"/>
      <c r="N18" s="64"/>
      <c r="O18" s="65" t="s">
        <v>34</v>
      </c>
      <c r="Q18" s="72"/>
    </row>
    <row r="19" s="1" customFormat="1" ht="18" customHeight="1" spans="1:17">
      <c r="A19" s="34"/>
      <c r="B19" s="35"/>
      <c r="C19" s="36"/>
      <c r="D19" s="37"/>
      <c r="E19" s="38"/>
      <c r="F19" s="35"/>
      <c r="G19" s="39"/>
      <c r="H19" s="24"/>
      <c r="I19" s="35"/>
      <c r="J19" s="57"/>
      <c r="K19" s="62"/>
      <c r="L19" s="63"/>
      <c r="M19" s="64"/>
      <c r="N19" s="64"/>
      <c r="O19" s="65"/>
      <c r="Q19" s="72"/>
    </row>
    <row r="20" s="1" customFormat="1" ht="18" customHeight="1" spans="1:17">
      <c r="A20" s="34"/>
      <c r="B20" s="35"/>
      <c r="C20" s="36"/>
      <c r="D20" s="37"/>
      <c r="E20" s="38"/>
      <c r="F20" s="35"/>
      <c r="G20" s="39"/>
      <c r="H20" s="24"/>
      <c r="I20" s="35"/>
      <c r="J20" s="57"/>
      <c r="K20" s="62"/>
      <c r="L20" s="63"/>
      <c r="M20" s="64"/>
      <c r="N20" s="64"/>
      <c r="O20" s="65"/>
      <c r="Q20" s="72"/>
    </row>
    <row r="21" s="1" customFormat="1" ht="18" customHeight="1" spans="1:17">
      <c r="A21" s="34"/>
      <c r="B21" s="35"/>
      <c r="C21" s="36"/>
      <c r="D21" s="37"/>
      <c r="E21" s="38"/>
      <c r="F21" s="35"/>
      <c r="G21" s="39"/>
      <c r="H21" s="24"/>
      <c r="I21" s="35"/>
      <c r="J21" s="57"/>
      <c r="K21" s="62"/>
      <c r="L21" s="63"/>
      <c r="M21" s="64"/>
      <c r="N21" s="64"/>
      <c r="O21" s="65"/>
      <c r="Q21" s="72"/>
    </row>
    <row r="22" s="1" customFormat="1" ht="18" customHeight="1" spans="1:17">
      <c r="A22" s="34"/>
      <c r="B22" s="35"/>
      <c r="C22" s="36"/>
      <c r="D22" s="37"/>
      <c r="E22" s="38"/>
      <c r="F22" s="35"/>
      <c r="G22" s="39"/>
      <c r="H22" s="24"/>
      <c r="I22" s="35"/>
      <c r="J22" s="57"/>
      <c r="K22" s="62"/>
      <c r="L22" s="63"/>
      <c r="M22" s="64"/>
      <c r="N22" s="64"/>
      <c r="O22" s="65"/>
      <c r="Q22" s="72"/>
    </row>
    <row r="23" s="1" customFormat="1" ht="18" customHeight="1" spans="1:17">
      <c r="A23" s="34"/>
      <c r="B23" s="35"/>
      <c r="C23" s="36"/>
      <c r="D23" s="37"/>
      <c r="E23" s="38"/>
      <c r="F23" s="35"/>
      <c r="G23" s="39"/>
      <c r="H23" s="24"/>
      <c r="I23" s="35"/>
      <c r="J23" s="57"/>
      <c r="K23" s="62"/>
      <c r="L23" s="63"/>
      <c r="M23" s="64"/>
      <c r="N23" s="64"/>
      <c r="O23" s="65"/>
      <c r="Q23" s="72"/>
    </row>
    <row r="24" s="1" customFormat="1" ht="18" customHeight="1" spans="1:17">
      <c r="A24" s="34"/>
      <c r="B24" s="35"/>
      <c r="C24" s="36"/>
      <c r="D24" s="37"/>
      <c r="E24" s="38"/>
      <c r="F24" s="35"/>
      <c r="G24" s="39"/>
      <c r="H24" s="24"/>
      <c r="I24" s="35"/>
      <c r="J24" s="57"/>
      <c r="K24" s="62"/>
      <c r="L24" s="63"/>
      <c r="M24" s="64"/>
      <c r="N24" s="64"/>
      <c r="O24" s="65"/>
      <c r="Q24" s="72"/>
    </row>
    <row r="25" s="1" customFormat="1" ht="18" customHeight="1" spans="1:15">
      <c r="A25" s="34"/>
      <c r="B25" s="35">
        <f>ROUND(G25/(1+E25),2)</f>
        <v>0</v>
      </c>
      <c r="C25" s="36"/>
      <c r="D25" s="37"/>
      <c r="E25" s="38"/>
      <c r="F25" s="35">
        <f>ROUND(G25/(1+E25)*E25,2)</f>
        <v>0</v>
      </c>
      <c r="G25" s="39"/>
      <c r="H25" s="24"/>
      <c r="I25" s="12"/>
      <c r="J25" s="57"/>
      <c r="K25" s="66"/>
      <c r="L25" s="63"/>
      <c r="M25" s="64"/>
      <c r="N25" s="64"/>
      <c r="O25" s="65"/>
    </row>
    <row r="26" s="1" customFormat="1" ht="18" customHeight="1" spans="1:15">
      <c r="A26" s="34"/>
      <c r="B26" s="35">
        <f>ROUND(G26/(1+E26),2)</f>
        <v>0</v>
      </c>
      <c r="C26" s="36"/>
      <c r="D26" s="37"/>
      <c r="E26" s="38"/>
      <c r="F26" s="35">
        <f>ROUND(G26/(1+E26)*E26,2)</f>
        <v>0</v>
      </c>
      <c r="G26" s="39"/>
      <c r="H26" s="24" t="s">
        <v>37</v>
      </c>
      <c r="I26" s="12">
        <v>50</v>
      </c>
      <c r="J26" s="57" t="s">
        <v>38</v>
      </c>
      <c r="K26" s="66" t="s">
        <v>39</v>
      </c>
      <c r="L26" s="63"/>
      <c r="M26" s="64"/>
      <c r="N26" s="64"/>
      <c r="O26" s="65"/>
    </row>
    <row r="27" s="1" customFormat="1" ht="18" customHeight="1" spans="1:15">
      <c r="A27" s="34"/>
      <c r="B27" s="35">
        <f>ROUND(G27/(1+E27),2)</f>
        <v>0</v>
      </c>
      <c r="C27" s="36"/>
      <c r="D27" s="37"/>
      <c r="E27" s="38"/>
      <c r="F27" s="35">
        <f>ROUND(G27/(1+E27)*E27,2)</f>
        <v>0</v>
      </c>
      <c r="G27" s="39"/>
      <c r="H27" s="24" t="s">
        <v>40</v>
      </c>
      <c r="I27" s="12">
        <v>500</v>
      </c>
      <c r="J27" s="57" t="s">
        <v>38</v>
      </c>
      <c r="K27" s="62" t="s">
        <v>41</v>
      </c>
      <c r="L27" s="63"/>
      <c r="M27" s="64"/>
      <c r="N27" s="64"/>
      <c r="O27" s="65"/>
    </row>
    <row r="28" s="1" customFormat="1" ht="68" customHeight="1" spans="1:15">
      <c r="A28" s="34"/>
      <c r="B28" s="35">
        <f>ROUND(G28/(1+E28),2)</f>
        <v>0</v>
      </c>
      <c r="C28" s="36"/>
      <c r="D28" s="37"/>
      <c r="E28" s="38"/>
      <c r="F28" s="35">
        <f>ROUND(G28/(1+E28)*E28,2)</f>
        <v>0</v>
      </c>
      <c r="G28" s="39"/>
      <c r="H28" s="24" t="s">
        <v>42</v>
      </c>
      <c r="I28" s="12">
        <v>6400</v>
      </c>
      <c r="J28" s="57" t="s">
        <v>38</v>
      </c>
      <c r="K28" s="62" t="s">
        <v>43</v>
      </c>
      <c r="L28" s="63"/>
      <c r="M28" s="64"/>
      <c r="N28" s="64"/>
      <c r="O28" s="65"/>
    </row>
    <row r="29" s="1" customFormat="1" ht="18" customHeight="1" spans="1:15">
      <c r="A29" s="34"/>
      <c r="B29" s="35">
        <f>ROUND(G29/(1+E29),2)</f>
        <v>0</v>
      </c>
      <c r="C29" s="36"/>
      <c r="D29" s="37"/>
      <c r="E29" s="38"/>
      <c r="F29" s="35">
        <f>ROUND(G29/(1+E29)*E29,2)</f>
        <v>0</v>
      </c>
      <c r="G29" s="39"/>
      <c r="H29" s="24" t="s">
        <v>42</v>
      </c>
      <c r="I29" s="12">
        <v>28320.6</v>
      </c>
      <c r="J29" s="57" t="s">
        <v>38</v>
      </c>
      <c r="K29" s="62" t="s">
        <v>44</v>
      </c>
      <c r="L29" s="63"/>
      <c r="M29" s="64"/>
      <c r="N29" s="64"/>
      <c r="O29" s="65"/>
    </row>
    <row r="30" s="1" customFormat="1" ht="18" customHeight="1" spans="1:15">
      <c r="A30" s="30" t="s">
        <v>19</v>
      </c>
      <c r="B30" s="29">
        <f>SUM(B16:B29)</f>
        <v>0</v>
      </c>
      <c r="C30" s="30"/>
      <c r="D30" s="40"/>
      <c r="E30" s="40"/>
      <c r="F30" s="31">
        <f>SUM(F16:F29)</f>
        <v>0</v>
      </c>
      <c r="G30" s="41">
        <f>SUM(G16:G29)</f>
        <v>0</v>
      </c>
      <c r="H30" s="42"/>
      <c r="I30" s="30">
        <f>SUM(I16:I29)</f>
        <v>1341699</v>
      </c>
      <c r="J30" s="67"/>
      <c r="K30" s="68"/>
      <c r="L30" s="69"/>
      <c r="M30" s="57"/>
      <c r="N30" s="57"/>
      <c r="O30" s="32"/>
    </row>
    <row r="31" s="1" customFormat="1" ht="18" customHeight="1" spans="1:15">
      <c r="A31" s="43" t="s">
        <v>45</v>
      </c>
      <c r="B31" s="43">
        <f>B13-B30</f>
        <v>1351600.97087379</v>
      </c>
      <c r="C31" s="43"/>
      <c r="D31" s="44"/>
      <c r="E31" s="44"/>
      <c r="F31" s="45"/>
      <c r="G31" s="43">
        <f>G13-G30</f>
        <v>1392149</v>
      </c>
      <c r="H31" s="23" t="s">
        <v>46</v>
      </c>
      <c r="I31" s="30">
        <f>I13-I30</f>
        <v>50000</v>
      </c>
      <c r="J31" s="7"/>
      <c r="K31" s="70"/>
      <c r="L31" s="6"/>
      <c r="M31" s="71"/>
      <c r="N31" s="71"/>
      <c r="O31" s="7"/>
    </row>
    <row r="32" s="1" customFormat="1" ht="18" customHeight="1" spans="1:15">
      <c r="A32" s="2" t="s">
        <v>47</v>
      </c>
      <c r="B32" s="3"/>
      <c r="C32" s="2"/>
      <c r="D32" s="4"/>
      <c r="E32" s="4"/>
      <c r="F32" s="3"/>
      <c r="G32" s="3"/>
      <c r="H32" s="4"/>
      <c r="I32" s="3"/>
      <c r="J32" s="5"/>
      <c r="K32" s="6"/>
      <c r="L32" s="6"/>
      <c r="M32" s="7"/>
      <c r="N32" s="7"/>
      <c r="O32" s="7"/>
    </row>
    <row r="33" s="1" customFormat="1" ht="18" customHeight="1" spans="1:15">
      <c r="A33" s="23" t="s">
        <v>48</v>
      </c>
      <c r="B33" s="22" t="s">
        <v>49</v>
      </c>
      <c r="C33" s="32"/>
      <c r="D33" s="23" t="s">
        <v>48</v>
      </c>
      <c r="E33" s="21" t="s">
        <v>12</v>
      </c>
      <c r="F33" s="22" t="s">
        <v>49</v>
      </c>
      <c r="G33" s="46"/>
      <c r="H33" s="47"/>
      <c r="I33" s="46"/>
      <c r="J33" s="5"/>
      <c r="K33" s="6"/>
      <c r="L33" s="6"/>
      <c r="M33" s="7"/>
      <c r="N33" s="7"/>
      <c r="O33" s="7"/>
    </row>
    <row r="34" s="1" customFormat="1" ht="18" customHeight="1" spans="1:15">
      <c r="A34" s="32" t="s">
        <v>50</v>
      </c>
      <c r="B34" s="35">
        <f>(B13-B30)*0.25</f>
        <v>337900.242718447</v>
      </c>
      <c r="C34" s="32"/>
      <c r="D34" s="28" t="s">
        <v>51</v>
      </c>
      <c r="E34" s="23" t="s">
        <v>52</v>
      </c>
      <c r="F34" s="31">
        <f>F13-F30</f>
        <v>0</v>
      </c>
      <c r="G34" s="48"/>
      <c r="H34" s="48"/>
      <c r="I34" s="48"/>
      <c r="J34" s="5"/>
      <c r="K34" s="6"/>
      <c r="L34" s="6"/>
      <c r="M34" s="7"/>
      <c r="N34" s="7"/>
      <c r="O34" s="7"/>
    </row>
    <row r="35" s="1" customFormat="1" ht="18" customHeight="1" spans="1:15">
      <c r="A35" s="32" t="s">
        <v>53</v>
      </c>
      <c r="B35" s="49">
        <f>G7*0.0003</f>
        <v>91.612425</v>
      </c>
      <c r="C35" s="32"/>
      <c r="D35" s="50" t="s">
        <v>54</v>
      </c>
      <c r="E35" s="14">
        <v>0.05</v>
      </c>
      <c r="F35" s="12">
        <f>F34*E35</f>
        <v>0</v>
      </c>
      <c r="G35" s="47"/>
      <c r="H35" s="47"/>
      <c r="I35" s="47"/>
      <c r="J35" s="5"/>
      <c r="K35" s="6"/>
      <c r="L35" s="6"/>
      <c r="M35" s="7"/>
      <c r="N35" s="7"/>
      <c r="O35" s="7"/>
    </row>
    <row r="36" s="1" customFormat="1" ht="18" customHeight="1" spans="1:15">
      <c r="A36" s="32" t="s">
        <v>55</v>
      </c>
      <c r="B36" s="49">
        <f>B7*0.0006</f>
        <v>177.888203883495</v>
      </c>
      <c r="C36" s="32"/>
      <c r="D36" s="50" t="s">
        <v>56</v>
      </c>
      <c r="E36" s="14">
        <v>0.03</v>
      </c>
      <c r="F36" s="12">
        <f>F34*E36</f>
        <v>0</v>
      </c>
      <c r="G36" s="47"/>
      <c r="H36" s="47"/>
      <c r="I36" s="47"/>
      <c r="J36" s="5"/>
      <c r="K36" s="6"/>
      <c r="L36" s="6"/>
      <c r="M36" s="7"/>
      <c r="N36" s="7"/>
      <c r="O36" s="7"/>
    </row>
    <row r="37" s="1" customFormat="1" ht="18" customHeight="1" spans="1:15">
      <c r="A37" s="32"/>
      <c r="B37" s="12"/>
      <c r="C37" s="32"/>
      <c r="D37" s="50" t="s">
        <v>57</v>
      </c>
      <c r="E37" s="14">
        <v>0.02</v>
      </c>
      <c r="F37" s="12">
        <f>F34*E37</f>
        <v>0</v>
      </c>
      <c r="G37" s="47"/>
      <c r="H37" s="47"/>
      <c r="I37" s="47"/>
      <c r="J37" s="5"/>
      <c r="K37" s="6"/>
      <c r="L37" s="6"/>
      <c r="M37" s="7"/>
      <c r="N37" s="7"/>
      <c r="O37" s="7"/>
    </row>
    <row r="38" s="1" customFormat="1" ht="18" customHeight="1" spans="1:15">
      <c r="A38" s="28" t="s">
        <v>58</v>
      </c>
      <c r="B38" s="29">
        <f>SUM(B34:B37)</f>
        <v>338169.74334733</v>
      </c>
      <c r="C38" s="32"/>
      <c r="D38" s="33" t="s">
        <v>58</v>
      </c>
      <c r="E38" s="28"/>
      <c r="F38" s="31">
        <f>SUM(F34:F37)</f>
        <v>0</v>
      </c>
      <c r="G38" s="48"/>
      <c r="H38" s="48"/>
      <c r="I38" s="48"/>
      <c r="J38" s="5"/>
      <c r="K38" s="6"/>
      <c r="L38" s="6"/>
      <c r="M38" s="7"/>
      <c r="N38" s="7"/>
      <c r="O38" s="7"/>
    </row>
    <row r="39" s="1" customFormat="1" ht="18" customHeight="1" spans="1:15">
      <c r="A39" s="2"/>
      <c r="B39" s="3"/>
      <c r="C39" s="2"/>
      <c r="D39" s="12" t="s">
        <v>53</v>
      </c>
      <c r="E39" s="51">
        <v>0.0003</v>
      </c>
      <c r="F39" s="12">
        <f>G13*E39</f>
        <v>417.6447</v>
      </c>
      <c r="G39" s="3"/>
      <c r="H39" s="4"/>
      <c r="I39" s="3"/>
      <c r="J39" s="5"/>
      <c r="K39" s="6"/>
      <c r="L39" s="6"/>
      <c r="M39" s="7"/>
      <c r="N39" s="7"/>
      <c r="O39" s="7"/>
    </row>
    <row r="40" s="1" customFormat="1" ht="18" customHeight="1" spans="1:15">
      <c r="A40" s="2"/>
      <c r="B40" s="3"/>
      <c r="C40" s="2"/>
      <c r="D40" s="12" t="s">
        <v>55</v>
      </c>
      <c r="E40" s="51">
        <v>0.0006</v>
      </c>
      <c r="F40" s="12">
        <f>B13*E40</f>
        <v>810.960582524272</v>
      </c>
      <c r="G40" s="3"/>
      <c r="H40" s="4"/>
      <c r="I40" s="3"/>
      <c r="J40" s="5"/>
      <c r="K40" s="6"/>
      <c r="L40" s="6"/>
      <c r="M40" s="7"/>
      <c r="N40" s="7"/>
      <c r="O40" s="7"/>
    </row>
    <row r="41" s="1" customFormat="1" ht="18" customHeight="1" spans="1:15">
      <c r="A41" s="2"/>
      <c r="B41" s="3"/>
      <c r="C41" s="2"/>
      <c r="D41" s="21" t="s">
        <v>58</v>
      </c>
      <c r="E41" s="40"/>
      <c r="F41" s="30">
        <f>F40+F39</f>
        <v>1228.60528252427</v>
      </c>
      <c r="G41" s="3"/>
      <c r="H41" s="4"/>
      <c r="I41" s="3"/>
      <c r="J41" s="5"/>
      <c r="K41" s="6"/>
      <c r="L41" s="6"/>
      <c r="M41" s="7"/>
      <c r="N41" s="7"/>
      <c r="O41" s="7"/>
    </row>
    <row r="42" s="1" customFormat="1" ht="18" customHeight="1" spans="1:15">
      <c r="A42" s="2"/>
      <c r="B42" s="3"/>
      <c r="C42" s="2"/>
      <c r="D42" s="21" t="s">
        <v>19</v>
      </c>
      <c r="E42" s="30"/>
      <c r="F42" s="30">
        <f>F38+F41</f>
        <v>1228.60528252427</v>
      </c>
      <c r="G42" s="3"/>
      <c r="H42" s="4"/>
      <c r="I42" s="3"/>
      <c r="J42" s="5"/>
      <c r="K42" s="6"/>
      <c r="L42" s="6"/>
      <c r="M42" s="7"/>
      <c r="N42" s="7"/>
      <c r="O42" s="7"/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spans="3:3">
      <c r="C59" s="2"/>
    </row>
    <row r="60" spans="3:3">
      <c r="C60" s="2"/>
    </row>
  </sheetData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6:Q24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2021-08-20T02:18:43Z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