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1" sheetId="10" r:id="rId1"/>
    <sheet name="2" sheetId="11" r:id="rId2"/>
    <sheet name="3" sheetId="12" r:id="rId3"/>
    <sheet name="4" sheetId="14" r:id="rId4"/>
  </sheets>
  <calcPr calcId="144525" concurrentCalc="0"/>
</workbook>
</file>

<file path=xl/sharedStrings.xml><?xml version="1.0" encoding="utf-8"?>
<sst xmlns="http://schemas.openxmlformats.org/spreadsheetml/2006/main" count="353" uniqueCount="72">
  <si>
    <t xml:space="preserve">工程款支付证书 </t>
  </si>
  <si>
    <t>本次</t>
  </si>
  <si>
    <t>工程名称</t>
  </si>
  <si>
    <t>潜山县两昆路二期（黄柏段）公路工程</t>
  </si>
  <si>
    <t>ERP编号</t>
  </si>
  <si>
    <t>档案编号</t>
  </si>
  <si>
    <t>CD2017-057</t>
  </si>
  <si>
    <t>2017.6.9</t>
  </si>
  <si>
    <t>葛召东</t>
  </si>
  <si>
    <t>180日历天</t>
  </si>
  <si>
    <t>潜山县
两昆路</t>
  </si>
  <si>
    <t>程金胜13955688035</t>
  </si>
  <si>
    <t>中标通知书、施工合同及内部承包协议原件</t>
  </si>
  <si>
    <t>中标</t>
  </si>
  <si>
    <t>合同金额</t>
  </si>
  <si>
    <t>中标  日期</t>
  </si>
  <si>
    <t>已    供       工程资料</t>
  </si>
  <si>
    <t>中标通知书、施工合同（含甲供材补充合同）、内部承包协议（含补充协议）原件</t>
  </si>
  <si>
    <t>庐江</t>
  </si>
  <si>
    <t>责任  单位</t>
  </si>
  <si>
    <t>潜山安庆片区  张居田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</si>
  <si>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</si>
  <si>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</si>
  <si>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</si>
  <si>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</si>
  <si>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</si>
  <si>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</si>
  <si>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</si>
  <si>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</si>
  <si>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</si>
  <si>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</si>
  <si>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</si>
  <si>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</si>
  <si>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</si>
  <si>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</si>
  <si>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</si>
  <si>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</si>
  <si>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</si>
  <si>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</si>
  <si>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</si>
  <si>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程金胜</t>
  </si>
  <si>
    <t>11/24材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</si>
  <si>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</si>
  <si>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</si>
  <si>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</si>
  <si>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</si>
  <si>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</si>
  <si>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</si>
  <si>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</si>
  <si>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</si>
  <si>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</si>
  <si>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</si>
  <si>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</si>
  <si>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</si>
  <si>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</si>
  <si>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</si>
  <si>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</si>
  <si>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  审批</t>
  </si>
  <si>
    <t>董事长审批</t>
  </si>
  <si>
    <t>2月材料</t>
  </si>
  <si>
    <t>仰云霞</t>
  </si>
  <si>
    <t>杨国平</t>
  </si>
  <si>
    <t>安徽省潜山县恒远建材工贸有限公司</t>
  </si>
  <si>
    <t>徐险峰</t>
  </si>
  <si>
    <t>徐基前</t>
  </si>
  <si>
    <t>1%预留损失准备金</t>
  </si>
  <si>
    <t>总经理   审批</t>
  </si>
  <si>
    <t>本项目有中标书（原件）、施工合同（原件，含补充）、甲供材合同（补充）、竣工验收证书（ 原件）、审计报告（原件）、内部承包协议（原件，含补充）、工程终结结算承诺书、审计价（含补充）、不领章承诺书</t>
  </si>
  <si>
    <t>2019.1.23</t>
  </si>
  <si>
    <t>转账费</t>
  </si>
  <si>
    <t>退1%预留损失准备金</t>
  </si>
  <si>
    <t>徐丹心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</si>
</sst>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yy/m/d;@"/>
    <numFmt numFmtId="178" formatCode="yyyy/m/d;@"/>
    <numFmt numFmtId="179" formatCode="0.0%"/>
    <numFmt numFmtId="180" formatCode="m/d;@"/>
    <numFmt numFmtId="181" formatCode="0_ "/>
    <numFmt numFmtId="182" formatCode="0.0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0" borderId="0"/>
    <xf numFmtId="0" fontId="20" fillId="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6" fontId="4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7" fontId="4" fillId="0" borderId="2" xfId="55" applyNumberFormat="1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177" fontId="1" fillId="2" borderId="5" xfId="55" applyNumberFormat="1" applyFont="1" applyFill="1" applyBorder="1" applyAlignment="1">
      <alignment horizontal="center" vertical="center" shrinkToFit="1"/>
    </xf>
    <xf numFmtId="14" fontId="1" fillId="2" borderId="5" xfId="55" applyNumberFormat="1" applyFont="1" applyFill="1" applyBorder="1" applyAlignment="1">
      <alignment horizontal="center" vertical="center" wrapText="1"/>
    </xf>
    <xf numFmtId="176" fontId="1" fillId="2" borderId="5" xfId="55" applyNumberFormat="1" applyFont="1" applyFill="1" applyBorder="1" applyAlignment="1">
      <alignment horizontal="center"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176" fontId="1" fillId="2" borderId="2" xfId="55" applyNumberFormat="1" applyFont="1" applyFill="1" applyBorder="1" applyAlignment="1">
      <alignment horizontal="right" vertical="center" shrinkToFit="1"/>
    </xf>
    <xf numFmtId="179" fontId="1" fillId="0" borderId="2" xfId="21" applyNumberFormat="1" applyFont="1" applyFill="1" applyBorder="1" applyAlignment="1">
      <alignment horizontal="center" vertical="center" wrapText="1"/>
    </xf>
    <xf numFmtId="176" fontId="1" fillId="3" borderId="2" xfId="55" applyNumberFormat="1" applyFont="1" applyFill="1" applyBorder="1" applyAlignment="1">
      <alignment horizontal="right" vertical="center" shrinkToFit="1"/>
    </xf>
    <xf numFmtId="0" fontId="1" fillId="2" borderId="6" xfId="55" applyFont="1" applyFill="1" applyBorder="1" applyAlignment="1">
      <alignment horizontal="center" vertical="center" wrapText="1"/>
    </xf>
    <xf numFmtId="177" fontId="1" fillId="2" borderId="6" xfId="55" applyNumberFormat="1" applyFont="1" applyFill="1" applyBorder="1" applyAlignment="1">
      <alignment horizontal="center" vertical="center" shrinkToFit="1"/>
    </xf>
    <xf numFmtId="14" fontId="1" fillId="2" borderId="6" xfId="55" applyNumberFormat="1" applyFont="1" applyFill="1" applyBorder="1" applyAlignment="1">
      <alignment horizontal="center" vertical="center" wrapText="1"/>
    </xf>
    <xf numFmtId="176" fontId="1" fillId="2" borderId="6" xfId="55" applyNumberFormat="1" applyFont="1" applyFill="1" applyBorder="1" applyAlignment="1">
      <alignment horizontal="center" vertical="center" shrinkToFit="1"/>
    </xf>
    <xf numFmtId="176" fontId="1" fillId="2" borderId="2" xfId="55" applyNumberFormat="1" applyFont="1" applyFill="1" applyBorder="1" applyAlignment="1">
      <alignment vertical="center" shrinkToFit="1"/>
    </xf>
    <xf numFmtId="9" fontId="1" fillId="0" borderId="2" xfId="2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4" fontId="7" fillId="0" borderId="2" xfId="55" applyNumberFormat="1" applyFont="1" applyBorder="1" applyAlignment="1">
      <alignment horizontal="center" vertical="center" wrapText="1"/>
    </xf>
    <xf numFmtId="14" fontId="1" fillId="2" borderId="2" xfId="55" applyNumberFormat="1" applyFont="1" applyFill="1" applyBorder="1" applyAlignment="1">
      <alignment horizontal="center" vertical="center" wrapText="1"/>
    </xf>
    <xf numFmtId="177" fontId="2" fillId="2" borderId="2" xfId="55" applyNumberFormat="1" applyFont="1" applyFill="1" applyBorder="1" applyAlignment="1">
      <alignment vertical="center" shrinkToFit="1"/>
    </xf>
    <xf numFmtId="0" fontId="1" fillId="2" borderId="2" xfId="55" applyFont="1" applyFill="1" applyBorder="1" applyAlignment="1">
      <alignment vertical="center" wrapText="1"/>
    </xf>
    <xf numFmtId="0" fontId="2" fillId="2" borderId="2" xfId="55" applyFont="1" applyFill="1" applyBorder="1" applyAlignment="1">
      <alignment vertical="center" wrapText="1"/>
    </xf>
    <xf numFmtId="14" fontId="2" fillId="2" borderId="2" xfId="55" applyNumberFormat="1" applyFont="1" applyFill="1" applyBorder="1" applyAlignment="1">
      <alignment vertical="center" wrapText="1"/>
    </xf>
    <xf numFmtId="176" fontId="2" fillId="2" borderId="2" xfId="55" applyNumberFormat="1" applyFont="1" applyFill="1" applyBorder="1" applyAlignment="1">
      <alignment vertical="center" shrinkToFit="1"/>
    </xf>
    <xf numFmtId="9" fontId="2" fillId="0" borderId="2" xfId="21" applyFont="1" applyFill="1" applyBorder="1" applyAlignment="1">
      <alignment horizontal="center" vertical="center" wrapText="1"/>
    </xf>
    <xf numFmtId="176" fontId="2" fillId="3" borderId="2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horizontal="center" vertical="center" wrapText="1"/>
    </xf>
    <xf numFmtId="14" fontId="2" fillId="2" borderId="2" xfId="55" applyNumberFormat="1" applyFont="1" applyFill="1" applyBorder="1" applyAlignment="1">
      <alignment horizontal="center" vertical="center" wrapText="1"/>
    </xf>
    <xf numFmtId="180" fontId="2" fillId="2" borderId="2" xfId="55" applyNumberFormat="1" applyFont="1" applyFill="1" applyBorder="1" applyAlignment="1">
      <alignment horizontal="center" vertical="center" wrapText="1"/>
    </xf>
    <xf numFmtId="180" fontId="1" fillId="2" borderId="2" xfId="55" applyNumberFormat="1" applyFont="1" applyFill="1" applyBorder="1" applyAlignment="1">
      <alignment horizontal="center" vertical="center" wrapText="1"/>
    </xf>
    <xf numFmtId="0" fontId="1" fillId="3" borderId="2" xfId="55" applyFont="1" applyFill="1" applyBorder="1" applyAlignment="1">
      <alignment horizontal="center" vertical="center" shrinkToFit="1"/>
    </xf>
    <xf numFmtId="176" fontId="8" fillId="3" borderId="2" xfId="55" applyNumberFormat="1" applyFont="1" applyFill="1" applyBorder="1" applyAlignment="1">
      <alignment horizontal="right" vertical="center" shrinkToFit="1"/>
    </xf>
    <xf numFmtId="0" fontId="4" fillId="3" borderId="2" xfId="55" applyFont="1" applyFill="1" applyBorder="1" applyAlignment="1">
      <alignment horizontal="center" vertical="center" shrinkToFit="1"/>
    </xf>
    <xf numFmtId="176" fontId="9" fillId="3" borderId="2" xfId="55" applyNumberFormat="1" applyFont="1" applyFill="1" applyBorder="1" applyAlignment="1">
      <alignment horizontal="center" vertical="center" shrinkToFit="1"/>
    </xf>
    <xf numFmtId="176" fontId="9" fillId="0" borderId="2" xfId="55" applyNumberFormat="1" applyFont="1" applyFill="1" applyBorder="1" applyAlignment="1">
      <alignment horizontal="center" vertical="center" shrinkToFi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6" fontId="4" fillId="0" borderId="2" xfId="55" applyNumberFormat="1" applyFont="1" applyFill="1" applyBorder="1" applyAlignment="1">
      <alignment horizontal="center" vertical="center" shrinkToFit="1"/>
    </xf>
    <xf numFmtId="0" fontId="1" fillId="0" borderId="7" xfId="55" applyFont="1" applyFill="1" applyBorder="1" applyAlignment="1">
      <alignment horizontal="left" vertical="center" wrapText="1"/>
    </xf>
    <xf numFmtId="0" fontId="1" fillId="0" borderId="8" xfId="55" applyFont="1" applyFill="1" applyBorder="1" applyAlignment="1">
      <alignment horizontal="left" vertical="center" wrapText="1"/>
    </xf>
    <xf numFmtId="0" fontId="10" fillId="2" borderId="2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176" fontId="11" fillId="0" borderId="2" xfId="55" applyNumberFormat="1" applyFont="1" applyFill="1" applyBorder="1" applyAlignment="1">
      <alignment horizontal="center" vertical="center" wrapText="1"/>
    </xf>
    <xf numFmtId="176" fontId="1" fillId="0" borderId="2" xfId="55" applyNumberFormat="1" applyFont="1" applyFill="1" applyBorder="1" applyAlignment="1">
      <alignment horizontal="right" vertical="center" shrinkToFit="1"/>
    </xf>
    <xf numFmtId="176" fontId="1" fillId="0" borderId="2" xfId="55" applyNumberFormat="1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right" vertical="center" shrinkToFit="1"/>
    </xf>
    <xf numFmtId="176" fontId="1" fillId="0" borderId="2" xfId="55" applyNumberFormat="1" applyFont="1" applyFill="1" applyBorder="1" applyAlignment="1">
      <alignment vertical="center" shrinkToFit="1"/>
    </xf>
    <xf numFmtId="176" fontId="2" fillId="0" borderId="2" xfId="55" applyNumberFormat="1" applyFont="1" applyFill="1" applyBorder="1" applyAlignment="1">
      <alignment horizontal="center" vertical="center" wrapText="1"/>
    </xf>
    <xf numFmtId="176" fontId="12" fillId="0" borderId="2" xfId="55" applyNumberFormat="1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vertical="center" shrinkToFit="1"/>
    </xf>
    <xf numFmtId="176" fontId="4" fillId="0" borderId="2" xfId="55" applyNumberFormat="1" applyFont="1" applyFill="1" applyBorder="1" applyAlignment="1">
      <alignment vertical="center" wrapText="1"/>
    </xf>
    <xf numFmtId="176" fontId="2" fillId="0" borderId="2" xfId="55" applyNumberFormat="1" applyFont="1" applyFill="1" applyBorder="1" applyAlignment="1">
      <alignment horizontal="right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182" fontId="13" fillId="0" borderId="2" xfId="0" applyNumberFormat="1" applyFont="1" applyBorder="1" applyAlignment="1">
      <alignment horizontal="center" vertical="center" wrapText="1"/>
    </xf>
    <xf numFmtId="182" fontId="13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6" fontId="16" fillId="0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0" fontId="17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2" fillId="0" borderId="2" xfId="21" applyNumberFormat="1" applyFont="1" applyFill="1" applyBorder="1" applyAlignment="1">
      <alignment horizontal="center" vertical="center" wrapText="1"/>
    </xf>
    <xf numFmtId="176" fontId="12" fillId="0" borderId="2" xfId="55" applyNumberFormat="1" applyFont="1" applyFill="1" applyBorder="1" applyAlignment="1">
      <alignment vertical="center" shrinkToFit="1"/>
    </xf>
    <xf numFmtId="176" fontId="12" fillId="0" borderId="2" xfId="55" applyNumberFormat="1" applyFont="1" applyFill="1" applyBorder="1" applyAlignment="1">
      <alignment vertical="center" wrapText="1"/>
    </xf>
    <xf numFmtId="176" fontId="1" fillId="0" borderId="2" xfId="55" applyNumberFormat="1" applyFont="1" applyFill="1" applyBorder="1" applyAlignment="1">
      <alignment horizontal="right" vertical="center" wrapText="1"/>
    </xf>
    <xf numFmtId="0" fontId="2" fillId="2" borderId="5" xfId="55" applyFont="1" applyFill="1" applyBorder="1" applyAlignment="1">
      <alignment horizontal="center" vertical="center" wrapText="1"/>
    </xf>
    <xf numFmtId="177" fontId="2" fillId="2" borderId="5" xfId="55" applyNumberFormat="1" applyFont="1" applyFill="1" applyBorder="1" applyAlignment="1">
      <alignment horizontal="center" vertical="center" shrinkToFit="1"/>
    </xf>
    <xf numFmtId="14" fontId="2" fillId="2" borderId="5" xfId="55" applyNumberFormat="1" applyFont="1" applyFill="1" applyBorder="1" applyAlignment="1">
      <alignment horizontal="center" vertical="center" wrapText="1"/>
    </xf>
    <xf numFmtId="176" fontId="2" fillId="2" borderId="5" xfId="55" applyNumberFormat="1" applyFont="1" applyFill="1" applyBorder="1" applyAlignment="1">
      <alignment horizontal="center" vertical="center" shrinkToFit="1"/>
    </xf>
    <xf numFmtId="0" fontId="2" fillId="2" borderId="6" xfId="55" applyFont="1" applyFill="1" applyBorder="1" applyAlignment="1">
      <alignment horizontal="center" vertical="center" wrapText="1"/>
    </xf>
    <xf numFmtId="177" fontId="2" fillId="2" borderId="6" xfId="55" applyNumberFormat="1" applyFont="1" applyFill="1" applyBorder="1" applyAlignment="1">
      <alignment horizontal="center" vertical="center" shrinkToFit="1"/>
    </xf>
    <xf numFmtId="14" fontId="2" fillId="2" borderId="6" xfId="55" applyNumberFormat="1" applyFont="1" applyFill="1" applyBorder="1" applyAlignment="1">
      <alignment horizontal="center" vertical="center" wrapText="1"/>
    </xf>
    <xf numFmtId="176" fontId="2" fillId="2" borderId="6" xfId="55" applyNumberFormat="1" applyFont="1" applyFill="1" applyBorder="1" applyAlignment="1">
      <alignment horizontal="center" vertical="center" shrinkToFit="1"/>
    </xf>
    <xf numFmtId="176" fontId="6" fillId="0" borderId="2" xfId="55" applyNumberFormat="1" applyFont="1" applyFill="1" applyBorder="1" applyAlignment="1">
      <alignment horizontal="right" vertical="center" shrinkToFit="1"/>
    </xf>
    <xf numFmtId="176" fontId="2" fillId="0" borderId="2" xfId="55" applyNumberFormat="1" applyFont="1" applyFill="1" applyBorder="1" applyAlignment="1">
      <alignment vertical="center" shrinkToFit="1"/>
    </xf>
    <xf numFmtId="176" fontId="2" fillId="2" borderId="2" xfId="55" applyNumberFormat="1" applyFont="1" applyFill="1" applyBorder="1" applyAlignment="1">
      <alignment horizontal="right" vertical="center" shrinkToFit="1"/>
    </xf>
    <xf numFmtId="176" fontId="12" fillId="0" borderId="2" xfId="55" applyNumberFormat="1" applyFont="1" applyFill="1" applyBorder="1" applyAlignment="1">
      <alignment horizontal="right" vertical="center" shrinkToFit="1"/>
    </xf>
    <xf numFmtId="0" fontId="19" fillId="0" borderId="0" xfId="0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jpe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jpe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158750</xdr:colOff>
      <xdr:row>2</xdr:row>
      <xdr:rowOff>276225</xdr:rowOff>
    </xdr:from>
    <xdr:to>
      <xdr:col>23</xdr:col>
      <xdr:colOff>103505</xdr:colOff>
      <xdr:row>16</xdr:row>
      <xdr:rowOff>120015</xdr:rowOff>
    </xdr:to>
    <xdr:pic>
      <xdr:nvPicPr>
        <xdr:cNvPr id="2" name="图片 1" descr="PM}JY%2HHQOY2T@0O4_1CDQ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33510" y="948055"/>
          <a:ext cx="6661785" cy="4163695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0</xdr:row>
      <xdr:rowOff>635</xdr:rowOff>
    </xdr:from>
    <xdr:to>
      <xdr:col>19</xdr:col>
      <xdr:colOff>1428115</xdr:colOff>
      <xdr:row>4</xdr:row>
      <xdr:rowOff>228600</xdr:rowOff>
    </xdr:to>
    <xdr:pic>
      <xdr:nvPicPr>
        <xdr:cNvPr id="3" name="图片 2" descr="[@U3J_[E@UFS4`W6(U4X`F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9035" y="63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38</xdr:row>
      <xdr:rowOff>85725</xdr:rowOff>
    </xdr:from>
    <xdr:to>
      <xdr:col>14</xdr:col>
      <xdr:colOff>208915</xdr:colOff>
      <xdr:row>87</xdr:row>
      <xdr:rowOff>75565</xdr:rowOff>
    </xdr:to>
    <xdr:pic>
      <xdr:nvPicPr>
        <xdr:cNvPr id="5" name="图片 4" descr="KTC~Y7QB)5NX@D9LWU_]QR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1025" y="11842115"/>
          <a:ext cx="7006590" cy="6990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600075</xdr:colOff>
      <xdr:row>0</xdr:row>
      <xdr:rowOff>277495</xdr:rowOff>
    </xdr:from>
    <xdr:to>
      <xdr:col>19</xdr:col>
      <xdr:colOff>1428115</xdr:colOff>
      <xdr:row>5</xdr:row>
      <xdr:rowOff>150495</xdr:rowOff>
    </xdr:to>
    <xdr:pic>
      <xdr:nvPicPr>
        <xdr:cNvPr id="3" name="图片 2" descr="[@U3J_[E@UFS4`W6(U4X`F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3175" y="27749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4</xdr:row>
      <xdr:rowOff>114300</xdr:rowOff>
    </xdr:from>
    <xdr:to>
      <xdr:col>27</xdr:col>
      <xdr:colOff>65405</xdr:colOff>
      <xdr:row>21</xdr:row>
      <xdr:rowOff>194310</xdr:rowOff>
    </xdr:to>
    <xdr:pic>
      <xdr:nvPicPr>
        <xdr:cNvPr id="5" name="图片 4" descr="`1TZ]{R7M~KRZC3M70P)@0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28095" y="1496060"/>
          <a:ext cx="7810500" cy="495998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8</xdr:row>
      <xdr:rowOff>104775</xdr:rowOff>
    </xdr:from>
    <xdr:to>
      <xdr:col>19</xdr:col>
      <xdr:colOff>276225</xdr:colOff>
      <xdr:row>12</xdr:row>
      <xdr:rowOff>113030</xdr:rowOff>
    </xdr:to>
    <xdr:pic>
      <xdr:nvPicPr>
        <xdr:cNvPr id="6" name="图片 5" descr="9~HO4I~KLE50SB~Y3_2E]}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7000" y="3063240"/>
          <a:ext cx="2353945" cy="10255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47</xdr:row>
      <xdr:rowOff>9525</xdr:rowOff>
    </xdr:from>
    <xdr:to>
      <xdr:col>14</xdr:col>
      <xdr:colOff>85090</xdr:colOff>
      <xdr:row>94</xdr:row>
      <xdr:rowOff>75565</xdr:rowOff>
    </xdr:to>
    <xdr:pic>
      <xdr:nvPicPr>
        <xdr:cNvPr id="2" name="图片 1" descr="%IC]@LIZE(%%`)9`UWUR5J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285" y="12829540"/>
          <a:ext cx="6557645" cy="6781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0</xdr:row>
      <xdr:rowOff>635</xdr:rowOff>
    </xdr:from>
    <xdr:to>
      <xdr:col>19</xdr:col>
      <xdr:colOff>1504315</xdr:colOff>
      <xdr:row>4</xdr:row>
      <xdr:rowOff>228600</xdr:rowOff>
    </xdr:to>
    <xdr:pic>
      <xdr:nvPicPr>
        <xdr:cNvPr id="2" name="图片 1" descr="[@U3J_[E@UFS4`W6(U4X`F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69400" y="63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857250</xdr:colOff>
      <xdr:row>3</xdr:row>
      <xdr:rowOff>180975</xdr:rowOff>
    </xdr:from>
    <xdr:to>
      <xdr:col>25</xdr:col>
      <xdr:colOff>657225</xdr:colOff>
      <xdr:row>20</xdr:row>
      <xdr:rowOff>153670</xdr:rowOff>
    </xdr:to>
    <xdr:pic>
      <xdr:nvPicPr>
        <xdr:cNvPr id="6" name="图片 5" descr="F(`H59IT%2E]KDX)8CEI@D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36175" y="1207770"/>
          <a:ext cx="7888605" cy="519493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38</xdr:row>
      <xdr:rowOff>9525</xdr:rowOff>
    </xdr:from>
    <xdr:to>
      <xdr:col>11</xdr:col>
      <xdr:colOff>140335</xdr:colOff>
      <xdr:row>76</xdr:row>
      <xdr:rowOff>47625</xdr:rowOff>
    </xdr:to>
    <xdr:pic>
      <xdr:nvPicPr>
        <xdr:cNvPr id="7" name="图片 6" descr="6}(37)(Z$H0%1]4YC0S@6[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3635" y="11784965"/>
          <a:ext cx="5211445" cy="546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486410</xdr:colOff>
      <xdr:row>13</xdr:row>
      <xdr:rowOff>237490</xdr:rowOff>
    </xdr:from>
    <xdr:to>
      <xdr:col>29</xdr:col>
      <xdr:colOff>0</xdr:colOff>
      <xdr:row>27</xdr:row>
      <xdr:rowOff>226060</xdr:rowOff>
    </xdr:to>
    <xdr:pic>
      <xdr:nvPicPr>
        <xdr:cNvPr id="4" name="图片 3" descr="_S(4A722]F3GNU6K9ZWABW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3785850" y="2007870"/>
          <a:ext cx="4677410" cy="10078720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2</xdr:row>
      <xdr:rowOff>152400</xdr:rowOff>
    </xdr:from>
    <xdr:to>
      <xdr:col>20</xdr:col>
      <xdr:colOff>142875</xdr:colOff>
      <xdr:row>6</xdr:row>
      <xdr:rowOff>2540</xdr:rowOff>
    </xdr:to>
    <xdr:pic>
      <xdr:nvPicPr>
        <xdr:cNvPr id="5" name="图片 4" descr="LU[$(ZV({{{0CAZN[{MM8P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26500" y="824230"/>
          <a:ext cx="4983480" cy="127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6</xdr:row>
      <xdr:rowOff>333375</xdr:rowOff>
    </xdr:from>
    <xdr:to>
      <xdr:col>21</xdr:col>
      <xdr:colOff>123825</xdr:colOff>
      <xdr:row>15</xdr:row>
      <xdr:rowOff>198755</xdr:rowOff>
    </xdr:to>
    <xdr:pic>
      <xdr:nvPicPr>
        <xdr:cNvPr id="8" name="图片 7" descr="{WV5~~T{Z`$$0FEUT%3UA%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88400" y="2425065"/>
          <a:ext cx="5688330" cy="2752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0</xdr:row>
      <xdr:rowOff>635</xdr:rowOff>
    </xdr:from>
    <xdr:to>
      <xdr:col>19</xdr:col>
      <xdr:colOff>1504315</xdr:colOff>
      <xdr:row>3</xdr:row>
      <xdr:rowOff>176530</xdr:rowOff>
    </xdr:to>
    <xdr:pic>
      <xdr:nvPicPr>
        <xdr:cNvPr id="2" name="图片 1" descr="[@U3J_[E@UFS4`W6(U4X`F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44990" y="635"/>
          <a:ext cx="3629660" cy="160972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857250</xdr:colOff>
      <xdr:row>3</xdr:row>
      <xdr:rowOff>180975</xdr:rowOff>
    </xdr:from>
    <xdr:to>
      <xdr:col>25</xdr:col>
      <xdr:colOff>657225</xdr:colOff>
      <xdr:row>20</xdr:row>
      <xdr:rowOff>64770</xdr:rowOff>
    </xdr:to>
    <xdr:pic>
      <xdr:nvPicPr>
        <xdr:cNvPr id="3" name="图片 2" descr="F(`H59IT%2E]KDX)8CEI@D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11765" y="1614805"/>
          <a:ext cx="7888605" cy="519493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37</xdr:row>
      <xdr:rowOff>9525</xdr:rowOff>
    </xdr:from>
    <xdr:to>
      <xdr:col>11</xdr:col>
      <xdr:colOff>140335</xdr:colOff>
      <xdr:row>75</xdr:row>
      <xdr:rowOff>47625</xdr:rowOff>
    </xdr:to>
    <xdr:pic>
      <xdr:nvPicPr>
        <xdr:cNvPr id="4" name="图片 3" descr="6}(37)(Z$H0%1]4YC0S@6[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3635" y="12026900"/>
          <a:ext cx="5211445" cy="546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486410</xdr:colOff>
      <xdr:row>12</xdr:row>
      <xdr:rowOff>237490</xdr:rowOff>
    </xdr:from>
    <xdr:to>
      <xdr:col>29</xdr:col>
      <xdr:colOff>0</xdr:colOff>
      <xdr:row>26</xdr:row>
      <xdr:rowOff>137160</xdr:rowOff>
    </xdr:to>
    <xdr:pic>
      <xdr:nvPicPr>
        <xdr:cNvPr id="5" name="图片 4" descr="_S(4A722]F3GNU6K9ZWABW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4061440" y="2160905"/>
          <a:ext cx="4677410" cy="10078720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2</xdr:row>
      <xdr:rowOff>152400</xdr:rowOff>
    </xdr:from>
    <xdr:to>
      <xdr:col>20</xdr:col>
      <xdr:colOff>142875</xdr:colOff>
      <xdr:row>4</xdr:row>
      <xdr:rowOff>305435</xdr:rowOff>
    </xdr:to>
    <xdr:pic>
      <xdr:nvPicPr>
        <xdr:cNvPr id="6" name="图片 5" descr="LU[$(ZV({{{0CAZN[{MM8P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02090" y="824230"/>
          <a:ext cx="4983480" cy="127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6</xdr:row>
      <xdr:rowOff>333375</xdr:rowOff>
    </xdr:from>
    <xdr:to>
      <xdr:col>21</xdr:col>
      <xdr:colOff>123825</xdr:colOff>
      <xdr:row>15</xdr:row>
      <xdr:rowOff>109855</xdr:rowOff>
    </xdr:to>
    <xdr:pic>
      <xdr:nvPicPr>
        <xdr:cNvPr id="7" name="图片 6" descr="{WV5~~T{Z`$$0FEUT%3UA%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63990" y="2832100"/>
          <a:ext cx="5688330" cy="2752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C2" sqref="C2:K2"/>
    </sheetView>
  </sheetViews>
  <sheetFormatPr defaultColWidth="9" defaultRowHeight="11.25"/>
  <cols>
    <col min="1" max="1" width="3.25" style="1" customWidth="1"/>
    <col min="2" max="2" width="4.88333333333333" style="3" customWidth="1"/>
    <col min="3" max="3" width="3.63333333333333" style="1" customWidth="1"/>
    <col min="4" max="4" width="11.1333333333333" style="4" customWidth="1"/>
    <col min="5" max="5" width="6.63333333333333" style="3" customWidth="1"/>
    <col min="6" max="6" width="10.5" style="4" customWidth="1"/>
    <col min="7" max="7" width="3.63333333333333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6" style="1" customWidth="1"/>
    <col min="12" max="12" width="5.88333333333333" style="1" customWidth="1"/>
    <col min="13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68" t="s">
        <v>6</v>
      </c>
      <c r="R2" s="69">
        <v>57</v>
      </c>
      <c r="S2" s="69">
        <v>7405</v>
      </c>
      <c r="T2" s="70" t="s">
        <v>3</v>
      </c>
      <c r="U2" s="69" t="s">
        <v>7</v>
      </c>
      <c r="V2" s="71">
        <v>12755206.28</v>
      </c>
      <c r="W2" s="72" t="s">
        <v>8</v>
      </c>
      <c r="X2" s="72" t="s">
        <v>9</v>
      </c>
      <c r="Y2" s="77" t="s">
        <v>10</v>
      </c>
      <c r="Z2" s="78" t="s">
        <v>11</v>
      </c>
      <c r="AA2" s="78" t="s">
        <v>11</v>
      </c>
      <c r="AB2" s="79" t="s">
        <v>12</v>
      </c>
      <c r="AC2" s="78"/>
      <c r="AD2" s="80" t="s">
        <v>13</v>
      </c>
      <c r="AE2" s="81"/>
      <c r="AF2" s="79" t="s">
        <v>12</v>
      </c>
      <c r="AG2" s="78"/>
      <c r="AH2" s="80" t="s">
        <v>13</v>
      </c>
      <c r="AI2" s="82"/>
      <c r="AJ2" s="82"/>
    </row>
    <row r="3" ht="27.95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17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ht="27.95" customHeight="1" spans="1:15">
      <c r="A4" s="6" t="s">
        <v>21</v>
      </c>
      <c r="B4" s="6"/>
      <c r="C4" s="86"/>
      <c r="D4" s="86"/>
      <c r="E4" s="8" t="s">
        <v>22</v>
      </c>
      <c r="F4" s="9"/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2" customFormat="1" ht="34.5" customHeight="1" spans="1:17">
      <c r="A7" s="87">
        <v>1</v>
      </c>
      <c r="B7" s="88">
        <v>43059</v>
      </c>
      <c r="C7" s="89" t="s">
        <v>39</v>
      </c>
      <c r="D7" s="90">
        <v>4400000</v>
      </c>
      <c r="E7" s="40">
        <v>43049</v>
      </c>
      <c r="F7" s="97">
        <v>4400000</v>
      </c>
      <c r="G7" s="83">
        <v>0.02</v>
      </c>
      <c r="H7" s="37">
        <f>ROUNDUP(D7*G7,2)</f>
        <v>88000</v>
      </c>
      <c r="I7" s="37">
        <v>0</v>
      </c>
      <c r="J7" s="67">
        <v>0</v>
      </c>
      <c r="K7" s="63"/>
      <c r="L7" s="98"/>
      <c r="M7" s="64"/>
      <c r="N7" s="63" t="s">
        <v>40</v>
      </c>
      <c r="O7" s="37">
        <f>ROUNDUP(D7-H7-I7-J7-L7-O8,2)</f>
        <v>307837.65</v>
      </c>
      <c r="Q7" s="99"/>
    </row>
    <row r="8" s="2" customFormat="1" ht="33.75" customHeight="1" spans="1:15">
      <c r="A8" s="91"/>
      <c r="B8" s="92"/>
      <c r="C8" s="93"/>
      <c r="D8" s="94"/>
      <c r="E8" s="40"/>
      <c r="F8" s="35"/>
      <c r="G8" s="36"/>
      <c r="H8" s="37"/>
      <c r="I8" s="37"/>
      <c r="J8" s="67"/>
      <c r="K8" s="63"/>
      <c r="L8" s="67"/>
      <c r="M8" s="64"/>
      <c r="N8" s="63" t="s">
        <v>41</v>
      </c>
      <c r="O8" s="96">
        <v>4004162.35</v>
      </c>
    </row>
    <row r="9" ht="20.1" customHeight="1" spans="1:15">
      <c r="A9" s="28"/>
      <c r="B9" s="18"/>
      <c r="C9" s="30"/>
      <c r="D9" s="26"/>
      <c r="E9" s="41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ht="20" customHeight="1" spans="1:15">
      <c r="A10" s="28"/>
      <c r="B10" s="18"/>
      <c r="C10" s="30"/>
      <c r="D10" s="26"/>
      <c r="E10" s="41"/>
      <c r="F10" s="26"/>
      <c r="G10" s="27"/>
      <c r="H10" s="21"/>
      <c r="I10" s="21"/>
      <c r="J10" s="59"/>
      <c r="K10" s="63"/>
      <c r="L10" s="59"/>
      <c r="M10" s="64"/>
      <c r="N10" s="60"/>
      <c r="O10" s="37"/>
    </row>
    <row r="11" ht="20" customHeight="1" spans="1:17">
      <c r="A11" s="28"/>
      <c r="B11" s="18"/>
      <c r="C11" s="30"/>
      <c r="D11" s="26"/>
      <c r="E11" s="41"/>
      <c r="F11" s="26"/>
      <c r="G11" s="27"/>
      <c r="H11" s="21"/>
      <c r="I11" s="21"/>
      <c r="J11" s="59"/>
      <c r="K11" s="63"/>
      <c r="L11" s="59"/>
      <c r="M11" s="64"/>
      <c r="N11" s="60"/>
      <c r="O11" s="21"/>
      <c r="Q11"/>
    </row>
    <row r="12" ht="20" customHeight="1" spans="1:15">
      <c r="A12" s="28"/>
      <c r="B12" s="18"/>
      <c r="C12" s="30"/>
      <c r="D12" s="26"/>
      <c r="E12" s="41"/>
      <c r="F12" s="26"/>
      <c r="G12" s="27"/>
      <c r="H12" s="21"/>
      <c r="I12" s="21"/>
      <c r="J12" s="59"/>
      <c r="K12" s="60"/>
      <c r="L12" s="59"/>
      <c r="M12" s="60"/>
      <c r="N12" s="60"/>
      <c r="O12" s="21"/>
    </row>
    <row r="13" ht="20" customHeight="1" spans="1:15">
      <c r="A13" s="28"/>
      <c r="B13" s="18"/>
      <c r="C13" s="30"/>
      <c r="D13" s="26"/>
      <c r="E13" s="41"/>
      <c r="F13" s="26"/>
      <c r="G13" s="27"/>
      <c r="H13" s="21"/>
      <c r="I13" s="21"/>
      <c r="J13" s="59"/>
      <c r="K13" s="60"/>
      <c r="L13" s="59"/>
      <c r="M13" s="60"/>
      <c r="N13" s="60"/>
      <c r="O13" s="21"/>
    </row>
    <row r="14" ht="20" customHeight="1" spans="1:15">
      <c r="A14" s="28"/>
      <c r="B14" s="18"/>
      <c r="C14" s="30"/>
      <c r="D14" s="26"/>
      <c r="E14" s="41"/>
      <c r="F14" s="26"/>
      <c r="G14" s="27"/>
      <c r="H14" s="21"/>
      <c r="I14" s="21"/>
      <c r="J14" s="59"/>
      <c r="K14" s="60"/>
      <c r="L14" s="59"/>
      <c r="M14" s="60"/>
      <c r="N14" s="60"/>
      <c r="O14" s="21"/>
    </row>
    <row r="15" ht="20" customHeight="1" spans="1:15">
      <c r="A15" s="28"/>
      <c r="B15" s="18"/>
      <c r="C15" s="30"/>
      <c r="D15" s="26"/>
      <c r="E15" s="41"/>
      <c r="F15" s="26"/>
      <c r="G15" s="27"/>
      <c r="H15" s="21"/>
      <c r="I15" s="21"/>
      <c r="J15" s="59"/>
      <c r="K15" s="60"/>
      <c r="L15" s="59"/>
      <c r="M15" s="60"/>
      <c r="N15" s="60"/>
      <c r="O15" s="21"/>
    </row>
    <row r="16" ht="20" customHeight="1" spans="1:15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</row>
    <row r="17" ht="20" customHeight="1" spans="1:15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</row>
    <row r="18" ht="20" customHeight="1" spans="1:15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</row>
    <row r="19" ht="20" customHeight="1" spans="1:15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</row>
    <row r="20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ht="20" customHeight="1" spans="1:15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</row>
    <row r="22" ht="20" customHeight="1" spans="1:15">
      <c r="A22" s="28"/>
      <c r="B22" s="18"/>
      <c r="C22" s="30"/>
      <c r="D22" s="26"/>
      <c r="E22" s="41"/>
      <c r="F22" s="26"/>
      <c r="G22" s="27"/>
      <c r="H22" s="21"/>
      <c r="I22" s="21"/>
      <c r="J22" s="59"/>
      <c r="K22" s="60"/>
      <c r="L22" s="59"/>
      <c r="M22" s="60"/>
      <c r="N22" s="60"/>
      <c r="O22" s="21"/>
    </row>
    <row r="23" ht="20" customHeight="1" spans="1:15">
      <c r="A23" s="28"/>
      <c r="B23" s="18"/>
      <c r="C23" s="30"/>
      <c r="D23" s="26"/>
      <c r="E23" s="41"/>
      <c r="F23" s="26"/>
      <c r="G23" s="27"/>
      <c r="H23" s="21"/>
      <c r="I23" s="21"/>
      <c r="J23" s="59"/>
      <c r="K23" s="60"/>
      <c r="L23" s="59"/>
      <c r="M23" s="60"/>
      <c r="N23" s="60"/>
      <c r="O23" s="21"/>
    </row>
    <row r="24" ht="20" customHeight="1" spans="1:15">
      <c r="A24" s="28"/>
      <c r="B24" s="18"/>
      <c r="C24" s="30"/>
      <c r="D24" s="26"/>
      <c r="E24" s="41"/>
      <c r="F24" s="26"/>
      <c r="G24" s="27"/>
      <c r="H24" s="21"/>
      <c r="I24" s="21"/>
      <c r="J24" s="59"/>
      <c r="K24" s="60"/>
      <c r="L24" s="59"/>
      <c r="M24" s="60"/>
      <c r="N24" s="60"/>
      <c r="O24" s="21"/>
    </row>
    <row r="25" ht="29" customHeight="1" spans="1:15">
      <c r="A25" s="6" t="s">
        <v>42</v>
      </c>
      <c r="B25" s="6"/>
      <c r="C25" s="42" t="s">
        <v>43</v>
      </c>
      <c r="D25" s="43">
        <f t="shared" ref="D25:J25" si="0">SUM(D7:D24)</f>
        <v>4400000</v>
      </c>
      <c r="E25" s="44" t="s">
        <v>43</v>
      </c>
      <c r="F25" s="43">
        <f t="shared" si="0"/>
        <v>4400000</v>
      </c>
      <c r="G25" s="44" t="s">
        <v>43</v>
      </c>
      <c r="H25" s="43">
        <f t="shared" si="0"/>
        <v>88000</v>
      </c>
      <c r="I25" s="43">
        <f t="shared" si="0"/>
        <v>0</v>
      </c>
      <c r="J25" s="43">
        <f t="shared" si="0"/>
        <v>0</v>
      </c>
      <c r="K25" s="44" t="s">
        <v>43</v>
      </c>
      <c r="L25" s="43">
        <f>SUM(L7:L24)</f>
        <v>0</v>
      </c>
      <c r="M25" s="44" t="s">
        <v>43</v>
      </c>
      <c r="N25" s="44" t="s">
        <v>43</v>
      </c>
      <c r="O25" s="43">
        <f>SUM(O7:O24)</f>
        <v>4312000</v>
      </c>
    </row>
    <row r="26" ht="30" customHeight="1" spans="1:15">
      <c r="A26" s="6" t="s">
        <v>44</v>
      </c>
      <c r="B26" s="6"/>
      <c r="C26" s="6" t="s">
        <v>45</v>
      </c>
      <c r="D26" s="6"/>
      <c r="E26" s="45">
        <f>O7+O8</f>
        <v>4312000</v>
      </c>
      <c r="F26" s="45"/>
      <c r="G26" s="45"/>
      <c r="H26" s="45"/>
      <c r="I26" s="6" t="s">
        <v>46</v>
      </c>
      <c r="J26" s="6"/>
      <c r="K26" s="6" t="s">
        <v>47</v>
      </c>
      <c r="L26" s="45">
        <f>E26-E27</f>
        <v>307837.65</v>
      </c>
      <c r="M26" s="45"/>
      <c r="N26" s="45"/>
      <c r="O26" s="45"/>
    </row>
    <row r="27" ht="30" customHeight="1" spans="1:15">
      <c r="A27" s="6"/>
      <c r="B27" s="6"/>
      <c r="C27" s="6" t="s">
        <v>48</v>
      </c>
      <c r="D27" s="6"/>
      <c r="E27" s="46">
        <f>O8</f>
        <v>4004162.35</v>
      </c>
      <c r="F27" s="46"/>
      <c r="G27" s="46"/>
      <c r="H27" s="46"/>
      <c r="I27" s="6"/>
      <c r="J27" s="6"/>
      <c r="K27" s="6" t="s">
        <v>49</v>
      </c>
      <c r="L27" s="4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叁拾万柒仟捌佰叁拾柒元陆角伍分</v>
      </c>
      <c r="M27" s="44"/>
      <c r="N27" s="44"/>
      <c r="O27" s="44"/>
    </row>
    <row r="28" ht="50.1" customHeight="1" spans="1:15">
      <c r="A28" s="6" t="s">
        <v>50</v>
      </c>
      <c r="B28" s="6"/>
      <c r="C28" s="47"/>
      <c r="D28" s="47"/>
      <c r="E28" s="47"/>
      <c r="F28" s="47"/>
      <c r="G28" s="47"/>
      <c r="H28" s="47"/>
      <c r="I28" s="6" t="s">
        <v>51</v>
      </c>
      <c r="J28" s="6"/>
      <c r="K28" s="6" t="s">
        <v>52</v>
      </c>
      <c r="L28" s="6"/>
      <c r="M28" s="6"/>
      <c r="N28" s="6"/>
      <c r="O28" s="6"/>
    </row>
    <row r="29" ht="50.1" customHeight="1" spans="1:15">
      <c r="A29" s="6" t="s">
        <v>53</v>
      </c>
      <c r="B29" s="6"/>
      <c r="C29" s="47"/>
      <c r="D29" s="47"/>
      <c r="E29" s="47"/>
      <c r="F29" s="47"/>
      <c r="G29" s="47"/>
      <c r="H29" s="47"/>
      <c r="I29" s="6" t="s">
        <v>54</v>
      </c>
      <c r="J29" s="6"/>
      <c r="K29" s="47"/>
      <c r="L29" s="47"/>
      <c r="M29" s="47"/>
      <c r="N29" s="47"/>
      <c r="O29" s="47"/>
    </row>
    <row r="30" ht="50.1" customHeight="1" spans="1:15">
      <c r="A30" s="6" t="s">
        <v>55</v>
      </c>
      <c r="B30" s="6"/>
      <c r="C30" s="48"/>
      <c r="D30" s="48"/>
      <c r="E30" s="48"/>
      <c r="F30" s="48"/>
      <c r="G30" s="48"/>
      <c r="H30" s="48"/>
      <c r="I30" s="6" t="s">
        <v>56</v>
      </c>
      <c r="J30" s="6"/>
      <c r="K30" s="48"/>
      <c r="L30" s="48"/>
      <c r="M30" s="48"/>
      <c r="N30" s="48"/>
      <c r="O30" s="48"/>
    </row>
    <row r="31" ht="50.1" customHeight="1" spans="1:15">
      <c r="A31" s="6" t="s">
        <v>57</v>
      </c>
      <c r="B31" s="6"/>
      <c r="C31" s="48"/>
      <c r="D31" s="48"/>
      <c r="E31" s="48"/>
      <c r="F31" s="48"/>
      <c r="G31" s="48"/>
      <c r="H31" s="48"/>
      <c r="I31" s="6" t="s">
        <v>58</v>
      </c>
      <c r="J31" s="6"/>
      <c r="K31" s="48"/>
      <c r="L31" s="48"/>
      <c r="M31" s="48"/>
      <c r="N31" s="48"/>
      <c r="O31" s="48"/>
    </row>
    <row r="34" ht="13.5" spans="17:17">
      <c r="Q34"/>
    </row>
    <row r="37" ht="13.5" spans="2:2">
      <c r="B37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B7:B8"/>
    <mergeCell ref="C7:C8"/>
    <mergeCell ref="D7:D8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5"/>
  <sheetViews>
    <sheetView workbookViewId="0">
      <selection activeCell="D48" sqref="D48"/>
    </sheetView>
  </sheetViews>
  <sheetFormatPr defaultColWidth="9" defaultRowHeight="11.25"/>
  <cols>
    <col min="1" max="1" width="3.25" style="1" customWidth="1"/>
    <col min="2" max="2" width="6.25" style="3" customWidth="1"/>
    <col min="3" max="3" width="3.63333333333333" style="1" customWidth="1"/>
    <col min="4" max="4" width="11.1333333333333" style="4" customWidth="1"/>
    <col min="5" max="5" width="6.63333333333333" style="3" customWidth="1"/>
    <col min="6" max="6" width="10.5" style="4" customWidth="1"/>
    <col min="7" max="7" width="3.63333333333333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6" style="1" customWidth="1"/>
    <col min="12" max="12" width="5.88333333333333" style="1" customWidth="1"/>
    <col min="13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68" t="s">
        <v>6</v>
      </c>
      <c r="R2" s="69">
        <v>57</v>
      </c>
      <c r="S2" s="69">
        <v>7405</v>
      </c>
      <c r="T2" s="70" t="s">
        <v>3</v>
      </c>
      <c r="U2" s="69" t="s">
        <v>7</v>
      </c>
      <c r="V2" s="71">
        <v>12755206.28</v>
      </c>
      <c r="W2" s="72" t="s">
        <v>8</v>
      </c>
      <c r="X2" s="72" t="s">
        <v>9</v>
      </c>
      <c r="Y2" s="77" t="s">
        <v>10</v>
      </c>
      <c r="Z2" s="78" t="s">
        <v>11</v>
      </c>
      <c r="AA2" s="78" t="s">
        <v>11</v>
      </c>
      <c r="AB2" s="79" t="s">
        <v>12</v>
      </c>
      <c r="AC2" s="78"/>
      <c r="AD2" s="80" t="s">
        <v>13</v>
      </c>
      <c r="AE2" s="81"/>
      <c r="AF2" s="79" t="s">
        <v>12</v>
      </c>
      <c r="AG2" s="78"/>
      <c r="AH2" s="80" t="s">
        <v>13</v>
      </c>
      <c r="AI2" s="82"/>
      <c r="AJ2" s="82"/>
    </row>
    <row r="3" ht="27.95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17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ht="27.95" customHeight="1" spans="1:15">
      <c r="A4" s="6" t="s">
        <v>21</v>
      </c>
      <c r="B4" s="6"/>
      <c r="C4" s="86"/>
      <c r="D4" s="86"/>
      <c r="E4" s="8" t="s">
        <v>22</v>
      </c>
      <c r="F4" s="9"/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43059</v>
      </c>
      <c r="C7" s="16" t="s">
        <v>39</v>
      </c>
      <c r="D7" s="17">
        <v>4400000</v>
      </c>
      <c r="E7" s="41">
        <v>43049</v>
      </c>
      <c r="F7" s="19">
        <v>4400000</v>
      </c>
      <c r="G7" s="20">
        <v>0.02</v>
      </c>
      <c r="H7" s="21">
        <f>ROUNDUP(D7*G7,2)</f>
        <v>88000</v>
      </c>
      <c r="I7" s="21">
        <v>0</v>
      </c>
      <c r="J7" s="59">
        <v>0</v>
      </c>
      <c r="K7" s="60"/>
      <c r="L7" s="61"/>
      <c r="M7" s="8"/>
      <c r="N7" s="60" t="s">
        <v>40</v>
      </c>
      <c r="O7" s="21">
        <f>ROUNDUP(D7-H7-I7-J7-L7-O8,2)</f>
        <v>307837.65</v>
      </c>
      <c r="Q7" s="73"/>
    </row>
    <row r="8" s="1" customFormat="1" ht="33.75" customHeight="1" spans="1:15">
      <c r="A8" s="22"/>
      <c r="B8" s="23"/>
      <c r="C8" s="24"/>
      <c r="D8" s="25"/>
      <c r="E8" s="41"/>
      <c r="F8" s="26"/>
      <c r="G8" s="27"/>
      <c r="H8" s="21"/>
      <c r="I8" s="21"/>
      <c r="J8" s="59"/>
      <c r="K8" s="60"/>
      <c r="L8" s="59"/>
      <c r="M8" s="8"/>
      <c r="N8" s="60" t="s">
        <v>41</v>
      </c>
      <c r="O8" s="62">
        <v>4004162.35</v>
      </c>
    </row>
    <row r="9" ht="20.1" customHeight="1" spans="1:15">
      <c r="A9" s="28"/>
      <c r="B9" s="29" t="s">
        <v>1</v>
      </c>
      <c r="C9" s="30"/>
      <c r="D9" s="26"/>
      <c r="E9" s="41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s="2" customFormat="1" ht="20" customHeight="1" spans="1:15">
      <c r="A10" s="87">
        <v>2</v>
      </c>
      <c r="B10" s="88">
        <v>43131</v>
      </c>
      <c r="C10" s="89" t="s">
        <v>39</v>
      </c>
      <c r="D10" s="90">
        <v>4100000</v>
      </c>
      <c r="E10" s="40">
        <v>43120</v>
      </c>
      <c r="F10" s="35">
        <v>4100000</v>
      </c>
      <c r="G10" s="83">
        <v>0.02</v>
      </c>
      <c r="H10" s="37">
        <f>ROUNDUP(D10*G10,2)</f>
        <v>82000</v>
      </c>
      <c r="I10" s="37">
        <v>0</v>
      </c>
      <c r="J10" s="67">
        <v>0</v>
      </c>
      <c r="K10" s="63"/>
      <c r="L10" s="95"/>
      <c r="M10" s="11"/>
      <c r="N10" s="63" t="s">
        <v>40</v>
      </c>
      <c r="O10" s="37">
        <f>D10-H10-I10-J10-O11</f>
        <v>497293.8</v>
      </c>
    </row>
    <row r="11" s="2" customFormat="1" ht="20" customHeight="1" spans="1:15">
      <c r="A11" s="91"/>
      <c r="B11" s="92"/>
      <c r="C11" s="93"/>
      <c r="D11" s="94"/>
      <c r="E11" s="40"/>
      <c r="F11" s="35"/>
      <c r="G11" s="36"/>
      <c r="H11" s="37"/>
      <c r="I11" s="37"/>
      <c r="J11" s="67"/>
      <c r="K11" s="63"/>
      <c r="L11" s="67"/>
      <c r="M11" s="11"/>
      <c r="N11" s="63" t="s">
        <v>59</v>
      </c>
      <c r="O11" s="96">
        <v>3520706.2</v>
      </c>
    </row>
    <row r="12" ht="20" customHeight="1" spans="1:15">
      <c r="A12" s="28"/>
      <c r="B12" s="18"/>
      <c r="C12" s="30"/>
      <c r="D12" s="26"/>
      <c r="E12" s="41"/>
      <c r="F12" s="26"/>
      <c r="G12" s="27"/>
      <c r="H12" s="21"/>
      <c r="I12" s="21"/>
      <c r="J12" s="59"/>
      <c r="K12" s="60"/>
      <c r="L12" s="59"/>
      <c r="M12" s="60"/>
      <c r="N12" s="60"/>
      <c r="O12" s="21"/>
    </row>
    <row r="13" ht="20" customHeight="1" spans="1:15">
      <c r="A13" s="28"/>
      <c r="B13" s="18"/>
      <c r="C13" s="30"/>
      <c r="D13" s="26"/>
      <c r="E13" s="41"/>
      <c r="F13" s="26"/>
      <c r="G13" s="27"/>
      <c r="H13" s="21"/>
      <c r="I13" s="21"/>
      <c r="J13" s="59"/>
      <c r="K13" s="60"/>
      <c r="L13" s="59"/>
      <c r="M13" s="60"/>
      <c r="N13" s="60"/>
      <c r="O13" s="21"/>
    </row>
    <row r="14" ht="20" customHeight="1" spans="1:19">
      <c r="A14" s="28"/>
      <c r="B14" s="18"/>
      <c r="C14" s="30"/>
      <c r="D14" s="26"/>
      <c r="E14" s="41"/>
      <c r="F14" s="26"/>
      <c r="G14" s="27"/>
      <c r="H14" s="21"/>
      <c r="I14" s="21"/>
      <c r="J14" s="59"/>
      <c r="K14" s="60"/>
      <c r="L14" s="59"/>
      <c r="M14" s="60"/>
      <c r="N14" s="60"/>
      <c r="O14" s="21"/>
      <c r="Q14" s="74">
        <v>500000</v>
      </c>
      <c r="R14" s="75"/>
      <c r="S14" s="76" t="s">
        <v>60</v>
      </c>
    </row>
    <row r="15" ht="20" customHeight="1" spans="1:19">
      <c r="A15" s="28"/>
      <c r="B15" s="18"/>
      <c r="C15" s="30"/>
      <c r="D15" s="26"/>
      <c r="E15" s="41"/>
      <c r="F15" s="26"/>
      <c r="G15" s="27"/>
      <c r="H15" s="21"/>
      <c r="I15" s="21"/>
      <c r="J15" s="59"/>
      <c r="K15" s="60"/>
      <c r="L15" s="59"/>
      <c r="M15" s="60"/>
      <c r="N15" s="60"/>
      <c r="O15" s="21"/>
      <c r="Q15" s="74">
        <v>500000</v>
      </c>
      <c r="R15" s="75"/>
      <c r="S15" s="76" t="s">
        <v>61</v>
      </c>
    </row>
    <row r="16" ht="20" customHeight="1" spans="1:19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  <c r="Q16" s="74">
        <v>200006.2</v>
      </c>
      <c r="R16" s="75"/>
      <c r="S16" s="76" t="s">
        <v>62</v>
      </c>
    </row>
    <row r="17" ht="20" customHeight="1" spans="1:19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  <c r="Q17" s="74">
        <v>1900000</v>
      </c>
      <c r="R17" s="75"/>
      <c r="S17" s="76" t="s">
        <v>63</v>
      </c>
    </row>
    <row r="18" ht="20" customHeight="1" spans="1:19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  <c r="Q18" s="74">
        <v>420700</v>
      </c>
      <c r="R18" s="75"/>
      <c r="S18" s="76" t="s">
        <v>64</v>
      </c>
    </row>
    <row r="19" ht="20" customHeight="1" spans="1:19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  <c r="Q19" s="74">
        <v>497293.8</v>
      </c>
      <c r="R19" s="75"/>
      <c r="S19" s="76" t="s">
        <v>40</v>
      </c>
    </row>
    <row r="20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ht="20" customHeight="1" spans="1:15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</row>
    <row r="22" ht="20" customHeight="1" spans="1:15">
      <c r="A22" s="28"/>
      <c r="B22" s="18"/>
      <c r="C22" s="30"/>
      <c r="D22" s="26"/>
      <c r="E22" s="41"/>
      <c r="F22" s="26"/>
      <c r="G22" s="27"/>
      <c r="H22" s="21"/>
      <c r="I22" s="21"/>
      <c r="J22" s="59"/>
      <c r="K22" s="60"/>
      <c r="L22" s="59"/>
      <c r="M22" s="60"/>
      <c r="N22" s="60"/>
      <c r="O22" s="21"/>
    </row>
    <row r="23" ht="29" customHeight="1" spans="1:15">
      <c r="A23" s="6" t="s">
        <v>42</v>
      </c>
      <c r="B23" s="6"/>
      <c r="C23" s="42" t="s">
        <v>43</v>
      </c>
      <c r="D23" s="43">
        <f>SUM(D7:D22)</f>
        <v>8500000</v>
      </c>
      <c r="E23" s="44" t="s">
        <v>43</v>
      </c>
      <c r="F23" s="43">
        <f>SUM(F7:F22)</f>
        <v>8500000</v>
      </c>
      <c r="G23" s="44" t="s">
        <v>43</v>
      </c>
      <c r="H23" s="43">
        <f>SUM(H7:H22)</f>
        <v>170000</v>
      </c>
      <c r="I23" s="43">
        <f>SUM(I7:I22)</f>
        <v>0</v>
      </c>
      <c r="J23" s="43">
        <f>SUM(J7:J22)</f>
        <v>0</v>
      </c>
      <c r="K23" s="44" t="s">
        <v>43</v>
      </c>
      <c r="L23" s="43">
        <f>SUM(L7:L22)</f>
        <v>0</v>
      </c>
      <c r="M23" s="44" t="s">
        <v>43</v>
      </c>
      <c r="N23" s="44" t="s">
        <v>43</v>
      </c>
      <c r="O23" s="43">
        <f>SUM(O7:O22)</f>
        <v>8330000</v>
      </c>
    </row>
    <row r="24" ht="30" customHeight="1" spans="1:15">
      <c r="A24" s="6" t="s">
        <v>44</v>
      </c>
      <c r="B24" s="6"/>
      <c r="C24" s="6" t="s">
        <v>45</v>
      </c>
      <c r="D24" s="6"/>
      <c r="E24" s="45">
        <f>E25+L24</f>
        <v>4018000</v>
      </c>
      <c r="F24" s="45"/>
      <c r="G24" s="45"/>
      <c r="H24" s="45"/>
      <c r="I24" s="6" t="s">
        <v>46</v>
      </c>
      <c r="J24" s="6"/>
      <c r="K24" s="6" t="s">
        <v>47</v>
      </c>
      <c r="L24" s="45">
        <f>O10</f>
        <v>497293.8</v>
      </c>
      <c r="M24" s="45"/>
      <c r="N24" s="45"/>
      <c r="O24" s="45"/>
    </row>
    <row r="25" ht="30" customHeight="1" spans="1:15">
      <c r="A25" s="6"/>
      <c r="B25" s="6"/>
      <c r="C25" s="6" t="s">
        <v>48</v>
      </c>
      <c r="D25" s="6"/>
      <c r="E25" s="46">
        <f>O11</f>
        <v>3520706.2</v>
      </c>
      <c r="F25" s="46"/>
      <c r="G25" s="46"/>
      <c r="H25" s="46"/>
      <c r="I25" s="6"/>
      <c r="J25" s="6"/>
      <c r="K25" s="6" t="s">
        <v>49</v>
      </c>
      <c r="L25" s="44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肆拾玖万柒仟贰佰玖拾叁元捌角</v>
      </c>
      <c r="M25" s="44"/>
      <c r="N25" s="44"/>
      <c r="O25" s="44"/>
    </row>
    <row r="26" ht="50.1" customHeight="1" spans="1:15">
      <c r="A26" s="6" t="s">
        <v>50</v>
      </c>
      <c r="B26" s="6"/>
      <c r="C26" s="47"/>
      <c r="D26" s="47"/>
      <c r="E26" s="47"/>
      <c r="F26" s="47"/>
      <c r="G26" s="47"/>
      <c r="H26" s="47"/>
      <c r="I26" s="6" t="s">
        <v>51</v>
      </c>
      <c r="J26" s="6"/>
      <c r="K26" s="6" t="s">
        <v>52</v>
      </c>
      <c r="L26" s="6"/>
      <c r="M26" s="6"/>
      <c r="N26" s="6"/>
      <c r="O26" s="6"/>
    </row>
    <row r="27" ht="50.1" customHeight="1" spans="1:15">
      <c r="A27" s="6" t="s">
        <v>53</v>
      </c>
      <c r="B27" s="6"/>
      <c r="C27" s="47"/>
      <c r="D27" s="47"/>
      <c r="E27" s="47"/>
      <c r="F27" s="47"/>
      <c r="G27" s="47"/>
      <c r="H27" s="47"/>
      <c r="I27" s="6" t="s">
        <v>54</v>
      </c>
      <c r="J27" s="6"/>
      <c r="K27" s="47"/>
      <c r="L27" s="47"/>
      <c r="M27" s="47"/>
      <c r="N27" s="47"/>
      <c r="O27" s="47"/>
    </row>
    <row r="28" ht="50.1" customHeight="1" spans="1:15">
      <c r="A28" s="6" t="s">
        <v>55</v>
      </c>
      <c r="B28" s="6"/>
      <c r="C28" s="48"/>
      <c r="D28" s="48"/>
      <c r="E28" s="48"/>
      <c r="F28" s="48"/>
      <c r="G28" s="48"/>
      <c r="H28" s="48"/>
      <c r="I28" s="6" t="s">
        <v>56</v>
      </c>
      <c r="J28" s="6"/>
      <c r="K28" s="48"/>
      <c r="L28" s="48"/>
      <c r="M28" s="48"/>
      <c r="N28" s="48"/>
      <c r="O28" s="48"/>
    </row>
    <row r="29" ht="50.1" customHeight="1" spans="1:15">
      <c r="A29" s="6" t="s">
        <v>57</v>
      </c>
      <c r="B29" s="6"/>
      <c r="C29" s="48"/>
      <c r="D29" s="48"/>
      <c r="E29" s="48"/>
      <c r="F29" s="48"/>
      <c r="G29" s="48"/>
      <c r="H29" s="48"/>
      <c r="I29" s="6" t="s">
        <v>58</v>
      </c>
      <c r="J29" s="6"/>
      <c r="K29" s="48"/>
      <c r="L29" s="48"/>
      <c r="M29" s="48"/>
      <c r="N29" s="48"/>
      <c r="O29" s="48"/>
    </row>
    <row r="32" ht="13.5" spans="17:17">
      <c r="Q32"/>
    </row>
    <row r="35" ht="13.5" spans="2:2">
      <c r="B35"/>
    </row>
  </sheetData>
  <mergeCells count="52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A7:A8"/>
    <mergeCell ref="A10:A11"/>
    <mergeCell ref="B7:B8"/>
    <mergeCell ref="B10:B11"/>
    <mergeCell ref="C7:C8"/>
    <mergeCell ref="C10:C11"/>
    <mergeCell ref="D7:D8"/>
    <mergeCell ref="D10:D11"/>
    <mergeCell ref="H3:H4"/>
    <mergeCell ref="A24:B25"/>
    <mergeCell ref="I24:J25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5"/>
  <sheetViews>
    <sheetView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6.25" style="3" customWidth="1"/>
    <col min="3" max="3" width="3.63333333333333" style="1" customWidth="1"/>
    <col min="4" max="4" width="11.1333333333333" style="4" customWidth="1"/>
    <col min="5" max="5" width="7" style="3" customWidth="1"/>
    <col min="6" max="6" width="10.5" style="4" customWidth="1"/>
    <col min="7" max="7" width="4.775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5" style="1" customWidth="1"/>
    <col min="12" max="12" width="8" style="1" customWidth="1"/>
    <col min="13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68" t="s">
        <v>6</v>
      </c>
      <c r="R2" s="69">
        <v>57</v>
      </c>
      <c r="S2" s="69">
        <v>7405</v>
      </c>
      <c r="T2" s="70" t="s">
        <v>3</v>
      </c>
      <c r="U2" s="69" t="s">
        <v>7</v>
      </c>
      <c r="V2" s="71">
        <v>12755206.28</v>
      </c>
      <c r="W2" s="72" t="s">
        <v>8</v>
      </c>
      <c r="X2" s="72" t="s">
        <v>9</v>
      </c>
      <c r="Y2" s="77" t="s">
        <v>10</v>
      </c>
      <c r="Z2" s="78" t="s">
        <v>11</v>
      </c>
      <c r="AA2" s="78" t="s">
        <v>11</v>
      </c>
      <c r="AB2" s="79" t="s">
        <v>12</v>
      </c>
      <c r="AC2" s="78"/>
      <c r="AD2" s="80" t="s">
        <v>13</v>
      </c>
      <c r="AE2" s="81"/>
      <c r="AF2" s="79" t="s">
        <v>12</v>
      </c>
      <c r="AG2" s="78"/>
      <c r="AH2" s="80" t="s">
        <v>13</v>
      </c>
      <c r="AI2" s="82"/>
      <c r="AJ2" s="82"/>
    </row>
    <row r="3" ht="27.95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17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ht="27.95" customHeight="1" spans="1:15">
      <c r="A4" s="6" t="s">
        <v>21</v>
      </c>
      <c r="B4" s="6"/>
      <c r="C4" s="11">
        <v>13378750.58</v>
      </c>
      <c r="D4" s="11"/>
      <c r="E4" s="8" t="s">
        <v>22</v>
      </c>
      <c r="F4" s="9"/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43059</v>
      </c>
      <c r="C7" s="16" t="s">
        <v>39</v>
      </c>
      <c r="D7" s="17">
        <v>4400000</v>
      </c>
      <c r="E7" s="18">
        <v>43049</v>
      </c>
      <c r="F7" s="19">
        <v>4400000</v>
      </c>
      <c r="G7" s="20">
        <v>0.02</v>
      </c>
      <c r="H7" s="21">
        <f>ROUNDUP(D7*G7,2)</f>
        <v>88000</v>
      </c>
      <c r="I7" s="21">
        <v>0</v>
      </c>
      <c r="J7" s="59">
        <v>0</v>
      </c>
      <c r="K7" s="60"/>
      <c r="L7" s="61"/>
      <c r="M7" s="8"/>
      <c r="N7" s="60" t="s">
        <v>40</v>
      </c>
      <c r="O7" s="21">
        <f>ROUNDUP(D7-H7-I7-J7-L7-O8,2)</f>
        <v>307837.65</v>
      </c>
      <c r="Q7" s="73"/>
    </row>
    <row r="8" s="1" customFormat="1" ht="33.75" customHeight="1" spans="1:15">
      <c r="A8" s="22"/>
      <c r="B8" s="23"/>
      <c r="C8" s="24"/>
      <c r="D8" s="25"/>
      <c r="E8" s="18"/>
      <c r="F8" s="26"/>
      <c r="G8" s="27"/>
      <c r="H8" s="21"/>
      <c r="I8" s="21"/>
      <c r="J8" s="59"/>
      <c r="K8" s="60"/>
      <c r="L8" s="59"/>
      <c r="M8" s="8"/>
      <c r="N8" s="60" t="s">
        <v>41</v>
      </c>
      <c r="O8" s="62">
        <v>4004162.35</v>
      </c>
    </row>
    <row r="9" ht="20.1" customHeight="1" spans="1:15">
      <c r="A9" s="28"/>
      <c r="B9" s="29"/>
      <c r="C9" s="30"/>
      <c r="D9" s="26"/>
      <c r="E9" s="18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s="2" customFormat="1" ht="20" customHeight="1" spans="1:15">
      <c r="A10" s="14">
        <v>2</v>
      </c>
      <c r="B10" s="15">
        <v>43131</v>
      </c>
      <c r="C10" s="16" t="s">
        <v>39</v>
      </c>
      <c r="D10" s="17">
        <v>4100000</v>
      </c>
      <c r="E10" s="18">
        <v>43120</v>
      </c>
      <c r="F10" s="26">
        <v>4100000</v>
      </c>
      <c r="G10" s="20">
        <v>0.02</v>
      </c>
      <c r="H10" s="21">
        <f>ROUNDUP(D10*G10,2)</f>
        <v>82000</v>
      </c>
      <c r="I10" s="21">
        <v>0</v>
      </c>
      <c r="J10" s="59">
        <v>0</v>
      </c>
      <c r="K10" s="60"/>
      <c r="L10" s="61"/>
      <c r="M10" s="8"/>
      <c r="N10" s="60" t="s">
        <v>40</v>
      </c>
      <c r="O10" s="21">
        <f>D10-H10-I10-J10-O11</f>
        <v>497293.8</v>
      </c>
    </row>
    <row r="11" s="2" customFormat="1" ht="20" customHeight="1" spans="1:15">
      <c r="A11" s="22"/>
      <c r="B11" s="23"/>
      <c r="C11" s="24"/>
      <c r="D11" s="25"/>
      <c r="E11" s="31"/>
      <c r="F11" s="26"/>
      <c r="G11" s="27"/>
      <c r="H11" s="21"/>
      <c r="I11" s="21"/>
      <c r="J11" s="59"/>
      <c r="K11" s="60"/>
      <c r="L11" s="59"/>
      <c r="M11" s="8"/>
      <c r="N11" s="60" t="s">
        <v>59</v>
      </c>
      <c r="O11" s="62">
        <v>3520706.2</v>
      </c>
    </row>
    <row r="12" ht="20" customHeight="1" spans="1:15">
      <c r="A12" s="28"/>
      <c r="B12" s="29" t="s">
        <v>1</v>
      </c>
      <c r="C12" s="30"/>
      <c r="D12" s="26"/>
      <c r="E12" s="31"/>
      <c r="F12" s="26"/>
      <c r="G12" s="27"/>
      <c r="H12" s="21"/>
      <c r="I12" s="21"/>
      <c r="J12" s="59"/>
      <c r="K12" s="63"/>
      <c r="L12" s="59"/>
      <c r="M12" s="64"/>
      <c r="N12" s="60"/>
      <c r="O12" s="37"/>
    </row>
    <row r="13" ht="39" customHeight="1" spans="1:15">
      <c r="A13" s="33">
        <v>3</v>
      </c>
      <c r="B13" s="31">
        <v>43497</v>
      </c>
      <c r="C13" s="39" t="s">
        <v>39</v>
      </c>
      <c r="D13" s="35">
        <v>4209813.05</v>
      </c>
      <c r="E13" s="31">
        <v>43485</v>
      </c>
      <c r="F13" s="35">
        <v>4209813.05</v>
      </c>
      <c r="G13" s="83">
        <v>0.02</v>
      </c>
      <c r="H13" s="37">
        <f>ROUNDUP(D13*G13,2)</f>
        <v>84196.27</v>
      </c>
      <c r="I13" s="37">
        <v>0</v>
      </c>
      <c r="J13" s="67">
        <v>0</v>
      </c>
      <c r="K13" s="63"/>
      <c r="L13" s="84">
        <f>ROUNDUP(D13*1%,0)</f>
        <v>42099</v>
      </c>
      <c r="M13" s="85" t="s">
        <v>65</v>
      </c>
      <c r="N13" s="63"/>
      <c r="O13" s="67">
        <f>D13-H13-I13-J13-O14-L13</f>
        <v>4083517.78</v>
      </c>
    </row>
    <row r="14" ht="20" customHeight="1" spans="1:19">
      <c r="A14" s="33"/>
      <c r="B14" s="31"/>
      <c r="C14" s="34"/>
      <c r="D14" s="35"/>
      <c r="E14" s="31"/>
      <c r="F14" s="35"/>
      <c r="G14" s="36"/>
      <c r="H14" s="37"/>
      <c r="I14" s="37"/>
      <c r="J14" s="67"/>
      <c r="K14" s="63"/>
      <c r="L14" s="67"/>
      <c r="M14" s="11"/>
      <c r="N14" s="63"/>
      <c r="O14" s="21"/>
      <c r="Q14" s="74">
        <v>500000</v>
      </c>
      <c r="R14" s="75"/>
      <c r="S14" s="76" t="s">
        <v>60</v>
      </c>
    </row>
    <row r="15" ht="20" customHeight="1" spans="1:19">
      <c r="A15" s="28"/>
      <c r="B15" s="18"/>
      <c r="C15" s="30"/>
      <c r="D15" s="26"/>
      <c r="E15" s="41"/>
      <c r="F15" s="26"/>
      <c r="G15" s="27"/>
      <c r="H15" s="21"/>
      <c r="I15" s="21"/>
      <c r="J15" s="59"/>
      <c r="K15" s="60"/>
      <c r="L15" s="59"/>
      <c r="M15" s="60"/>
      <c r="N15" s="60"/>
      <c r="O15" s="21"/>
      <c r="Q15" s="74">
        <v>500000</v>
      </c>
      <c r="R15" s="75"/>
      <c r="S15" s="76" t="s">
        <v>61</v>
      </c>
    </row>
    <row r="16" ht="20" customHeight="1" spans="1:19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  <c r="Q16" s="74">
        <v>200006.2</v>
      </c>
      <c r="R16" s="75"/>
      <c r="S16" s="76" t="s">
        <v>62</v>
      </c>
    </row>
    <row r="17" ht="20" customHeight="1" spans="1:19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  <c r="Q17" s="74">
        <v>1900000</v>
      </c>
      <c r="R17" s="75"/>
      <c r="S17" s="76" t="s">
        <v>63</v>
      </c>
    </row>
    <row r="18" ht="20" customHeight="1" spans="1:19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  <c r="Q18" s="74">
        <v>420700</v>
      </c>
      <c r="R18" s="75"/>
      <c r="S18" s="76" t="s">
        <v>64</v>
      </c>
    </row>
    <row r="19" ht="20" customHeight="1" spans="1:19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  <c r="Q19" s="74">
        <v>497293.8</v>
      </c>
      <c r="R19" s="75"/>
      <c r="S19" s="76" t="s">
        <v>40</v>
      </c>
    </row>
    <row r="20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ht="20" customHeight="1" spans="1:15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</row>
    <row r="22" ht="20" customHeight="1" spans="1:18">
      <c r="A22" s="28"/>
      <c r="B22" s="18"/>
      <c r="C22" s="30"/>
      <c r="D22" s="26"/>
      <c r="E22" s="41"/>
      <c r="F22" s="26"/>
      <c r="G22" s="27"/>
      <c r="H22" s="21"/>
      <c r="I22" s="21"/>
      <c r="J22" s="59"/>
      <c r="K22" s="60"/>
      <c r="L22" s="59"/>
      <c r="M22" s="60"/>
      <c r="N22" s="60"/>
      <c r="O22" s="21"/>
      <c r="Q22" s="11">
        <v>13378750.58</v>
      </c>
      <c r="R22" s="11"/>
    </row>
    <row r="23" ht="29" customHeight="1" spans="1:17">
      <c r="A23" s="6" t="s">
        <v>42</v>
      </c>
      <c r="B23" s="6"/>
      <c r="C23" s="42" t="s">
        <v>43</v>
      </c>
      <c r="D23" s="43">
        <f t="shared" ref="D23:J23" si="0">SUM(D7:D22)</f>
        <v>12709813.05</v>
      </c>
      <c r="E23" s="44" t="s">
        <v>43</v>
      </c>
      <c r="F23" s="43">
        <f t="shared" si="0"/>
        <v>12709813.05</v>
      </c>
      <c r="G23" s="44" t="s">
        <v>43</v>
      </c>
      <c r="H23" s="43">
        <f t="shared" si="0"/>
        <v>254196.27</v>
      </c>
      <c r="I23" s="43">
        <f t="shared" si="0"/>
        <v>0</v>
      </c>
      <c r="J23" s="43">
        <f t="shared" si="0"/>
        <v>0</v>
      </c>
      <c r="K23" s="44" t="s">
        <v>43</v>
      </c>
      <c r="L23" s="43">
        <f>SUM(L7:L22)</f>
        <v>42099</v>
      </c>
      <c r="M23" s="44" t="s">
        <v>43</v>
      </c>
      <c r="N23" s="44" t="s">
        <v>43</v>
      </c>
      <c r="O23" s="43">
        <f>SUM(O7:O22)</f>
        <v>12413517.78</v>
      </c>
      <c r="Q23" s="35">
        <f>C4-D23</f>
        <v>668937.529999999</v>
      </c>
    </row>
    <row r="24" ht="30" customHeight="1" spans="1:17">
      <c r="A24" s="6" t="s">
        <v>44</v>
      </c>
      <c r="B24" s="6"/>
      <c r="C24" s="6" t="s">
        <v>45</v>
      </c>
      <c r="D24" s="6"/>
      <c r="E24" s="45">
        <f>E25+L24</f>
        <v>4083517.78</v>
      </c>
      <c r="F24" s="45"/>
      <c r="G24" s="45"/>
      <c r="H24" s="45"/>
      <c r="I24" s="6" t="s">
        <v>46</v>
      </c>
      <c r="J24" s="6"/>
      <c r="K24" s="6" t="s">
        <v>47</v>
      </c>
      <c r="L24" s="45">
        <v>0</v>
      </c>
      <c r="M24" s="45"/>
      <c r="N24" s="45"/>
      <c r="O24" s="45"/>
      <c r="Q24" s="43">
        <v>12709813.05</v>
      </c>
    </row>
    <row r="25" ht="30" customHeight="1" spans="1:15">
      <c r="A25" s="6"/>
      <c r="B25" s="6"/>
      <c r="C25" s="6" t="s">
        <v>48</v>
      </c>
      <c r="D25" s="6"/>
      <c r="E25" s="46">
        <f>O13</f>
        <v>4083517.78</v>
      </c>
      <c r="F25" s="46"/>
      <c r="G25" s="46"/>
      <c r="H25" s="46"/>
      <c r="I25" s="6"/>
      <c r="J25" s="6"/>
      <c r="K25" s="6" t="s">
        <v>49</v>
      </c>
      <c r="L25" s="44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44"/>
      <c r="N25" s="44"/>
      <c r="O25" s="44"/>
    </row>
    <row r="26" ht="50.1" customHeight="1" spans="1:15">
      <c r="A26" s="6" t="s">
        <v>50</v>
      </c>
      <c r="B26" s="6"/>
      <c r="C26" s="47"/>
      <c r="D26" s="47"/>
      <c r="E26" s="47"/>
      <c r="F26" s="47"/>
      <c r="G26" s="47"/>
      <c r="H26" s="47"/>
      <c r="I26" s="6" t="s">
        <v>51</v>
      </c>
      <c r="J26" s="6"/>
      <c r="K26" s="6" t="s">
        <v>52</v>
      </c>
      <c r="L26" s="6"/>
      <c r="M26" s="6"/>
      <c r="N26" s="6"/>
      <c r="O26" s="6"/>
    </row>
    <row r="27" ht="50.1" customHeight="1" spans="1:15">
      <c r="A27" s="6" t="s">
        <v>53</v>
      </c>
      <c r="B27" s="6"/>
      <c r="C27" s="47"/>
      <c r="D27" s="47"/>
      <c r="E27" s="47"/>
      <c r="F27" s="47"/>
      <c r="G27" s="47"/>
      <c r="H27" s="47"/>
      <c r="I27" s="6" t="s">
        <v>54</v>
      </c>
      <c r="J27" s="6"/>
      <c r="K27" s="47"/>
      <c r="L27" s="47"/>
      <c r="M27" s="47"/>
      <c r="N27" s="47"/>
      <c r="O27" s="47"/>
    </row>
    <row r="28" ht="50.1" customHeight="1" spans="1:15">
      <c r="A28" s="6" t="s">
        <v>55</v>
      </c>
      <c r="B28" s="6"/>
      <c r="C28" s="48"/>
      <c r="D28" s="48"/>
      <c r="E28" s="48"/>
      <c r="F28" s="48"/>
      <c r="G28" s="48"/>
      <c r="H28" s="48"/>
      <c r="I28" s="6" t="s">
        <v>56</v>
      </c>
      <c r="J28" s="6"/>
      <c r="K28" s="48"/>
      <c r="L28" s="48"/>
      <c r="M28" s="48"/>
      <c r="N28" s="48"/>
      <c r="O28" s="48"/>
    </row>
    <row r="29" ht="50.1" customHeight="1" spans="1:15">
      <c r="A29" s="6" t="s">
        <v>66</v>
      </c>
      <c r="B29" s="6"/>
      <c r="C29" s="48"/>
      <c r="D29" s="48"/>
      <c r="E29" s="48"/>
      <c r="F29" s="48"/>
      <c r="G29" s="48"/>
      <c r="H29" s="48"/>
      <c r="I29" s="6" t="s">
        <v>58</v>
      </c>
      <c r="J29" s="6"/>
      <c r="K29" s="48"/>
      <c r="L29" s="48"/>
      <c r="M29" s="48"/>
      <c r="N29" s="48"/>
      <c r="O29" s="48"/>
    </row>
    <row r="32" ht="13.5" spans="17:17">
      <c r="Q32"/>
    </row>
    <row r="35" ht="13.5" spans="2:2">
      <c r="B35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Q22:R22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A7:A8"/>
    <mergeCell ref="A10:A11"/>
    <mergeCell ref="B7:B8"/>
    <mergeCell ref="B10:B11"/>
    <mergeCell ref="C7:C8"/>
    <mergeCell ref="C10:C11"/>
    <mergeCell ref="D7:D8"/>
    <mergeCell ref="D10:D11"/>
    <mergeCell ref="H3:H4"/>
    <mergeCell ref="A24:B25"/>
    <mergeCell ref="I24:J25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abSelected="1" workbookViewId="0">
      <selection activeCell="F4" sqref="F4:G4"/>
    </sheetView>
  </sheetViews>
  <sheetFormatPr defaultColWidth="9" defaultRowHeight="11.25"/>
  <cols>
    <col min="1" max="1" width="3.25" style="1" customWidth="1"/>
    <col min="2" max="2" width="6.25" style="3" customWidth="1"/>
    <col min="3" max="3" width="3.63333333333333" style="1" customWidth="1"/>
    <col min="4" max="4" width="11.1333333333333" style="4" customWidth="1"/>
    <col min="5" max="5" width="7" style="3" customWidth="1"/>
    <col min="6" max="6" width="10.5" style="4" customWidth="1"/>
    <col min="7" max="7" width="4.775" style="1" customWidth="1"/>
    <col min="8" max="8" width="11" style="4" customWidth="1"/>
    <col min="9" max="9" width="9.38333333333333" style="1" customWidth="1"/>
    <col min="10" max="10" width="9.63333333333333" style="4" customWidth="1"/>
    <col min="11" max="11" width="5" style="1" customWidth="1"/>
    <col min="12" max="12" width="8" style="1" customWidth="1"/>
    <col min="13" max="13" width="9.25" style="1" customWidth="1"/>
    <col min="14" max="14" width="5.63333333333333" style="1" customWidth="1"/>
    <col min="15" max="15" width="10.6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9" t="s">
        <v>1</v>
      </c>
    </row>
    <row r="2" s="1" customFormat="1" ht="27.95" customHeight="1" spans="1:36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9" t="s">
        <v>4</v>
      </c>
      <c r="M2" s="50">
        <v>7405</v>
      </c>
      <c r="N2" s="51" t="s">
        <v>5</v>
      </c>
      <c r="O2" s="51" t="s">
        <v>6</v>
      </c>
      <c r="Q2" s="68" t="s">
        <v>6</v>
      </c>
      <c r="R2" s="69">
        <v>57</v>
      </c>
      <c r="S2" s="69">
        <v>7405</v>
      </c>
      <c r="T2" s="70" t="s">
        <v>3</v>
      </c>
      <c r="U2" s="69" t="s">
        <v>7</v>
      </c>
      <c r="V2" s="71">
        <v>12755206.28</v>
      </c>
      <c r="W2" s="72" t="s">
        <v>8</v>
      </c>
      <c r="X2" s="72" t="s">
        <v>9</v>
      </c>
      <c r="Y2" s="77" t="s">
        <v>10</v>
      </c>
      <c r="Z2" s="78" t="s">
        <v>11</v>
      </c>
      <c r="AA2" s="78" t="s">
        <v>11</v>
      </c>
      <c r="AB2" s="79" t="s">
        <v>12</v>
      </c>
      <c r="AC2" s="78"/>
      <c r="AD2" s="80" t="s">
        <v>13</v>
      </c>
      <c r="AE2" s="81"/>
      <c r="AF2" s="79" t="s">
        <v>12</v>
      </c>
      <c r="AG2" s="78"/>
      <c r="AH2" s="80" t="s">
        <v>13</v>
      </c>
      <c r="AI2" s="82"/>
      <c r="AJ2" s="82"/>
    </row>
    <row r="3" s="1" customFormat="1" ht="60" customHeight="1" spans="1:15">
      <c r="A3" s="6" t="s">
        <v>14</v>
      </c>
      <c r="B3" s="6"/>
      <c r="C3" s="8">
        <v>12755206.28</v>
      </c>
      <c r="D3" s="8"/>
      <c r="E3" s="8" t="s">
        <v>15</v>
      </c>
      <c r="F3" s="9" t="s">
        <v>7</v>
      </c>
      <c r="G3" s="9"/>
      <c r="H3" s="10" t="s">
        <v>16</v>
      </c>
      <c r="I3" s="52" t="s">
        <v>67</v>
      </c>
      <c r="J3" s="53"/>
      <c r="K3" s="53"/>
      <c r="L3" s="53"/>
      <c r="M3" s="54" t="s">
        <v>18</v>
      </c>
      <c r="N3" s="6" t="s">
        <v>19</v>
      </c>
      <c r="O3" s="55" t="s">
        <v>20</v>
      </c>
    </row>
    <row r="4" s="1" customFormat="1" ht="27.95" customHeight="1" spans="1:15">
      <c r="A4" s="6" t="s">
        <v>21</v>
      </c>
      <c r="B4" s="6"/>
      <c r="C4" s="11">
        <v>12709813.05</v>
      </c>
      <c r="D4" s="11"/>
      <c r="E4" s="8" t="s">
        <v>22</v>
      </c>
      <c r="F4" s="9" t="s">
        <v>68</v>
      </c>
      <c r="G4" s="9"/>
      <c r="H4" s="12"/>
      <c r="I4" s="56"/>
      <c r="J4" s="57"/>
      <c r="K4" s="57"/>
      <c r="L4" s="57"/>
      <c r="M4" s="54" t="s">
        <v>23</v>
      </c>
      <c r="N4" s="8" t="s">
        <v>24</v>
      </c>
      <c r="O4" s="58" t="s">
        <v>11</v>
      </c>
    </row>
    <row r="5" s="1" customFormat="1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s="1" customFormat="1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51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34.5" customHeight="1" spans="1:17">
      <c r="A7" s="14">
        <v>1</v>
      </c>
      <c r="B7" s="15">
        <v>43059</v>
      </c>
      <c r="C7" s="16" t="s">
        <v>39</v>
      </c>
      <c r="D7" s="17">
        <v>4400000</v>
      </c>
      <c r="E7" s="18">
        <v>43049</v>
      </c>
      <c r="F7" s="19">
        <v>4400000</v>
      </c>
      <c r="G7" s="20">
        <v>0.02</v>
      </c>
      <c r="H7" s="21">
        <f>ROUNDUP(D7*G7,2)</f>
        <v>88000</v>
      </c>
      <c r="I7" s="21">
        <v>0</v>
      </c>
      <c r="J7" s="59">
        <v>0</v>
      </c>
      <c r="K7" s="60"/>
      <c r="L7" s="61"/>
      <c r="M7" s="8"/>
      <c r="N7" s="60" t="s">
        <v>40</v>
      </c>
      <c r="O7" s="21">
        <f>ROUNDUP(D7-H7-I7-J7-L7-O8,2)</f>
        <v>307837.65</v>
      </c>
      <c r="Q7" s="73"/>
    </row>
    <row r="8" s="1" customFormat="1" ht="33.75" customHeight="1" spans="1:15">
      <c r="A8" s="22"/>
      <c r="B8" s="23"/>
      <c r="C8" s="24"/>
      <c r="D8" s="25"/>
      <c r="E8" s="18"/>
      <c r="F8" s="26"/>
      <c r="G8" s="27"/>
      <c r="H8" s="21"/>
      <c r="I8" s="21"/>
      <c r="J8" s="59"/>
      <c r="K8" s="60"/>
      <c r="L8" s="59"/>
      <c r="M8" s="8"/>
      <c r="N8" s="60" t="s">
        <v>41</v>
      </c>
      <c r="O8" s="62">
        <v>4004162.35</v>
      </c>
    </row>
    <row r="9" s="1" customFormat="1" ht="20.1" customHeight="1" spans="1:15">
      <c r="A9" s="28"/>
      <c r="B9" s="29"/>
      <c r="C9" s="30"/>
      <c r="D9" s="26"/>
      <c r="E9" s="18"/>
      <c r="F9" s="26"/>
      <c r="G9" s="27"/>
      <c r="H9" s="21"/>
      <c r="I9" s="21"/>
      <c r="J9" s="59"/>
      <c r="K9" s="63"/>
      <c r="L9" s="59"/>
      <c r="M9" s="64"/>
      <c r="N9" s="60"/>
      <c r="O9" s="37"/>
    </row>
    <row r="10" s="2" customFormat="1" ht="20" customHeight="1" spans="1:15">
      <c r="A10" s="14">
        <v>2</v>
      </c>
      <c r="B10" s="15">
        <v>43131</v>
      </c>
      <c r="C10" s="16" t="s">
        <v>39</v>
      </c>
      <c r="D10" s="17">
        <v>4100000</v>
      </c>
      <c r="E10" s="18">
        <v>43120</v>
      </c>
      <c r="F10" s="26">
        <v>4100000</v>
      </c>
      <c r="G10" s="20">
        <v>0.02</v>
      </c>
      <c r="H10" s="21">
        <f>ROUNDUP(D10*G10,2)</f>
        <v>82000</v>
      </c>
      <c r="I10" s="21">
        <v>0</v>
      </c>
      <c r="J10" s="59">
        <v>0</v>
      </c>
      <c r="K10" s="60"/>
      <c r="L10" s="61"/>
      <c r="M10" s="8"/>
      <c r="N10" s="60" t="s">
        <v>40</v>
      </c>
      <c r="O10" s="21">
        <f>D10-H10-I10-J10-O11</f>
        <v>497293.8</v>
      </c>
    </row>
    <row r="11" s="2" customFormat="1" ht="20" customHeight="1" spans="1:15">
      <c r="A11" s="22"/>
      <c r="B11" s="23"/>
      <c r="C11" s="24"/>
      <c r="D11" s="25"/>
      <c r="E11" s="31"/>
      <c r="F11" s="26"/>
      <c r="G11" s="27"/>
      <c r="H11" s="21"/>
      <c r="I11" s="21"/>
      <c r="J11" s="59"/>
      <c r="K11" s="60"/>
      <c r="L11" s="59"/>
      <c r="M11" s="8"/>
      <c r="N11" s="60" t="s">
        <v>59</v>
      </c>
      <c r="O11" s="62">
        <v>3520706.2</v>
      </c>
    </row>
    <row r="12" s="1" customFormat="1" ht="39" customHeight="1" spans="1:15">
      <c r="A12" s="32">
        <v>3</v>
      </c>
      <c r="B12" s="18">
        <v>43497</v>
      </c>
      <c r="C12" s="30" t="s">
        <v>39</v>
      </c>
      <c r="D12" s="26">
        <v>4209813.05</v>
      </c>
      <c r="E12" s="18">
        <v>43485</v>
      </c>
      <c r="F12" s="26">
        <v>4209813.05</v>
      </c>
      <c r="G12" s="20">
        <v>0.02</v>
      </c>
      <c r="H12" s="21">
        <f>ROUNDUP(D12*G12,2)</f>
        <v>84196.27</v>
      </c>
      <c r="I12" s="21">
        <v>0</v>
      </c>
      <c r="J12" s="59">
        <v>0</v>
      </c>
      <c r="K12" s="60"/>
      <c r="L12" s="65">
        <f>ROUNDUP(D12*1%,0)</f>
        <v>42099</v>
      </c>
      <c r="M12" s="66" t="s">
        <v>65</v>
      </c>
      <c r="N12" s="60"/>
      <c r="O12" s="59">
        <f>D12-H12-I12-J12-O13-L12</f>
        <v>4083517.78</v>
      </c>
    </row>
    <row r="13" s="1" customFormat="1" ht="20" customHeight="1" spans="1:19">
      <c r="A13" s="33"/>
      <c r="B13" s="31" t="s">
        <v>1</v>
      </c>
      <c r="C13" s="34"/>
      <c r="D13" s="35"/>
      <c r="E13" s="31"/>
      <c r="F13" s="35"/>
      <c r="G13" s="36"/>
      <c r="H13" s="37"/>
      <c r="I13" s="37"/>
      <c r="J13" s="67"/>
      <c r="K13" s="63"/>
      <c r="L13" s="67"/>
      <c r="M13" s="11"/>
      <c r="N13" s="63"/>
      <c r="O13" s="21"/>
      <c r="Q13" s="74">
        <v>500000</v>
      </c>
      <c r="R13" s="75"/>
      <c r="S13" s="76" t="s">
        <v>60</v>
      </c>
    </row>
    <row r="14" s="1" customFormat="1" ht="27" customHeight="1" spans="1:19">
      <c r="A14" s="38">
        <v>4</v>
      </c>
      <c r="B14" s="31">
        <v>44062</v>
      </c>
      <c r="C14" s="39"/>
      <c r="D14" s="35"/>
      <c r="E14" s="40"/>
      <c r="F14" s="35"/>
      <c r="G14" s="36"/>
      <c r="H14" s="37"/>
      <c r="I14" s="37"/>
      <c r="J14" s="67">
        <v>50</v>
      </c>
      <c r="K14" s="63" t="s">
        <v>69</v>
      </c>
      <c r="L14" s="67">
        <v>-42099</v>
      </c>
      <c r="M14" s="63" t="s">
        <v>70</v>
      </c>
      <c r="N14" s="63" t="s">
        <v>71</v>
      </c>
      <c r="O14" s="37">
        <v>42049</v>
      </c>
      <c r="Q14" s="74">
        <v>500000</v>
      </c>
      <c r="R14" s="75"/>
      <c r="S14" s="76" t="s">
        <v>61</v>
      </c>
    </row>
    <row r="15" s="1" customFormat="1" ht="20" customHeight="1" spans="1:19">
      <c r="A15" s="38"/>
      <c r="B15" s="31"/>
      <c r="C15" s="39"/>
      <c r="D15" s="35"/>
      <c r="E15" s="40"/>
      <c r="F15" s="35"/>
      <c r="G15" s="36"/>
      <c r="H15" s="37"/>
      <c r="I15" s="37"/>
      <c r="J15" s="67"/>
      <c r="K15" s="63"/>
      <c r="L15" s="67"/>
      <c r="M15" s="63"/>
      <c r="N15" s="63"/>
      <c r="O15" s="37"/>
      <c r="Q15" s="74">
        <v>200006.2</v>
      </c>
      <c r="R15" s="75"/>
      <c r="S15" s="76" t="s">
        <v>62</v>
      </c>
    </row>
    <row r="16" s="1" customFormat="1" ht="20" customHeight="1" spans="1:19">
      <c r="A16" s="28"/>
      <c r="B16" s="18"/>
      <c r="C16" s="30"/>
      <c r="D16" s="26"/>
      <c r="E16" s="41"/>
      <c r="F16" s="26"/>
      <c r="G16" s="27"/>
      <c r="H16" s="21"/>
      <c r="I16" s="21"/>
      <c r="J16" s="59"/>
      <c r="K16" s="60"/>
      <c r="L16" s="59"/>
      <c r="M16" s="60"/>
      <c r="N16" s="60"/>
      <c r="O16" s="21"/>
      <c r="Q16" s="74">
        <v>1900000</v>
      </c>
      <c r="R16" s="75"/>
      <c r="S16" s="76" t="s">
        <v>63</v>
      </c>
    </row>
    <row r="17" s="1" customFormat="1" ht="20" customHeight="1" spans="1:19">
      <c r="A17" s="28"/>
      <c r="B17" s="18"/>
      <c r="C17" s="30"/>
      <c r="D17" s="26"/>
      <c r="E17" s="41"/>
      <c r="F17" s="26"/>
      <c r="G17" s="27"/>
      <c r="H17" s="21"/>
      <c r="I17" s="21"/>
      <c r="J17" s="59"/>
      <c r="K17" s="60"/>
      <c r="L17" s="59"/>
      <c r="M17" s="60"/>
      <c r="N17" s="60"/>
      <c r="O17" s="21"/>
      <c r="Q17" s="74">
        <v>420700</v>
      </c>
      <c r="R17" s="75"/>
      <c r="S17" s="76" t="s">
        <v>64</v>
      </c>
    </row>
    <row r="18" s="1" customFormat="1" ht="20" customHeight="1" spans="1:19">
      <c r="A18" s="28"/>
      <c r="B18" s="18"/>
      <c r="C18" s="30"/>
      <c r="D18" s="26"/>
      <c r="E18" s="41"/>
      <c r="F18" s="26"/>
      <c r="G18" s="27"/>
      <c r="H18" s="21"/>
      <c r="I18" s="21"/>
      <c r="J18" s="59"/>
      <c r="K18" s="60"/>
      <c r="L18" s="59"/>
      <c r="M18" s="60"/>
      <c r="N18" s="60"/>
      <c r="O18" s="21"/>
      <c r="Q18" s="74">
        <v>497293.8</v>
      </c>
      <c r="R18" s="75"/>
      <c r="S18" s="76" t="s">
        <v>40</v>
      </c>
    </row>
    <row r="19" s="1" customFormat="1" ht="20" customHeight="1" spans="1:15">
      <c r="A19" s="28"/>
      <c r="B19" s="18"/>
      <c r="C19" s="30"/>
      <c r="D19" s="26"/>
      <c r="E19" s="41"/>
      <c r="F19" s="26"/>
      <c r="G19" s="27"/>
      <c r="H19" s="21"/>
      <c r="I19" s="21"/>
      <c r="J19" s="59"/>
      <c r="K19" s="60"/>
      <c r="L19" s="59"/>
      <c r="M19" s="60"/>
      <c r="N19" s="60"/>
      <c r="O19" s="21"/>
    </row>
    <row r="20" s="1" customFormat="1" ht="20" customHeight="1" spans="1:15">
      <c r="A20" s="28"/>
      <c r="B20" s="18"/>
      <c r="C20" s="30"/>
      <c r="D20" s="26"/>
      <c r="E20" s="41"/>
      <c r="F20" s="26"/>
      <c r="G20" s="27"/>
      <c r="H20" s="21"/>
      <c r="I20" s="21"/>
      <c r="J20" s="59"/>
      <c r="K20" s="60"/>
      <c r="L20" s="59"/>
      <c r="M20" s="60"/>
      <c r="N20" s="60"/>
      <c r="O20" s="21"/>
    </row>
    <row r="21" s="1" customFormat="1" ht="20" customHeight="1" spans="1:18">
      <c r="A21" s="28"/>
      <c r="B21" s="18"/>
      <c r="C21" s="30"/>
      <c r="D21" s="26"/>
      <c r="E21" s="41"/>
      <c r="F21" s="26"/>
      <c r="G21" s="27"/>
      <c r="H21" s="21"/>
      <c r="I21" s="21"/>
      <c r="J21" s="59"/>
      <c r="K21" s="60"/>
      <c r="L21" s="59"/>
      <c r="M21" s="60"/>
      <c r="N21" s="60"/>
      <c r="O21" s="21"/>
      <c r="Q21" s="11">
        <v>13378750.58</v>
      </c>
      <c r="R21" s="11"/>
    </row>
    <row r="22" s="1" customFormat="1" ht="29" customHeight="1" spans="1:17">
      <c r="A22" s="6" t="s">
        <v>42</v>
      </c>
      <c r="B22" s="6"/>
      <c r="C22" s="42" t="s">
        <v>43</v>
      </c>
      <c r="D22" s="43">
        <f>SUM(D7:D21)</f>
        <v>12709813.05</v>
      </c>
      <c r="E22" s="44" t="s">
        <v>43</v>
      </c>
      <c r="F22" s="43">
        <f>SUM(F7:F21)</f>
        <v>12709813.05</v>
      </c>
      <c r="G22" s="44" t="s">
        <v>43</v>
      </c>
      <c r="H22" s="43">
        <f>SUM(H7:H21)</f>
        <v>254196.27</v>
      </c>
      <c r="I22" s="43">
        <f>SUM(I7:I21)</f>
        <v>0</v>
      </c>
      <c r="J22" s="43">
        <f>SUM(J7:J21)</f>
        <v>50</v>
      </c>
      <c r="K22" s="44" t="s">
        <v>43</v>
      </c>
      <c r="L22" s="43">
        <f>SUM(L7:L21)</f>
        <v>0</v>
      </c>
      <c r="M22" s="44" t="s">
        <v>43</v>
      </c>
      <c r="N22" s="44" t="s">
        <v>43</v>
      </c>
      <c r="O22" s="43">
        <f>SUM(O7:O21)</f>
        <v>12455566.78</v>
      </c>
      <c r="Q22" s="35">
        <f>C4-D22</f>
        <v>0</v>
      </c>
    </row>
    <row r="23" s="1" customFormat="1" ht="30" customHeight="1" spans="1:17">
      <c r="A23" s="6" t="s">
        <v>44</v>
      </c>
      <c r="B23" s="6"/>
      <c r="C23" s="6" t="s">
        <v>45</v>
      </c>
      <c r="D23" s="6"/>
      <c r="E23" s="45">
        <v>42049</v>
      </c>
      <c r="F23" s="45"/>
      <c r="G23" s="45"/>
      <c r="H23" s="45"/>
      <c r="I23" s="6" t="s">
        <v>46</v>
      </c>
      <c r="J23" s="6"/>
      <c r="K23" s="6" t="s">
        <v>47</v>
      </c>
      <c r="L23" s="45">
        <v>0</v>
      </c>
      <c r="M23" s="45"/>
      <c r="N23" s="45"/>
      <c r="O23" s="45"/>
      <c r="Q23" s="43">
        <v>12709813.05</v>
      </c>
    </row>
    <row r="24" s="1" customFormat="1" ht="30" customHeight="1" spans="1:17">
      <c r="A24" s="6"/>
      <c r="B24" s="6"/>
      <c r="C24" s="6" t="s">
        <v>48</v>
      </c>
      <c r="D24" s="6"/>
      <c r="E24" s="46">
        <v>0</v>
      </c>
      <c r="F24" s="46"/>
      <c r="G24" s="46"/>
      <c r="H24" s="46"/>
      <c r="I24" s="6"/>
      <c r="J24" s="6"/>
      <c r="K24" s="6" t="s">
        <v>49</v>
      </c>
      <c r="L24" s="44" t="str">
        <f>SUBSTITUTE(SUBSTITUTE(TEXT(INT(L23),"[DBNum2][$-804]G/通用格式元"&amp;IF(INT(L23)=L23,"整",""))&amp;TEXT(MID(L23,FIND(".",L23&amp;".0")+1,1),"[DBNum2][$-804]G/通用格式角")&amp;TEXT(MID(L23,FIND(".",L23&amp;".0")+2,1),"[DBNum2][$-804]G/通用格式分"),"零角","零"),"零分","")</f>
        <v>零元整</v>
      </c>
      <c r="M24" s="44"/>
      <c r="N24" s="44"/>
      <c r="O24" s="44"/>
      <c r="Q24" s="1">
        <f>C4-Q22</f>
        <v>12709813.05</v>
      </c>
    </row>
    <row r="25" s="1" customFormat="1" ht="50.1" customHeight="1" spans="1:15">
      <c r="A25" s="6" t="s">
        <v>50</v>
      </c>
      <c r="B25" s="6"/>
      <c r="C25" s="47"/>
      <c r="D25" s="47"/>
      <c r="E25" s="47"/>
      <c r="F25" s="47"/>
      <c r="G25" s="47"/>
      <c r="H25" s="47"/>
      <c r="I25" s="6" t="s">
        <v>51</v>
      </c>
      <c r="J25" s="6"/>
      <c r="K25" s="6"/>
      <c r="L25" s="6"/>
      <c r="M25" s="6"/>
      <c r="N25" s="6"/>
      <c r="O25" s="6"/>
    </row>
    <row r="26" s="1" customFormat="1" ht="50.1" customHeight="1" spans="1:15">
      <c r="A26" s="6" t="s">
        <v>53</v>
      </c>
      <c r="B26" s="6"/>
      <c r="C26" s="47"/>
      <c r="D26" s="47"/>
      <c r="E26" s="47"/>
      <c r="F26" s="47"/>
      <c r="G26" s="47"/>
      <c r="H26" s="47"/>
      <c r="I26" s="6" t="s">
        <v>54</v>
      </c>
      <c r="J26" s="6"/>
      <c r="K26" s="47"/>
      <c r="L26" s="47"/>
      <c r="M26" s="47"/>
      <c r="N26" s="47"/>
      <c r="O26" s="47"/>
    </row>
    <row r="27" s="1" customFormat="1" ht="50.1" customHeight="1" spans="1:15">
      <c r="A27" s="6" t="s">
        <v>55</v>
      </c>
      <c r="B27" s="6"/>
      <c r="C27" s="48"/>
      <c r="D27" s="48"/>
      <c r="E27" s="48"/>
      <c r="F27" s="48"/>
      <c r="G27" s="48"/>
      <c r="H27" s="48"/>
      <c r="I27" s="6" t="s">
        <v>56</v>
      </c>
      <c r="J27" s="6"/>
      <c r="K27" s="48"/>
      <c r="L27" s="48"/>
      <c r="M27" s="48"/>
      <c r="N27" s="48"/>
      <c r="O27" s="48"/>
    </row>
    <row r="28" s="1" customFormat="1" ht="50.1" customHeight="1" spans="1:15">
      <c r="A28" s="6" t="s">
        <v>66</v>
      </c>
      <c r="B28" s="6"/>
      <c r="C28" s="48"/>
      <c r="D28" s="48"/>
      <c r="E28" s="48"/>
      <c r="F28" s="48"/>
      <c r="G28" s="48"/>
      <c r="H28" s="48"/>
      <c r="I28" s="6" t="s">
        <v>58</v>
      </c>
      <c r="J28" s="6"/>
      <c r="K28" s="48"/>
      <c r="L28" s="48"/>
      <c r="M28" s="48"/>
      <c r="N28" s="48"/>
      <c r="O28" s="48"/>
    </row>
    <row r="29" s="1" customFormat="1" spans="2:15">
      <c r="B29" s="3"/>
      <c r="D29" s="4"/>
      <c r="E29" s="3"/>
      <c r="F29" s="4"/>
      <c r="H29" s="4"/>
      <c r="J29" s="4"/>
      <c r="O29" s="4"/>
    </row>
    <row r="30" s="1" customFormat="1" spans="2:15">
      <c r="B30" s="3"/>
      <c r="D30" s="4"/>
      <c r="E30" s="3"/>
      <c r="F30" s="4"/>
      <c r="H30" s="4"/>
      <c r="J30" s="4"/>
      <c r="O30" s="4"/>
    </row>
    <row r="31" s="1" customFormat="1" ht="13.5" spans="2:17">
      <c r="B31" s="3"/>
      <c r="D31" s="4"/>
      <c r="E31" s="3"/>
      <c r="F31" s="4"/>
      <c r="H31" s="4"/>
      <c r="J31" s="4"/>
      <c r="O31" s="4"/>
      <c r="Q31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5">
      <c r="B34"/>
      <c r="D34" s="4"/>
      <c r="E34" s="3"/>
      <c r="F34" s="4"/>
      <c r="H34" s="4"/>
      <c r="J34" s="4"/>
      <c r="O34" s="4"/>
    </row>
  </sheetData>
  <mergeCells count="53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Q21:R21"/>
    <mergeCell ref="A22:B22"/>
    <mergeCell ref="C23:D23"/>
    <mergeCell ref="E23:H23"/>
    <mergeCell ref="L23:O23"/>
    <mergeCell ref="C24:D24"/>
    <mergeCell ref="E24:H24"/>
    <mergeCell ref="L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A7:A8"/>
    <mergeCell ref="A10:A11"/>
    <mergeCell ref="B7:B8"/>
    <mergeCell ref="B10:B11"/>
    <mergeCell ref="C7:C8"/>
    <mergeCell ref="C10:C11"/>
    <mergeCell ref="D7:D8"/>
    <mergeCell ref="D10:D11"/>
    <mergeCell ref="H3:H4"/>
    <mergeCell ref="A23:B24"/>
    <mergeCell ref="I23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2017-09-18T02:26:00Z</cp:lastPrinted>
  <dcterms:modified xsi:type="dcterms:W3CDTF">2020-08-20T00:34:13Z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