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4" authorId="0">
      <text>
        <r>
          <rPr>
            <sz val="9"/>
            <rFont val="宋体"/>
            <charset val="134"/>
          </rPr>
          <t>cw05:
填写专票税率</t>
        </r>
      </text>
    </comment>
    <comment ref="G1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3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E14" authorId="0">
      <text>
        <r>
          <rPr>
            <sz val="9"/>
            <rFont val="宋体"/>
            <charset val="134"/>
          </rPr>
          <t>cw05:
填写专票税率</t>
        </r>
      </text>
    </comment>
    <comment ref="G1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32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3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<sst xmlns="http://schemas.openxmlformats.org/spreadsheetml/2006/main" count="158" uniqueCount="62">
  <si>
    <t>C7342  温岭市横峰街道宅前路-步云路交叉口信号灯工程</t>
  </si>
  <si>
    <t>中标日期</t>
  </si>
  <si>
    <t>中标价</t>
  </si>
  <si>
    <t>负责人</t>
  </si>
  <si>
    <t>周恒泉</t>
  </si>
  <si>
    <t>建设单位</t>
  </si>
  <si>
    <t>温岭市人民政府横峰街道办事处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</si>
  <si>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</si>
  <si>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</si>
  <si>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</si>
  <si>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</si>
  <si>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</si>
  <si>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</si>
  <si>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</si>
  <si>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</si>
  <si>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</si>
  <si>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</si>
  <si>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</si>
  <si>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</si>
  <si>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</si>
  <si>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</si>
  <si>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</si>
  <si>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</si>
  <si>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</si>
  <si>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</si>
  <si>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</si>
  <si>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</si>
  <si>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</si>
  <si>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</si>
  <si>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</si>
  <si>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</si>
  <si>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</si>
  <si>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</si>
  <si>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</si>
  <si>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</si>
  <si>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</si>
  <si>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温岭市平安交通科技工程有限公司</t>
  </si>
  <si>
    <t>人行灯杆预埋件</t>
  </si>
  <si>
    <t>有收据结清证明、放发票后</t>
  </si>
  <si>
    <t>徽行</t>
  </si>
  <si>
    <t>扣</t>
  </si>
  <si>
    <t>税金</t>
  </si>
  <si>
    <t>预留</t>
  </si>
  <si>
    <t>损失准备金</t>
  </si>
  <si>
    <t>代办费</t>
  </si>
  <si>
    <t>管理费</t>
  </si>
  <si>
    <t>尚需提供成本</t>
  </si>
  <si>
    <t>可支付金额</t>
  </si>
  <si>
    <t>公司代缴税金：</t>
  </si>
  <si>
    <t>税种</t>
  </si>
  <si>
    <t>税额</t>
  </si>
  <si>
    <t>19.1月开票扣税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</si>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</sst>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/m/d;@"/>
    <numFmt numFmtId="41" formatCode="_ * #,##0_ ;_ * \-#,##0_ ;_ * &quot;-&quot;_ ;_ @_ "/>
    <numFmt numFmtId="177" formatCode="0.00_ "/>
    <numFmt numFmtId="43" formatCode="_ * #,##0.00_ ;_ * \-#,##0.00_ ;_ * &quot;-&quot;??_ ;_ @_ "/>
    <numFmt numFmtId="178" formatCode="#,##0.00_ "/>
    <numFmt numFmtId="179" formatCode="yyyy&quot;年&quot;m&quot;月&quot;;@"/>
    <numFmt numFmtId="180" formatCode="#,##0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2" borderId="9" applyNumberFormat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62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5" fillId="0" borderId="3" xfId="0" applyNumberFormat="1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topLeftCell="A13" workbookViewId="0">
      <selection activeCell="I38" sqref="I3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11" style="6" customWidth="1"/>
    <col min="14" max="14" width="5.625" style="6" customWidth="1"/>
    <col min="15" max="15" width="24.2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42887</v>
      </c>
      <c r="C2" s="11" t="s">
        <v>2</v>
      </c>
      <c r="D2" s="11">
        <v>190641</v>
      </c>
      <c r="E2" s="12" t="s">
        <v>3</v>
      </c>
      <c r="F2" s="11" t="s">
        <v>4</v>
      </c>
      <c r="G2" s="13" t="s">
        <v>5</v>
      </c>
      <c r="H2" s="14" t="s">
        <v>6</v>
      </c>
      <c r="I2" s="47"/>
      <c r="J2" s="48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180758</v>
      </c>
      <c r="H3" s="16"/>
      <c r="I3" s="49"/>
      <c r="J3" s="16"/>
      <c r="K3" s="16"/>
      <c r="L3" s="16"/>
    </row>
    <row r="4" ht="18" customHeight="1" spans="1:12">
      <c r="A4" s="2" t="s">
        <v>9</v>
      </c>
      <c r="H4" s="16"/>
      <c r="I4" s="49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43473</v>
      </c>
      <c r="B7" s="11">
        <f t="shared" ref="B7:B10" si="0">G7/(1+C7+E7)</f>
        <v>164325.454545455</v>
      </c>
      <c r="C7" s="22">
        <v>0.02</v>
      </c>
      <c r="D7" s="57">
        <f t="shared" ref="D7:D10" si="1">G7/(1+E7+C7)*C7</f>
        <v>3286.50909090909</v>
      </c>
      <c r="E7" s="22">
        <v>0.08</v>
      </c>
      <c r="F7" s="11">
        <f t="shared" ref="F7:F10" si="2">G7/(1+C7+E7)*E7</f>
        <v>13146.0363636364</v>
      </c>
      <c r="G7" s="58">
        <v>180758</v>
      </c>
      <c r="H7" s="20">
        <v>43485</v>
      </c>
      <c r="I7" s="11">
        <v>171720.1</v>
      </c>
      <c r="J7" s="42" t="s">
        <v>21</v>
      </c>
    </row>
    <row r="8" ht="18" customHeight="1" spans="1:10">
      <c r="A8" s="20"/>
      <c r="B8" s="11">
        <f t="shared" si="0"/>
        <v>0</v>
      </c>
      <c r="C8" s="22">
        <v>0.02</v>
      </c>
      <c r="D8" s="57">
        <f t="shared" si="1"/>
        <v>0</v>
      </c>
      <c r="E8" s="22">
        <v>0.08</v>
      </c>
      <c r="F8" s="11">
        <f t="shared" si="2"/>
        <v>0</v>
      </c>
      <c r="G8" s="58"/>
      <c r="H8" s="20">
        <v>43798</v>
      </c>
      <c r="I8" s="11">
        <v>9037.9</v>
      </c>
      <c r="J8" s="42" t="s">
        <v>21</v>
      </c>
    </row>
    <row r="9" ht="18" customHeight="1" spans="1:10">
      <c r="A9" s="20"/>
      <c r="B9" s="11">
        <f t="shared" si="0"/>
        <v>0</v>
      </c>
      <c r="C9" s="22">
        <v>0.02</v>
      </c>
      <c r="D9" s="57">
        <f t="shared" si="1"/>
        <v>0</v>
      </c>
      <c r="E9" s="22">
        <v>0.08</v>
      </c>
      <c r="F9" s="11">
        <f t="shared" si="2"/>
        <v>0</v>
      </c>
      <c r="G9" s="58"/>
      <c r="H9" s="20"/>
      <c r="I9" s="11"/>
      <c r="J9" s="42"/>
    </row>
    <row r="10" ht="18" customHeight="1" spans="1:10">
      <c r="A10" s="20"/>
      <c r="B10" s="11">
        <f t="shared" si="0"/>
        <v>0</v>
      </c>
      <c r="C10" s="22">
        <v>0.02</v>
      </c>
      <c r="D10" s="57">
        <f t="shared" si="1"/>
        <v>0</v>
      </c>
      <c r="E10" s="22">
        <v>0.08</v>
      </c>
      <c r="F10" s="11">
        <f t="shared" si="2"/>
        <v>0</v>
      </c>
      <c r="G10" s="58"/>
      <c r="H10" s="20"/>
      <c r="I10" s="11"/>
      <c r="J10" s="42"/>
    </row>
    <row r="11" ht="18" customHeight="1" spans="1:10">
      <c r="A11" s="25" t="s">
        <v>22</v>
      </c>
      <c r="B11" s="59">
        <f t="shared" ref="B11:G11" si="3">SUM(B7:B10)</f>
        <v>164325.454545455</v>
      </c>
      <c r="C11" s="27"/>
      <c r="D11" s="27">
        <f t="shared" si="3"/>
        <v>3286.50909090909</v>
      </c>
      <c r="E11" s="27"/>
      <c r="F11" s="60">
        <f t="shared" si="3"/>
        <v>13146.0363636364</v>
      </c>
      <c r="G11" s="27">
        <f t="shared" si="3"/>
        <v>180758</v>
      </c>
      <c r="H11" s="30"/>
      <c r="I11" s="27">
        <f>SUM(I7:I10)</f>
        <v>180758</v>
      </c>
      <c r="J11" s="30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1" t="s">
        <v>24</v>
      </c>
      <c r="B13" s="18" t="s">
        <v>25</v>
      </c>
      <c r="C13" s="17" t="s">
        <v>26</v>
      </c>
      <c r="D13" s="17" t="s">
        <v>27</v>
      </c>
      <c r="E13" s="17" t="s">
        <v>16</v>
      </c>
      <c r="F13" s="18" t="s">
        <v>28</v>
      </c>
      <c r="G13" s="18" t="s">
        <v>14</v>
      </c>
      <c r="H13" s="17" t="s">
        <v>29</v>
      </c>
      <c r="I13" s="18" t="s">
        <v>30</v>
      </c>
      <c r="J13" s="17" t="s">
        <v>20</v>
      </c>
      <c r="K13" s="50" t="s">
        <v>31</v>
      </c>
      <c r="L13" s="19" t="s">
        <v>32</v>
      </c>
      <c r="M13" s="19" t="s">
        <v>33</v>
      </c>
      <c r="N13" s="19" t="s">
        <v>34</v>
      </c>
      <c r="O13" s="19" t="s">
        <v>35</v>
      </c>
    </row>
    <row r="14" s="1" customFormat="1" ht="18" customHeight="1" spans="1:15">
      <c r="A14" s="32">
        <v>43466</v>
      </c>
      <c r="B14" s="15">
        <f t="shared" ref="B14:B26" si="4">ROUND(G14/(1+E14),2)</f>
        <v>171983.5</v>
      </c>
      <c r="C14" s="33"/>
      <c r="D14" s="34"/>
      <c r="E14" s="35">
        <v>0.03</v>
      </c>
      <c r="F14" s="15">
        <f t="shared" ref="F14:F26" si="5">ROUND(G14/(1+E14)*E14,2)</f>
        <v>5159.5</v>
      </c>
      <c r="G14" s="58">
        <f>71093+5600+100450</f>
        <v>177143</v>
      </c>
      <c r="H14" s="20">
        <v>43496</v>
      </c>
      <c r="I14" s="11">
        <v>156901.1</v>
      </c>
      <c r="J14" s="42" t="s">
        <v>21</v>
      </c>
      <c r="K14" s="51" t="s">
        <v>36</v>
      </c>
      <c r="L14" s="52" t="s">
        <v>37</v>
      </c>
      <c r="M14" s="53"/>
      <c r="N14" s="53"/>
      <c r="O14" s="52" t="s">
        <v>38</v>
      </c>
    </row>
    <row r="15" s="1" customFormat="1" ht="18" customHeight="1" spans="1:15">
      <c r="A15" s="32"/>
      <c r="B15" s="15">
        <f t="shared" si="4"/>
        <v>0</v>
      </c>
      <c r="C15" s="33"/>
      <c r="D15" s="34"/>
      <c r="E15" s="35"/>
      <c r="F15" s="15">
        <f t="shared" si="5"/>
        <v>0</v>
      </c>
      <c r="G15" s="58"/>
      <c r="H15" s="20">
        <v>43812</v>
      </c>
      <c r="I15" s="11">
        <v>8856.9</v>
      </c>
      <c r="J15" s="42" t="s">
        <v>39</v>
      </c>
      <c r="K15" s="51" t="s">
        <v>4</v>
      </c>
      <c r="L15" s="52"/>
      <c r="M15" s="53"/>
      <c r="N15" s="53"/>
      <c r="O15" s="52"/>
    </row>
    <row r="16" s="1" customFormat="1" ht="18" customHeight="1" spans="1:15">
      <c r="A16" s="32"/>
      <c r="B16" s="15">
        <f t="shared" si="4"/>
        <v>0</v>
      </c>
      <c r="C16" s="33"/>
      <c r="D16" s="34"/>
      <c r="E16" s="35"/>
      <c r="F16" s="15">
        <f t="shared" si="5"/>
        <v>0</v>
      </c>
      <c r="G16" s="58"/>
      <c r="H16" s="20"/>
      <c r="I16" s="11"/>
      <c r="J16" s="42"/>
      <c r="K16" s="51"/>
      <c r="L16" s="52"/>
      <c r="M16" s="53"/>
      <c r="N16" s="53"/>
      <c r="O16" s="52"/>
    </row>
    <row r="17" s="1" customFormat="1" ht="18" customHeight="1" spans="1:15">
      <c r="A17" s="32"/>
      <c r="B17" s="15">
        <f t="shared" si="4"/>
        <v>0</v>
      </c>
      <c r="C17" s="33"/>
      <c r="D17" s="34"/>
      <c r="E17" s="35"/>
      <c r="F17" s="15">
        <f t="shared" si="5"/>
        <v>0</v>
      </c>
      <c r="G17" s="58"/>
      <c r="H17" s="20"/>
      <c r="I17" s="11"/>
      <c r="J17" s="42"/>
      <c r="K17" s="51"/>
      <c r="L17" s="52"/>
      <c r="M17" s="53"/>
      <c r="N17" s="53"/>
      <c r="O17" s="52"/>
    </row>
    <row r="18" s="1" customFormat="1" ht="18" customHeight="1" spans="1:15">
      <c r="A18" s="32"/>
      <c r="B18" s="15">
        <f t="shared" si="4"/>
        <v>0</v>
      </c>
      <c r="C18" s="33"/>
      <c r="D18" s="34"/>
      <c r="E18" s="35"/>
      <c r="F18" s="15">
        <f t="shared" si="5"/>
        <v>0</v>
      </c>
      <c r="G18" s="58"/>
      <c r="H18" s="20"/>
      <c r="I18" s="11"/>
      <c r="J18" s="42"/>
      <c r="K18" s="51"/>
      <c r="L18" s="52"/>
      <c r="M18" s="53"/>
      <c r="N18" s="53"/>
      <c r="O18" s="52"/>
    </row>
    <row r="19" s="1" customFormat="1" ht="18" customHeight="1" spans="1:15">
      <c r="A19" s="32"/>
      <c r="B19" s="15">
        <f t="shared" si="4"/>
        <v>0</v>
      </c>
      <c r="C19" s="33"/>
      <c r="D19" s="34"/>
      <c r="E19" s="35"/>
      <c r="F19" s="15">
        <f t="shared" si="5"/>
        <v>0</v>
      </c>
      <c r="G19" s="58"/>
      <c r="H19" s="20"/>
      <c r="I19" s="11"/>
      <c r="J19" s="42"/>
      <c r="K19" s="51"/>
      <c r="L19" s="52"/>
      <c r="M19" s="53"/>
      <c r="N19" s="53"/>
      <c r="O19" s="52"/>
    </row>
    <row r="20" s="1" customFormat="1" ht="18" customHeight="1" spans="1:15">
      <c r="A20" s="32"/>
      <c r="B20" s="15">
        <f t="shared" si="4"/>
        <v>0</v>
      </c>
      <c r="C20" s="33"/>
      <c r="D20" s="34"/>
      <c r="E20" s="35"/>
      <c r="F20" s="15">
        <f t="shared" si="5"/>
        <v>0</v>
      </c>
      <c r="G20" s="58"/>
      <c r="H20" s="20"/>
      <c r="I20" s="11"/>
      <c r="J20" s="42"/>
      <c r="K20" s="51"/>
      <c r="L20" s="52"/>
      <c r="M20" s="53"/>
      <c r="N20" s="53"/>
      <c r="O20" s="52"/>
    </row>
    <row r="21" s="1" customFormat="1" ht="18" customHeight="1" spans="1:15">
      <c r="A21" s="32"/>
      <c r="B21" s="15">
        <f t="shared" si="4"/>
        <v>0</v>
      </c>
      <c r="C21" s="33"/>
      <c r="D21" s="34"/>
      <c r="E21" s="35"/>
      <c r="F21" s="15">
        <f t="shared" si="5"/>
        <v>0</v>
      </c>
      <c r="G21" s="58"/>
      <c r="H21" s="20"/>
      <c r="I21" s="11"/>
      <c r="J21" s="42"/>
      <c r="K21" s="51"/>
      <c r="L21" s="52"/>
      <c r="M21" s="53"/>
      <c r="N21" s="53"/>
      <c r="O21" s="52"/>
    </row>
    <row r="22" s="1" customFormat="1" ht="18" customHeight="1" spans="1:15">
      <c r="A22" s="32"/>
      <c r="B22" s="15">
        <f t="shared" si="4"/>
        <v>0</v>
      </c>
      <c r="C22" s="33"/>
      <c r="D22" s="34"/>
      <c r="E22" s="35"/>
      <c r="F22" s="15">
        <f t="shared" si="5"/>
        <v>0</v>
      </c>
      <c r="G22" s="58"/>
      <c r="H22" s="20"/>
      <c r="I22" s="11"/>
      <c r="J22" s="42"/>
      <c r="K22" s="51"/>
      <c r="L22" s="52"/>
      <c r="M22" s="53"/>
      <c r="N22" s="53"/>
      <c r="O22" s="52"/>
    </row>
    <row r="23" s="1" customFormat="1" ht="18" customHeight="1" spans="1:15">
      <c r="A23" s="32"/>
      <c r="B23" s="15">
        <f t="shared" si="4"/>
        <v>0</v>
      </c>
      <c r="C23" s="33"/>
      <c r="D23" s="34"/>
      <c r="E23" s="35"/>
      <c r="F23" s="15">
        <f t="shared" si="5"/>
        <v>0</v>
      </c>
      <c r="G23" s="58"/>
      <c r="H23" s="20"/>
      <c r="I23" s="11">
        <v>8884</v>
      </c>
      <c r="J23" s="42" t="s">
        <v>40</v>
      </c>
      <c r="K23" s="51" t="s">
        <v>41</v>
      </c>
      <c r="L23" s="52"/>
      <c r="M23" s="53"/>
      <c r="N23" s="53"/>
      <c r="O23" s="52"/>
    </row>
    <row r="24" s="1" customFormat="1" ht="18" customHeight="1" spans="1:15">
      <c r="A24" s="32"/>
      <c r="B24" s="15">
        <f t="shared" si="4"/>
        <v>0</v>
      </c>
      <c r="C24" s="33"/>
      <c r="D24" s="34"/>
      <c r="E24" s="35"/>
      <c r="F24" s="15">
        <f t="shared" si="5"/>
        <v>0</v>
      </c>
      <c r="G24" s="58"/>
      <c r="H24" s="20"/>
      <c r="I24" s="11">
        <v>2000</v>
      </c>
      <c r="J24" s="42" t="s">
        <v>42</v>
      </c>
      <c r="K24" s="51" t="s">
        <v>43</v>
      </c>
      <c r="L24" s="52"/>
      <c r="M24" s="53"/>
      <c r="N24" s="53"/>
      <c r="O24" s="52"/>
    </row>
    <row r="25" s="1" customFormat="1" ht="18" customHeight="1" spans="1:15">
      <c r="A25" s="32"/>
      <c r="B25" s="15">
        <f t="shared" si="4"/>
        <v>0</v>
      </c>
      <c r="C25" s="33"/>
      <c r="D25" s="34"/>
      <c r="E25" s="35"/>
      <c r="F25" s="15">
        <f t="shared" si="5"/>
        <v>0</v>
      </c>
      <c r="G25" s="58"/>
      <c r="H25" s="20"/>
      <c r="I25" s="11">
        <v>500</v>
      </c>
      <c r="J25" s="42" t="s">
        <v>40</v>
      </c>
      <c r="K25" s="51" t="s">
        <v>44</v>
      </c>
      <c r="L25" s="52"/>
      <c r="M25" s="53"/>
      <c r="N25" s="53"/>
      <c r="O25" s="52"/>
    </row>
    <row r="26" s="1" customFormat="1" ht="18" customHeight="1" spans="1:15">
      <c r="A26" s="32"/>
      <c r="B26" s="15">
        <f t="shared" si="4"/>
        <v>3616</v>
      </c>
      <c r="C26" s="33"/>
      <c r="D26" s="34"/>
      <c r="E26" s="35"/>
      <c r="F26" s="15">
        <f t="shared" si="5"/>
        <v>0</v>
      </c>
      <c r="G26" s="58">
        <f>3435+181</f>
        <v>3616</v>
      </c>
      <c r="H26" s="20"/>
      <c r="I26" s="11">
        <f>G26</f>
        <v>3616</v>
      </c>
      <c r="J26" s="42" t="s">
        <v>40</v>
      </c>
      <c r="K26" s="51" t="s">
        <v>45</v>
      </c>
      <c r="L26" s="52"/>
      <c r="M26" s="53"/>
      <c r="N26" s="53"/>
      <c r="O26" s="52"/>
    </row>
    <row r="27" ht="18" customHeight="1" spans="1:15">
      <c r="A27" s="27" t="s">
        <v>22</v>
      </c>
      <c r="B27" s="26">
        <f t="shared" ref="B27:G27" si="6">SUM(B14:B26)</f>
        <v>175599.5</v>
      </c>
      <c r="C27" s="27"/>
      <c r="D27" s="36"/>
      <c r="E27" s="36"/>
      <c r="F27" s="29">
        <f t="shared" si="6"/>
        <v>5159.5</v>
      </c>
      <c r="G27" s="61">
        <f t="shared" si="6"/>
        <v>180759</v>
      </c>
      <c r="H27" s="38"/>
      <c r="I27" s="27">
        <f>SUM(I14:I26)</f>
        <v>180758</v>
      </c>
      <c r="J27" s="54"/>
      <c r="K27" s="36"/>
      <c r="L27" s="30"/>
      <c r="M27" s="42"/>
      <c r="N27" s="42"/>
      <c r="O27" s="30"/>
    </row>
    <row r="28" ht="18" customHeight="1" spans="1:14">
      <c r="A28" s="39" t="s">
        <v>46</v>
      </c>
      <c r="B28" s="40">
        <f>B11-B27</f>
        <v>-11274.0454545455</v>
      </c>
      <c r="C28" s="39"/>
      <c r="D28" s="41"/>
      <c r="E28" s="41"/>
      <c r="F28" s="40"/>
      <c r="G28" s="40">
        <f>G11-G27</f>
        <v>-1</v>
      </c>
      <c r="H28" s="19" t="s">
        <v>47</v>
      </c>
      <c r="I28" s="27">
        <f>I11-I27</f>
        <v>0</v>
      </c>
      <c r="J28" s="6"/>
      <c r="K28" s="55"/>
      <c r="M28" s="56"/>
      <c r="N28" s="56"/>
    </row>
    <row r="29" ht="18" customHeight="1" spans="1:3">
      <c r="A29" s="2" t="s">
        <v>48</v>
      </c>
      <c r="C29" s="2"/>
    </row>
    <row r="30" ht="18" customHeight="1" spans="1:7">
      <c r="A30" s="19" t="s">
        <v>49</v>
      </c>
      <c r="B30" s="18" t="s">
        <v>50</v>
      </c>
      <c r="C30" s="30"/>
      <c r="D30" s="19" t="s">
        <v>49</v>
      </c>
      <c r="E30" s="17" t="s">
        <v>16</v>
      </c>
      <c r="F30" s="18" t="s">
        <v>50</v>
      </c>
      <c r="G30" s="18" t="s">
        <v>51</v>
      </c>
    </row>
    <row r="31" ht="18" customHeight="1" spans="1:7">
      <c r="A31" s="30" t="s">
        <v>52</v>
      </c>
      <c r="B31" s="15">
        <f>(B11-B27)*0.25</f>
        <v>-2818.51136363637</v>
      </c>
      <c r="C31" s="30"/>
      <c r="D31" s="9" t="s">
        <v>53</v>
      </c>
      <c r="E31" s="42" t="s">
        <v>54</v>
      </c>
      <c r="F31" s="43">
        <f>F11-F27</f>
        <v>7986.53636363636</v>
      </c>
      <c r="G31" s="43">
        <f>F7-F14</f>
        <v>7986.53636363636</v>
      </c>
    </row>
    <row r="32" ht="18" customHeight="1" spans="1:7">
      <c r="A32" s="30" t="s">
        <v>55</v>
      </c>
      <c r="B32" s="44" t="s">
        <v>56</v>
      </c>
      <c r="C32" s="30"/>
      <c r="D32" s="45" t="s">
        <v>57</v>
      </c>
      <c r="E32" s="12">
        <v>0.05</v>
      </c>
      <c r="F32" s="21">
        <f>F31*E32</f>
        <v>399.326818181818</v>
      </c>
      <c r="G32" s="21">
        <f>G31*E32</f>
        <v>399.326818181818</v>
      </c>
    </row>
    <row r="33" ht="18" customHeight="1" spans="1:7">
      <c r="A33" s="30" t="s">
        <v>58</v>
      </c>
      <c r="B33" s="44"/>
      <c r="C33" s="30"/>
      <c r="D33" s="45" t="s">
        <v>59</v>
      </c>
      <c r="E33" s="12">
        <v>0.03</v>
      </c>
      <c r="F33" s="21">
        <f>F31*E33</f>
        <v>239.596090909091</v>
      </c>
      <c r="G33" s="21">
        <f>G31*E33</f>
        <v>239.596090909091</v>
      </c>
    </row>
    <row r="34" ht="18" customHeight="1" spans="1:7">
      <c r="A34" s="30"/>
      <c r="B34" s="21"/>
      <c r="C34" s="30"/>
      <c r="D34" s="45" t="s">
        <v>60</v>
      </c>
      <c r="E34" s="12">
        <v>0.02</v>
      </c>
      <c r="F34" s="21">
        <f>F31*E34</f>
        <v>159.730727272727</v>
      </c>
      <c r="G34" s="21">
        <f>G31*E34</f>
        <v>159.730727272727</v>
      </c>
    </row>
    <row r="35" ht="18" customHeight="1" spans="1:7">
      <c r="A35" s="25" t="s">
        <v>61</v>
      </c>
      <c r="B35" s="26">
        <f t="shared" ref="B35:G35" si="7">SUM(B31:B34)</f>
        <v>-2818.51136363637</v>
      </c>
      <c r="C35" s="30"/>
      <c r="D35" s="25" t="s">
        <v>61</v>
      </c>
      <c r="E35" s="25"/>
      <c r="F35" s="29">
        <f t="shared" si="7"/>
        <v>8785.19</v>
      </c>
      <c r="G35" s="29">
        <f t="shared" si="7"/>
        <v>8785.19</v>
      </c>
    </row>
    <row r="36" ht="18" customHeight="1" spans="3:7">
      <c r="C36" s="2"/>
      <c r="D36" s="11" t="s">
        <v>58</v>
      </c>
      <c r="E36" s="46">
        <v>0.0006</v>
      </c>
      <c r="F36" s="21">
        <f>B11*E36</f>
        <v>98.5952727272727</v>
      </c>
      <c r="G36" s="21">
        <f>B7*E36</f>
        <v>98.5952727272727</v>
      </c>
    </row>
    <row r="37" ht="18" customHeight="1" spans="3:7">
      <c r="C37" s="2"/>
      <c r="D37" s="27" t="s">
        <v>22</v>
      </c>
      <c r="E37" s="27"/>
      <c r="F37" s="28">
        <f>F35+F36</f>
        <v>8883.78527272727</v>
      </c>
      <c r="G37" s="28">
        <f>G35+G36</f>
        <v>8883.78527272727</v>
      </c>
    </row>
    <row r="38" ht="18" customHeight="1" spans="3:3">
      <c r="C38" s="2"/>
    </row>
    <row r="39" ht="18" customHeight="1" spans="3:3">
      <c r="C39" s="2"/>
    </row>
    <row r="40" ht="18" customHeight="1" spans="3:3">
      <c r="C40" s="2"/>
    </row>
    <row r="41" ht="18" customHeight="1" spans="3:3">
      <c r="C41" s="2"/>
    </row>
    <row r="42" spans="3:3">
      <c r="C42" s="2"/>
    </row>
    <row r="43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opLeftCell="A10" workbookViewId="0">
      <selection activeCell="C42" sqref="C42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11" style="6" customWidth="1"/>
    <col min="14" max="14" width="5.625" style="6" customWidth="1"/>
    <col min="15" max="15" width="24.2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2">
      <c r="A2" s="9" t="s">
        <v>1</v>
      </c>
      <c r="B2" s="10">
        <v>42887</v>
      </c>
      <c r="C2" s="11" t="s">
        <v>2</v>
      </c>
      <c r="D2" s="11">
        <v>190641</v>
      </c>
      <c r="E2" s="12" t="s">
        <v>3</v>
      </c>
      <c r="F2" s="11" t="s">
        <v>4</v>
      </c>
      <c r="G2" s="13" t="s">
        <v>5</v>
      </c>
      <c r="H2" s="14" t="s">
        <v>6</v>
      </c>
      <c r="I2" s="47"/>
      <c r="J2" s="48"/>
      <c r="K2" s="16"/>
      <c r="L2" s="16"/>
    </row>
    <row r="3" ht="18" customHeight="1" spans="1:12">
      <c r="A3" s="9" t="s">
        <v>7</v>
      </c>
      <c r="B3" s="15"/>
      <c r="C3" s="11" t="s">
        <v>8</v>
      </c>
      <c r="D3" s="11">
        <v>180758</v>
      </c>
      <c r="H3" s="16"/>
      <c r="I3" s="49"/>
      <c r="J3" s="16"/>
      <c r="K3" s="16"/>
      <c r="L3" s="16"/>
    </row>
    <row r="4" ht="18" customHeight="1" spans="1:12">
      <c r="A4" s="2" t="s">
        <v>9</v>
      </c>
      <c r="H4" s="16"/>
      <c r="I4" s="49"/>
      <c r="J4" s="16"/>
      <c r="K4" s="16"/>
      <c r="L4" s="16"/>
    </row>
    <row r="5" ht="18" customHeight="1" spans="1:10">
      <c r="A5" s="17" t="s">
        <v>10</v>
      </c>
      <c r="B5" s="18" t="s">
        <v>11</v>
      </c>
      <c r="C5" s="17" t="s">
        <v>12</v>
      </c>
      <c r="D5" s="17"/>
      <c r="E5" s="17" t="s">
        <v>13</v>
      </c>
      <c r="F5" s="18"/>
      <c r="G5" s="18" t="s">
        <v>14</v>
      </c>
      <c r="H5" s="19" t="s">
        <v>15</v>
      </c>
      <c r="I5" s="18"/>
      <c r="J5" s="19"/>
    </row>
    <row r="6" ht="18" customHeight="1" spans="1:10">
      <c r="A6" s="17"/>
      <c r="B6" s="18"/>
      <c r="C6" s="17" t="s">
        <v>16</v>
      </c>
      <c r="D6" s="17" t="s">
        <v>17</v>
      </c>
      <c r="E6" s="17" t="s">
        <v>16</v>
      </c>
      <c r="F6" s="18" t="s">
        <v>17</v>
      </c>
      <c r="G6" s="18"/>
      <c r="H6" s="19" t="s">
        <v>18</v>
      </c>
      <c r="I6" s="18" t="s">
        <v>19</v>
      </c>
      <c r="J6" s="19" t="s">
        <v>20</v>
      </c>
    </row>
    <row r="7" ht="18" customHeight="1" spans="1:10">
      <c r="A7" s="20">
        <v>43473</v>
      </c>
      <c r="B7" s="21">
        <f>G7/(1+C7+E7)</f>
        <v>164325.454545455</v>
      </c>
      <c r="C7" s="22">
        <v>0.02</v>
      </c>
      <c r="D7" s="23">
        <f>G7/(1+E7+C7)*C7</f>
        <v>3286.50909090909</v>
      </c>
      <c r="E7" s="22">
        <v>0.08</v>
      </c>
      <c r="F7" s="21">
        <f>G7/(1+C7+E7)*E7</f>
        <v>13146.0363636364</v>
      </c>
      <c r="G7" s="24">
        <v>180758</v>
      </c>
      <c r="H7" s="20">
        <v>43485</v>
      </c>
      <c r="I7" s="21">
        <v>171720.1</v>
      </c>
      <c r="J7" s="42" t="s">
        <v>21</v>
      </c>
    </row>
    <row r="8" ht="18" customHeight="1" spans="1:10">
      <c r="A8" s="20"/>
      <c r="B8" s="21">
        <f t="shared" ref="B8:B10" si="0">G8/(1+C8+E8)</f>
        <v>0</v>
      </c>
      <c r="C8" s="22">
        <v>0.02</v>
      </c>
      <c r="D8" s="23">
        <f t="shared" ref="D8:D10" si="1">G8/(1+E8+C8)*C8</f>
        <v>0</v>
      </c>
      <c r="E8" s="22">
        <v>0.08</v>
      </c>
      <c r="F8" s="21">
        <f t="shared" ref="F8:F10" si="2">G8/(1+C8+E8)*E8</f>
        <v>0</v>
      </c>
      <c r="G8" s="24"/>
      <c r="H8" s="20">
        <v>43798</v>
      </c>
      <c r="I8" s="21">
        <v>9037.9</v>
      </c>
      <c r="J8" s="42" t="s">
        <v>21</v>
      </c>
    </row>
    <row r="9" ht="18" customHeight="1" spans="1:10">
      <c r="A9" s="20"/>
      <c r="B9" s="21">
        <f t="shared" si="0"/>
        <v>0</v>
      </c>
      <c r="C9" s="22">
        <v>0.02</v>
      </c>
      <c r="D9" s="23">
        <f t="shared" si="1"/>
        <v>0</v>
      </c>
      <c r="E9" s="22">
        <v>0.08</v>
      </c>
      <c r="F9" s="21">
        <f t="shared" si="2"/>
        <v>0</v>
      </c>
      <c r="G9" s="24"/>
      <c r="H9" s="20"/>
      <c r="I9" s="21"/>
      <c r="J9" s="42"/>
    </row>
    <row r="10" ht="18" customHeight="1" spans="1:10">
      <c r="A10" s="20"/>
      <c r="B10" s="21">
        <f t="shared" si="0"/>
        <v>0</v>
      </c>
      <c r="C10" s="22">
        <v>0.02</v>
      </c>
      <c r="D10" s="23">
        <f t="shared" si="1"/>
        <v>0</v>
      </c>
      <c r="E10" s="22">
        <v>0.08</v>
      </c>
      <c r="F10" s="21">
        <f t="shared" si="2"/>
        <v>0</v>
      </c>
      <c r="G10" s="24"/>
      <c r="H10" s="20"/>
      <c r="I10" s="21"/>
      <c r="J10" s="42"/>
    </row>
    <row r="11" ht="18" customHeight="1" spans="1:10">
      <c r="A11" s="25" t="s">
        <v>22</v>
      </c>
      <c r="B11" s="26">
        <f>SUM(B7:B10)</f>
        <v>164325.454545455</v>
      </c>
      <c r="C11" s="27"/>
      <c r="D11" s="28">
        <f t="shared" ref="D11:G11" si="3">SUM(D7:D10)</f>
        <v>3286.50909090909</v>
      </c>
      <c r="E11" s="27"/>
      <c r="F11" s="29">
        <f t="shared" si="3"/>
        <v>13146.0363636364</v>
      </c>
      <c r="G11" s="28">
        <f t="shared" si="3"/>
        <v>180758</v>
      </c>
      <c r="H11" s="30"/>
      <c r="I11" s="28">
        <f>SUM(I7:I10)</f>
        <v>180758</v>
      </c>
      <c r="J11" s="30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1" t="s">
        <v>24</v>
      </c>
      <c r="B13" s="18" t="s">
        <v>25</v>
      </c>
      <c r="C13" s="17" t="s">
        <v>26</v>
      </c>
      <c r="D13" s="17" t="s">
        <v>27</v>
      </c>
      <c r="E13" s="17" t="s">
        <v>16</v>
      </c>
      <c r="F13" s="18" t="s">
        <v>28</v>
      </c>
      <c r="G13" s="18" t="s">
        <v>14</v>
      </c>
      <c r="H13" s="17" t="s">
        <v>29</v>
      </c>
      <c r="I13" s="18" t="s">
        <v>30</v>
      </c>
      <c r="J13" s="17" t="s">
        <v>20</v>
      </c>
      <c r="K13" s="50" t="s">
        <v>31</v>
      </c>
      <c r="L13" s="19" t="s">
        <v>32</v>
      </c>
      <c r="M13" s="19" t="s">
        <v>33</v>
      </c>
      <c r="N13" s="19" t="s">
        <v>34</v>
      </c>
      <c r="O13" s="19" t="s">
        <v>35</v>
      </c>
    </row>
    <row r="14" s="1" customFormat="1" ht="18" customHeight="1" spans="1:15">
      <c r="A14" s="32">
        <v>43466</v>
      </c>
      <c r="B14" s="15">
        <f>ROUND(G14/(1+E14),2)</f>
        <v>171983.5</v>
      </c>
      <c r="C14" s="33"/>
      <c r="D14" s="34"/>
      <c r="E14" s="35">
        <v>0.03</v>
      </c>
      <c r="F14" s="15">
        <f>ROUND(G14/(1+E14)*E14,2)</f>
        <v>5159.5</v>
      </c>
      <c r="G14" s="24">
        <f>71093+5600+100450</f>
        <v>177143</v>
      </c>
      <c r="H14" s="20">
        <v>43496</v>
      </c>
      <c r="I14" s="21">
        <v>156901.1</v>
      </c>
      <c r="J14" s="42" t="s">
        <v>21</v>
      </c>
      <c r="K14" s="51" t="s">
        <v>36</v>
      </c>
      <c r="L14" s="52" t="s">
        <v>37</v>
      </c>
      <c r="M14" s="53"/>
      <c r="N14" s="53"/>
      <c r="O14" s="52" t="s">
        <v>38</v>
      </c>
    </row>
    <row r="15" s="1" customFormat="1" ht="18" customHeight="1" spans="1:15">
      <c r="A15" s="32"/>
      <c r="B15" s="15">
        <f>ROUND(G15/(1+E15),2)</f>
        <v>0</v>
      </c>
      <c r="C15" s="33"/>
      <c r="D15" s="34"/>
      <c r="E15" s="35"/>
      <c r="F15" s="15">
        <f>ROUND(G15/(1+E15)*E15,2)</f>
        <v>0</v>
      </c>
      <c r="G15" s="24"/>
      <c r="H15" s="20">
        <v>43812</v>
      </c>
      <c r="I15" s="21">
        <v>8856.9</v>
      </c>
      <c r="J15" s="42" t="s">
        <v>39</v>
      </c>
      <c r="K15" s="51" t="s">
        <v>4</v>
      </c>
      <c r="L15" s="52"/>
      <c r="M15" s="53"/>
      <c r="N15" s="53"/>
      <c r="O15" s="52"/>
    </row>
    <row r="16" s="1" customFormat="1" ht="18" customHeight="1" spans="1:15">
      <c r="A16" s="32"/>
      <c r="B16" s="15">
        <f>ROUND(G16/(1+E16),2)</f>
        <v>0</v>
      </c>
      <c r="C16" s="33"/>
      <c r="D16" s="34"/>
      <c r="E16" s="35"/>
      <c r="F16" s="15">
        <f>ROUND(G16/(1+E16)*E16,2)</f>
        <v>0</v>
      </c>
      <c r="G16" s="24"/>
      <c r="H16" s="20"/>
      <c r="I16" s="21"/>
      <c r="J16" s="42"/>
      <c r="K16" s="51"/>
      <c r="L16" s="52"/>
      <c r="M16" s="53"/>
      <c r="N16" s="53"/>
      <c r="O16" s="52"/>
    </row>
    <row r="17" s="1" customFormat="1" ht="18" customHeight="1" spans="1:15">
      <c r="A17" s="32"/>
      <c r="B17" s="15">
        <f>ROUND(G17/(1+E17),2)</f>
        <v>0</v>
      </c>
      <c r="C17" s="33"/>
      <c r="D17" s="34"/>
      <c r="E17" s="35"/>
      <c r="F17" s="15">
        <f>ROUND(G17/(1+E17)*E17,2)</f>
        <v>0</v>
      </c>
      <c r="G17" s="24"/>
      <c r="H17" s="20"/>
      <c r="I17" s="21"/>
      <c r="J17" s="42"/>
      <c r="K17" s="51"/>
      <c r="L17" s="52"/>
      <c r="M17" s="53"/>
      <c r="N17" s="53"/>
      <c r="O17" s="52"/>
    </row>
    <row r="18" s="1" customFormat="1" ht="18" customHeight="1" spans="1:15">
      <c r="A18" s="32"/>
      <c r="B18" s="15">
        <f>ROUND(G18/(1+E18),2)</f>
        <v>0</v>
      </c>
      <c r="C18" s="33"/>
      <c r="D18" s="34"/>
      <c r="E18" s="35"/>
      <c r="F18" s="15">
        <f>ROUND(G18/(1+E18)*E18,2)</f>
        <v>0</v>
      </c>
      <c r="G18" s="24"/>
      <c r="H18" s="20"/>
      <c r="I18" s="21"/>
      <c r="J18" s="42"/>
      <c r="K18" s="51"/>
      <c r="L18" s="52"/>
      <c r="M18" s="53"/>
      <c r="N18" s="53"/>
      <c r="O18" s="52"/>
    </row>
    <row r="19" s="1" customFormat="1" ht="18" customHeight="1" spans="1:15">
      <c r="A19" s="32"/>
      <c r="B19" s="15">
        <f t="shared" ref="B19:B26" si="4">ROUND(G19/(1+E19),2)</f>
        <v>0</v>
      </c>
      <c r="C19" s="33"/>
      <c r="D19" s="34"/>
      <c r="E19" s="35"/>
      <c r="F19" s="15">
        <f t="shared" ref="F19:F26" si="5">ROUND(G19/(1+E19)*E19,2)</f>
        <v>0</v>
      </c>
      <c r="G19" s="24"/>
      <c r="H19" s="20"/>
      <c r="I19" s="21"/>
      <c r="J19" s="42"/>
      <c r="K19" s="51"/>
      <c r="L19" s="52"/>
      <c r="M19" s="53"/>
      <c r="N19" s="53"/>
      <c r="O19" s="52"/>
    </row>
    <row r="20" s="1" customFormat="1" ht="18" customHeight="1" spans="1:15">
      <c r="A20" s="32"/>
      <c r="B20" s="15">
        <f t="shared" si="4"/>
        <v>0</v>
      </c>
      <c r="C20" s="33"/>
      <c r="D20" s="34"/>
      <c r="E20" s="35"/>
      <c r="F20" s="15">
        <f t="shared" si="5"/>
        <v>0</v>
      </c>
      <c r="G20" s="24"/>
      <c r="H20" s="20"/>
      <c r="I20" s="21"/>
      <c r="J20" s="42"/>
      <c r="K20" s="51"/>
      <c r="L20" s="52"/>
      <c r="M20" s="53"/>
      <c r="N20" s="53"/>
      <c r="O20" s="52"/>
    </row>
    <row r="21" s="1" customFormat="1" ht="18" customHeight="1" spans="1:15">
      <c r="A21" s="32"/>
      <c r="B21" s="15">
        <f t="shared" si="4"/>
        <v>0</v>
      </c>
      <c r="C21" s="33"/>
      <c r="D21" s="34"/>
      <c r="E21" s="35"/>
      <c r="F21" s="15">
        <f t="shared" si="5"/>
        <v>0</v>
      </c>
      <c r="G21" s="24"/>
      <c r="H21" s="20"/>
      <c r="I21" s="21"/>
      <c r="J21" s="42"/>
      <c r="K21" s="51"/>
      <c r="L21" s="52"/>
      <c r="M21" s="53"/>
      <c r="N21" s="53"/>
      <c r="O21" s="52"/>
    </row>
    <row r="22" s="1" customFormat="1" ht="18" customHeight="1" spans="1:15">
      <c r="A22" s="32"/>
      <c r="B22" s="15">
        <f t="shared" si="4"/>
        <v>0</v>
      </c>
      <c r="C22" s="33"/>
      <c r="D22" s="34"/>
      <c r="E22" s="35"/>
      <c r="F22" s="15">
        <f t="shared" si="5"/>
        <v>0</v>
      </c>
      <c r="G22" s="24"/>
      <c r="H22" s="20"/>
      <c r="I22" s="21"/>
      <c r="J22" s="42"/>
      <c r="K22" s="51"/>
      <c r="L22" s="52"/>
      <c r="M22" s="53"/>
      <c r="N22" s="53"/>
      <c r="O22" s="52"/>
    </row>
    <row r="23" s="1" customFormat="1" ht="18" customHeight="1" spans="1:15">
      <c r="A23" s="32"/>
      <c r="B23" s="15">
        <f t="shared" si="4"/>
        <v>0</v>
      </c>
      <c r="C23" s="33"/>
      <c r="D23" s="34"/>
      <c r="E23" s="35"/>
      <c r="F23" s="15">
        <f t="shared" si="5"/>
        <v>0</v>
      </c>
      <c r="G23" s="24"/>
      <c r="H23" s="20"/>
      <c r="I23" s="21">
        <v>8884</v>
      </c>
      <c r="J23" s="42" t="s">
        <v>40</v>
      </c>
      <c r="K23" s="51" t="s">
        <v>41</v>
      </c>
      <c r="L23" s="52"/>
      <c r="M23" s="53"/>
      <c r="N23" s="53"/>
      <c r="O23" s="52"/>
    </row>
    <row r="24" s="1" customFormat="1" ht="18" customHeight="1" spans="1:15">
      <c r="A24" s="32"/>
      <c r="B24" s="15">
        <f t="shared" si="4"/>
        <v>0</v>
      </c>
      <c r="C24" s="33"/>
      <c r="D24" s="34"/>
      <c r="E24" s="35"/>
      <c r="F24" s="15">
        <f t="shared" si="5"/>
        <v>0</v>
      </c>
      <c r="G24" s="24"/>
      <c r="H24" s="20"/>
      <c r="I24" s="21">
        <v>2000</v>
      </c>
      <c r="J24" s="42" t="s">
        <v>42</v>
      </c>
      <c r="K24" s="51" t="s">
        <v>43</v>
      </c>
      <c r="L24" s="52"/>
      <c r="M24" s="53"/>
      <c r="N24" s="53"/>
      <c r="O24" s="52"/>
    </row>
    <row r="25" s="1" customFormat="1" ht="18" customHeight="1" spans="1:15">
      <c r="A25" s="32"/>
      <c r="B25" s="15">
        <f t="shared" si="4"/>
        <v>0</v>
      </c>
      <c r="C25" s="33"/>
      <c r="D25" s="34"/>
      <c r="E25" s="35"/>
      <c r="F25" s="15">
        <f t="shared" si="5"/>
        <v>0</v>
      </c>
      <c r="G25" s="24"/>
      <c r="H25" s="20"/>
      <c r="I25" s="21">
        <v>500</v>
      </c>
      <c r="J25" s="42" t="s">
        <v>40</v>
      </c>
      <c r="K25" s="51" t="s">
        <v>44</v>
      </c>
      <c r="L25" s="52"/>
      <c r="M25" s="53"/>
      <c r="N25" s="53"/>
      <c r="O25" s="52"/>
    </row>
    <row r="26" s="1" customFormat="1" ht="18" customHeight="1" spans="1:15">
      <c r="A26" s="32"/>
      <c r="B26" s="15">
        <f t="shared" si="4"/>
        <v>3616</v>
      </c>
      <c r="C26" s="33"/>
      <c r="D26" s="34"/>
      <c r="E26" s="35"/>
      <c r="F26" s="15">
        <f t="shared" si="5"/>
        <v>0</v>
      </c>
      <c r="G26" s="24">
        <f>3435+181</f>
        <v>3616</v>
      </c>
      <c r="H26" s="20"/>
      <c r="I26" s="21">
        <f>G26</f>
        <v>3616</v>
      </c>
      <c r="J26" s="42" t="s">
        <v>40</v>
      </c>
      <c r="K26" s="51" t="s">
        <v>45</v>
      </c>
      <c r="L26" s="52"/>
      <c r="M26" s="53"/>
      <c r="N26" s="53"/>
      <c r="O26" s="52"/>
    </row>
    <row r="27" ht="18" customHeight="1" spans="1:15">
      <c r="A27" s="27" t="s">
        <v>22</v>
      </c>
      <c r="B27" s="26">
        <f>SUM(B14:B26)</f>
        <v>175599.5</v>
      </c>
      <c r="C27" s="27"/>
      <c r="D27" s="36"/>
      <c r="E27" s="36"/>
      <c r="F27" s="29">
        <f>SUM(F14:F26)</f>
        <v>5159.5</v>
      </c>
      <c r="G27" s="37">
        <f>SUM(G14:G26)</f>
        <v>180759</v>
      </c>
      <c r="H27" s="38"/>
      <c r="I27" s="28">
        <f>SUM(I14:I26)</f>
        <v>180758</v>
      </c>
      <c r="J27" s="54"/>
      <c r="K27" s="36"/>
      <c r="L27" s="30"/>
      <c r="M27" s="42"/>
      <c r="N27" s="42"/>
      <c r="O27" s="30"/>
    </row>
    <row r="28" ht="18" customHeight="1" spans="1:14">
      <c r="A28" s="39" t="s">
        <v>46</v>
      </c>
      <c r="B28" s="40">
        <f>B11-B27</f>
        <v>-11274.0454545455</v>
      </c>
      <c r="C28" s="39"/>
      <c r="D28" s="41"/>
      <c r="E28" s="41"/>
      <c r="F28" s="40"/>
      <c r="G28" s="40">
        <f>G11-G27</f>
        <v>-1</v>
      </c>
      <c r="H28" s="19" t="s">
        <v>47</v>
      </c>
      <c r="I28" s="28">
        <f>I11-I27</f>
        <v>0</v>
      </c>
      <c r="J28" s="6"/>
      <c r="K28" s="55"/>
      <c r="M28" s="56"/>
      <c r="N28" s="56"/>
    </row>
    <row r="29" ht="18" customHeight="1" spans="1:3">
      <c r="A29" s="2" t="s">
        <v>48</v>
      </c>
      <c r="C29" s="2"/>
    </row>
    <row r="30" ht="18" customHeight="1" spans="1:7">
      <c r="A30" s="19" t="s">
        <v>49</v>
      </c>
      <c r="B30" s="18" t="s">
        <v>50</v>
      </c>
      <c r="C30" s="30"/>
      <c r="D30" s="19" t="s">
        <v>49</v>
      </c>
      <c r="E30" s="17" t="s">
        <v>16</v>
      </c>
      <c r="F30" s="18" t="s">
        <v>50</v>
      </c>
      <c r="G30" s="18" t="s">
        <v>51</v>
      </c>
    </row>
    <row r="31" ht="18" customHeight="1" spans="1:7">
      <c r="A31" s="30" t="s">
        <v>52</v>
      </c>
      <c r="B31" s="15">
        <f>(B11-B27)*0.25</f>
        <v>-2818.51136363637</v>
      </c>
      <c r="C31" s="30"/>
      <c r="D31" s="9" t="s">
        <v>53</v>
      </c>
      <c r="E31" s="42" t="s">
        <v>54</v>
      </c>
      <c r="F31" s="43">
        <f>F11-F27</f>
        <v>7986.53636363636</v>
      </c>
      <c r="G31" s="43">
        <f>F7-F14</f>
        <v>7986.53636363636</v>
      </c>
    </row>
    <row r="32" ht="18" customHeight="1" spans="1:7">
      <c r="A32" s="30" t="s">
        <v>55</v>
      </c>
      <c r="B32" s="44" t="s">
        <v>56</v>
      </c>
      <c r="C32" s="30"/>
      <c r="D32" s="45" t="s">
        <v>57</v>
      </c>
      <c r="E32" s="12">
        <v>0.05</v>
      </c>
      <c r="F32" s="21">
        <f>F31*E32</f>
        <v>399.326818181818</v>
      </c>
      <c r="G32" s="21">
        <f>G31*E32</f>
        <v>399.326818181818</v>
      </c>
    </row>
    <row r="33" ht="18" customHeight="1" spans="1:7">
      <c r="A33" s="30" t="s">
        <v>58</v>
      </c>
      <c r="B33" s="44"/>
      <c r="C33" s="30"/>
      <c r="D33" s="45" t="s">
        <v>59</v>
      </c>
      <c r="E33" s="12">
        <v>0.03</v>
      </c>
      <c r="F33" s="21">
        <f>F31*E33</f>
        <v>239.596090909091</v>
      </c>
      <c r="G33" s="21">
        <f>G31*E33</f>
        <v>239.596090909091</v>
      </c>
    </row>
    <row r="34" ht="18" customHeight="1" spans="1:7">
      <c r="A34" s="30"/>
      <c r="B34" s="21"/>
      <c r="C34" s="30"/>
      <c r="D34" s="45" t="s">
        <v>60</v>
      </c>
      <c r="E34" s="12">
        <v>0.02</v>
      </c>
      <c r="F34" s="21">
        <f>F31*E34</f>
        <v>159.730727272727</v>
      </c>
      <c r="G34" s="21">
        <f>G31*E34</f>
        <v>159.730727272727</v>
      </c>
    </row>
    <row r="35" ht="18" customHeight="1" spans="1:7">
      <c r="A35" s="25" t="s">
        <v>61</v>
      </c>
      <c r="B35" s="26">
        <f t="shared" ref="B35:G35" si="6">SUM(B31:B34)</f>
        <v>-2818.51136363637</v>
      </c>
      <c r="C35" s="30"/>
      <c r="D35" s="25" t="s">
        <v>61</v>
      </c>
      <c r="E35" s="25"/>
      <c r="F35" s="29">
        <f t="shared" si="6"/>
        <v>8785.19</v>
      </c>
      <c r="G35" s="29">
        <f t="shared" si="6"/>
        <v>8785.19</v>
      </c>
    </row>
    <row r="36" ht="18" customHeight="1" spans="3:7">
      <c r="C36" s="2"/>
      <c r="D36" s="11" t="s">
        <v>58</v>
      </c>
      <c r="E36" s="46">
        <v>0.0006</v>
      </c>
      <c r="F36" s="21">
        <f>B11*E36</f>
        <v>98.5952727272727</v>
      </c>
      <c r="G36" s="21">
        <f>B7*E36</f>
        <v>98.5952727272727</v>
      </c>
    </row>
    <row r="37" ht="18" customHeight="1" spans="3:7">
      <c r="C37" s="2"/>
      <c r="D37" s="27" t="s">
        <v>22</v>
      </c>
      <c r="E37" s="27"/>
      <c r="F37" s="28">
        <f>F35+F36</f>
        <v>8883.78527272727</v>
      </c>
      <c r="G37" s="28">
        <f>G35+G36</f>
        <v>8883.78527272727</v>
      </c>
    </row>
    <row r="38" ht="18" customHeight="1" spans="3:3">
      <c r="C38" s="2"/>
    </row>
    <row r="39" ht="18" customHeight="1" spans="3:3">
      <c r="C39" s="2"/>
    </row>
    <row r="40" ht="18" customHeight="1" spans="3:3">
      <c r="C40" s="2"/>
    </row>
    <row r="41" ht="18" customHeight="1" spans="3:3">
      <c r="C41" s="2"/>
    </row>
    <row r="42" spans="3:3">
      <c r="C42" s="2"/>
    </row>
    <row r="43" spans="3:3">
      <c r="C43" s="2"/>
    </row>
    <row r="44" spans="3:3">
      <c r="C44" s="2"/>
    </row>
    <row r="45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G7" rgbClr="8F9B10"/>
    <comment s:ref="E14" rgbClr="8F9B10"/>
    <comment s:ref="G14" rgbClr="8F9B10"/>
    <comment s:ref="A32" rgbClr="8F9B10"/>
    <comment s:ref="A33" rgbClr="8F9B10"/>
  </commentList>
  <commentList sheetStid="1"/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2022-04-21T00:19:49Z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1307425BB0724B45B289C17DC90975BC</vt:lpwstr>
  </property>
</Properties>
</file>