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4" r:id="rId1"/>
  </sheets>
  <definedNames>
    <definedName name="_xlnm._FilterDatabase" localSheetId="0" hidden="1">Sheet1!$A$16:$O$52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I3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2020.7.9朱梓松转王光如徽行16599.8</t>
        </r>
      </text>
    </comment>
    <comment ref="A44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5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F5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印花税、水利基金异地未交</t>
        </r>
      </text>
    </comment>
    <comment ref="F52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补城市维护建设税0.02点</t>
        </r>
      </text>
    </comment>
  </commentList>
</comments>
</file>

<file path=xl/sharedStrings.xml><?xml version="1.0" encoding="utf-8"?>
<sst xmlns="http://schemas.openxmlformats.org/spreadsheetml/2006/main" count="116" uniqueCount="77">
  <si>
    <t>C7314  郎溪县2017年毕桥镇撤并建制村路面硬化工程（曹湖路）</t>
  </si>
  <si>
    <t>中标日期</t>
  </si>
  <si>
    <t>中标价</t>
  </si>
  <si>
    <t>负责人</t>
  </si>
  <si>
    <t>朱梓松15856309588</t>
  </si>
  <si>
    <t>建设单位</t>
  </si>
  <si>
    <t>郎溪县毕桥镇人民政府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</si>
  <si>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</si>
  <si>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</si>
  <si>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</si>
  <si>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</si>
  <si>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</si>
  <si>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</si>
  <si>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</si>
  <si>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</si>
  <si>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</si>
  <si>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</si>
  <si>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</si>
  <si>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</si>
  <si>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</si>
  <si>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</si>
  <si>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</si>
  <si>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分公司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</si>
  <si>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</si>
  <si>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</si>
  <si>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</si>
  <si>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</si>
  <si>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</si>
  <si>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</si>
  <si>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</si>
  <si>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</si>
  <si>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</si>
  <si>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</si>
  <si>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</si>
  <si>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</si>
  <si>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</si>
  <si>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</si>
  <si>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1份</t>
  </si>
  <si>
    <t>普代</t>
  </si>
  <si>
    <t xml:space="preserve">朱梓松 </t>
  </si>
  <si>
    <t>施工费</t>
  </si>
  <si>
    <t>有</t>
  </si>
  <si>
    <t>原件在付款委托后面</t>
  </si>
  <si>
    <t>魏超</t>
  </si>
  <si>
    <t>机械费</t>
  </si>
  <si>
    <t>戴照梅</t>
  </si>
  <si>
    <t>黄沙799吨、碎石2212吨</t>
  </si>
  <si>
    <t>2份</t>
  </si>
  <si>
    <t>专票</t>
  </si>
  <si>
    <t>宜城全信商贸有限公司</t>
  </si>
  <si>
    <t>水泥557.74吨</t>
  </si>
  <si>
    <t>朱梓松</t>
  </si>
  <si>
    <t>分公司到账、分公司支付 补手续</t>
  </si>
  <si>
    <t>徽行</t>
  </si>
  <si>
    <t>中行</t>
  </si>
  <si>
    <t>扣</t>
  </si>
  <si>
    <t>手续费</t>
  </si>
  <si>
    <t>郎溪分公司税金</t>
  </si>
  <si>
    <t>管理费</t>
  </si>
  <si>
    <t>外经证</t>
  </si>
  <si>
    <t>补扣城市维护建设税</t>
  </si>
  <si>
    <t>收</t>
  </si>
  <si>
    <t>增值税及附加、印花税、水利基金</t>
  </si>
  <si>
    <t>应提供成本</t>
  </si>
  <si>
    <t>可支付金额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</si>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</sst>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55880</xdr:colOff>
      <xdr:row>51</xdr:row>
      <xdr:rowOff>6350</xdr:rowOff>
    </xdr:from>
    <xdr:to>
      <xdr:col>8</xdr:col>
      <xdr:colOff>222250</xdr:colOff>
      <xdr:row>61</xdr:row>
      <xdr:rowOff>57785</xdr:rowOff>
    </xdr:to>
    <xdr:pic>
      <xdr:nvPicPr>
        <xdr:cNvPr id="2" name="图片 1" descr="G651H@L(H`Y0YHQ$}~VTQC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06190" y="11714480"/>
          <a:ext cx="2976880" cy="1737360"/>
        </a:xfrm>
        <a:prstGeom prst="rect">
          <a:avLst/>
        </a:prstGeom>
      </xdr:spPr>
    </xdr:pic>
    <xdr:clientData/>
  </xdr:twoCellAnchor>
  <xdr:twoCellAnchor editAs="oneCell">
    <xdr:from>
      <xdr:col>13</xdr:col>
      <xdr:colOff>383540</xdr:colOff>
      <xdr:row>15</xdr:row>
      <xdr:rowOff>210820</xdr:rowOff>
    </xdr:from>
    <xdr:to>
      <xdr:col>14</xdr:col>
      <xdr:colOff>2533650</xdr:colOff>
      <xdr:row>30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48030" y="3689350"/>
          <a:ext cx="2581910" cy="3332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tabSelected="1" topLeftCell="A35" workbookViewId="0">
      <selection activeCell="K53" sqref="K53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7.4416666666667" style="6" customWidth="1"/>
    <col min="12" max="12" width="20.25" style="6" customWidth="1"/>
    <col min="13" max="13" width="7.66666666666667" style="6" customWidth="1"/>
    <col min="14" max="14" width="5.66666666666667" style="6" customWidth="1"/>
    <col min="15" max="15" width="40.125" style="6" customWidth="1"/>
    <col min="16" max="16384" width="9" style="6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9"/>
      <c r="L1" s="19"/>
    </row>
    <row r="2" ht="18" customHeight="1" spans="1:12">
      <c r="A2" s="9" t="s">
        <v>1</v>
      </c>
      <c r="B2" s="10"/>
      <c r="C2" s="11" t="s">
        <v>2</v>
      </c>
      <c r="D2" s="12">
        <v>616080.61</v>
      </c>
      <c r="E2" s="13" t="s">
        <v>3</v>
      </c>
      <c r="F2" s="14" t="s">
        <v>4</v>
      </c>
      <c r="G2" s="15" t="s">
        <v>5</v>
      </c>
      <c r="H2" s="16" t="s">
        <v>6</v>
      </c>
      <c r="I2" s="51"/>
      <c r="J2" s="52"/>
      <c r="K2" s="19"/>
      <c r="L2" s="19"/>
    </row>
    <row r="3" ht="18" customHeight="1" spans="1:12">
      <c r="A3" s="9" t="s">
        <v>7</v>
      </c>
      <c r="B3" s="17"/>
      <c r="C3" s="11" t="s">
        <v>8</v>
      </c>
      <c r="D3" s="18">
        <v>600400</v>
      </c>
      <c r="H3" s="19"/>
      <c r="I3" s="53"/>
      <c r="J3" s="19"/>
      <c r="K3" s="19"/>
      <c r="L3" s="19"/>
    </row>
    <row r="4" ht="18" customHeight="1" spans="1:12">
      <c r="A4" s="2" t="s">
        <v>9</v>
      </c>
      <c r="H4" s="19"/>
      <c r="I4" s="53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44022</v>
      </c>
      <c r="B7" s="11">
        <f t="shared" ref="B7:B13" si="0">G7/(1+C7+E7)</f>
        <v>550796.541284404</v>
      </c>
      <c r="C7" s="24">
        <v>0.02</v>
      </c>
      <c r="D7" s="25">
        <f t="shared" ref="D7:D13" si="1">G7/(1+E7+C7)*C7</f>
        <v>11015.9308256881</v>
      </c>
      <c r="E7" s="24">
        <v>0.07</v>
      </c>
      <c r="F7" s="11">
        <f t="shared" ref="F7:F13" si="2">G7/(1+C7+E7)*E7</f>
        <v>38555.7578899083</v>
      </c>
      <c r="G7" s="26">
        <v>600368.23</v>
      </c>
      <c r="H7" s="23">
        <v>44040</v>
      </c>
      <c r="I7" s="11">
        <v>200368.23</v>
      </c>
      <c r="J7" s="54" t="s">
        <v>21</v>
      </c>
    </row>
    <row r="8" ht="18" customHeight="1" spans="1:10">
      <c r="A8" s="23"/>
      <c r="B8" s="11">
        <f t="shared" si="0"/>
        <v>0</v>
      </c>
      <c r="C8" s="24"/>
      <c r="D8" s="25">
        <f t="shared" si="1"/>
        <v>0</v>
      </c>
      <c r="E8" s="24"/>
      <c r="F8" s="11">
        <f t="shared" si="2"/>
        <v>0</v>
      </c>
      <c r="G8" s="26"/>
      <c r="H8" s="27">
        <v>43997</v>
      </c>
      <c r="I8" s="55">
        <v>340000</v>
      </c>
      <c r="J8" s="56" t="s">
        <v>22</v>
      </c>
    </row>
    <row r="9" ht="18" customHeight="1" spans="1:10">
      <c r="A9" s="23"/>
      <c r="B9" s="11">
        <f t="shared" si="0"/>
        <v>0</v>
      </c>
      <c r="C9" s="24"/>
      <c r="D9" s="25">
        <f t="shared" si="1"/>
        <v>0</v>
      </c>
      <c r="E9" s="24"/>
      <c r="F9" s="11">
        <f t="shared" si="2"/>
        <v>0</v>
      </c>
      <c r="G9" s="26"/>
      <c r="H9" s="23">
        <v>44414</v>
      </c>
      <c r="I9" s="11">
        <v>60000</v>
      </c>
      <c r="J9" s="54" t="s">
        <v>21</v>
      </c>
    </row>
    <row r="10" ht="18" customHeight="1" spans="1:10">
      <c r="A10" s="23"/>
      <c r="B10" s="11">
        <f t="shared" si="0"/>
        <v>0</v>
      </c>
      <c r="C10" s="24"/>
      <c r="D10" s="25">
        <f t="shared" si="1"/>
        <v>0</v>
      </c>
      <c r="E10" s="24"/>
      <c r="F10" s="11">
        <f t="shared" si="2"/>
        <v>0</v>
      </c>
      <c r="G10" s="26"/>
      <c r="H10" s="23"/>
      <c r="I10" s="11"/>
      <c r="J10" s="54"/>
    </row>
    <row r="11" ht="18" customHeight="1" spans="1:10">
      <c r="A11" s="23"/>
      <c r="B11" s="11">
        <f t="shared" si="0"/>
        <v>0</v>
      </c>
      <c r="C11" s="24"/>
      <c r="D11" s="25">
        <f t="shared" si="1"/>
        <v>0</v>
      </c>
      <c r="E11" s="24"/>
      <c r="F11" s="11">
        <f t="shared" si="2"/>
        <v>0</v>
      </c>
      <c r="G11" s="26"/>
      <c r="H11" s="23"/>
      <c r="I11" s="11"/>
      <c r="J11" s="54"/>
    </row>
    <row r="12" ht="18" customHeight="1" spans="1:10">
      <c r="A12" s="23"/>
      <c r="B12" s="11">
        <f t="shared" si="0"/>
        <v>0</v>
      </c>
      <c r="C12" s="24"/>
      <c r="D12" s="25">
        <f t="shared" si="1"/>
        <v>0</v>
      </c>
      <c r="E12" s="24"/>
      <c r="F12" s="11">
        <f t="shared" si="2"/>
        <v>0</v>
      </c>
      <c r="G12" s="26"/>
      <c r="H12" s="23"/>
      <c r="I12" s="11"/>
      <c r="J12" s="54"/>
    </row>
    <row r="13" ht="18" customHeight="1" spans="1:10">
      <c r="A13" s="23"/>
      <c r="B13" s="11">
        <f t="shared" si="0"/>
        <v>0</v>
      </c>
      <c r="C13" s="24"/>
      <c r="D13" s="25">
        <f t="shared" si="1"/>
        <v>0</v>
      </c>
      <c r="E13" s="24"/>
      <c r="F13" s="11">
        <f t="shared" si="2"/>
        <v>0</v>
      </c>
      <c r="G13" s="26"/>
      <c r="H13" s="23"/>
      <c r="I13" s="11"/>
      <c r="J13" s="54"/>
    </row>
    <row r="14" ht="18" customHeight="1" spans="1:10">
      <c r="A14" s="28" t="s">
        <v>23</v>
      </c>
      <c r="B14" s="29">
        <f>SUM(B7:B13)</f>
        <v>550796.541284404</v>
      </c>
      <c r="C14" s="30"/>
      <c r="D14" s="30">
        <f>SUM(D7:D13)</f>
        <v>11015.9308256881</v>
      </c>
      <c r="E14" s="30"/>
      <c r="F14" s="31">
        <f>SUM(F7:F13)</f>
        <v>38555.7578899083</v>
      </c>
      <c r="G14" s="30">
        <f>SUM(G7:G13)</f>
        <v>600368.23</v>
      </c>
      <c r="H14" s="32"/>
      <c r="I14" s="30">
        <f>SUM(I7:I13)</f>
        <v>600368.23</v>
      </c>
      <c r="J14" s="32"/>
    </row>
    <row r="15" ht="18" customHeight="1" spans="1:12">
      <c r="A15" s="2" t="s">
        <v>24</v>
      </c>
      <c r="I15" s="3">
        <f>G14-I14</f>
        <v>0</v>
      </c>
      <c r="J15" s="4"/>
      <c r="K15" s="4"/>
      <c r="L15" s="5"/>
    </row>
    <row r="16" ht="18" customHeight="1" spans="1:15">
      <c r="A16" s="33" t="s">
        <v>25</v>
      </c>
      <c r="B16" s="21" t="s">
        <v>26</v>
      </c>
      <c r="C16" s="20" t="s">
        <v>27</v>
      </c>
      <c r="D16" s="20" t="s">
        <v>28</v>
      </c>
      <c r="E16" s="20" t="s">
        <v>16</v>
      </c>
      <c r="F16" s="21" t="s">
        <v>29</v>
      </c>
      <c r="G16" s="21" t="s">
        <v>14</v>
      </c>
      <c r="H16" s="20" t="s">
        <v>30</v>
      </c>
      <c r="I16" s="21" t="s">
        <v>31</v>
      </c>
      <c r="J16" s="20" t="s">
        <v>20</v>
      </c>
      <c r="K16" s="57" t="s">
        <v>32</v>
      </c>
      <c r="L16" s="22" t="s">
        <v>33</v>
      </c>
      <c r="M16" s="22" t="s">
        <v>34</v>
      </c>
      <c r="N16" s="22" t="s">
        <v>35</v>
      </c>
      <c r="O16" s="22" t="s">
        <v>36</v>
      </c>
    </row>
    <row r="17" s="1" customFormat="1" ht="18" customHeight="1" spans="1:16">
      <c r="A17" s="34">
        <v>44013</v>
      </c>
      <c r="B17" s="35">
        <f>ROUND(G17/(1+E17),2)</f>
        <v>112000</v>
      </c>
      <c r="C17" s="36" t="s">
        <v>37</v>
      </c>
      <c r="D17" s="37" t="s">
        <v>38</v>
      </c>
      <c r="E17" s="38"/>
      <c r="F17" s="35">
        <f>ROUND(G17/(1+E17)*E17,2)</f>
        <v>0</v>
      </c>
      <c r="G17" s="39">
        <v>112000</v>
      </c>
      <c r="H17" s="23"/>
      <c r="I17" s="11"/>
      <c r="J17" s="54"/>
      <c r="K17" s="58" t="s">
        <v>39</v>
      </c>
      <c r="L17" s="59" t="s">
        <v>40</v>
      </c>
      <c r="M17" s="60" t="s">
        <v>41</v>
      </c>
      <c r="N17" s="60"/>
      <c r="O17" s="59"/>
      <c r="P17" s="1" t="s">
        <v>42</v>
      </c>
    </row>
    <row r="18" s="1" customFormat="1" ht="18" customHeight="1" spans="1:15">
      <c r="A18" s="34">
        <v>44013</v>
      </c>
      <c r="B18" s="35">
        <f>ROUND(G18/(1+E18),2)</f>
        <v>57120</v>
      </c>
      <c r="C18" s="36" t="s">
        <v>37</v>
      </c>
      <c r="D18" s="37" t="s">
        <v>38</v>
      </c>
      <c r="E18" s="38"/>
      <c r="F18" s="35">
        <f>ROUND(G18/(1+E18)*E18,2)</f>
        <v>0</v>
      </c>
      <c r="G18" s="39">
        <v>57120</v>
      </c>
      <c r="H18" s="23"/>
      <c r="I18" s="11"/>
      <c r="J18" s="54"/>
      <c r="K18" s="61" t="s">
        <v>43</v>
      </c>
      <c r="L18" s="59" t="s">
        <v>44</v>
      </c>
      <c r="M18" s="60" t="s">
        <v>41</v>
      </c>
      <c r="N18" s="60"/>
      <c r="O18" s="59"/>
    </row>
    <row r="19" s="1" customFormat="1" ht="18" customHeight="1" spans="1:15">
      <c r="A19" s="34">
        <v>44013</v>
      </c>
      <c r="B19" s="35">
        <f>ROUND(G19/(1+E19),2)</f>
        <v>128001</v>
      </c>
      <c r="C19" s="36" t="s">
        <v>37</v>
      </c>
      <c r="D19" s="37" t="s">
        <v>38</v>
      </c>
      <c r="E19" s="38"/>
      <c r="F19" s="35">
        <f>ROUND(G19/(1+E19)*E19,2)</f>
        <v>0</v>
      </c>
      <c r="G19" s="39">
        <v>128001</v>
      </c>
      <c r="H19" s="23"/>
      <c r="I19" s="11"/>
      <c r="J19" s="54"/>
      <c r="K19" s="61" t="s">
        <v>45</v>
      </c>
      <c r="L19" s="59" t="s">
        <v>46</v>
      </c>
      <c r="M19" s="60" t="s">
        <v>41</v>
      </c>
      <c r="N19" s="60"/>
      <c r="O19" s="59"/>
    </row>
    <row r="20" s="1" customFormat="1" ht="18" customHeight="1" spans="1:15">
      <c r="A20" s="34">
        <v>44013</v>
      </c>
      <c r="B20" s="35">
        <f t="shared" ref="B20:B27" si="3">ROUND(G20/(1+E20),2)</f>
        <v>184070.8</v>
      </c>
      <c r="C20" s="36" t="s">
        <v>47</v>
      </c>
      <c r="D20" s="37" t="s">
        <v>48</v>
      </c>
      <c r="E20" s="38">
        <v>0.13</v>
      </c>
      <c r="F20" s="35">
        <f t="shared" ref="F20:F27" si="4">ROUND(G20/(1+E20)*E20,2)</f>
        <v>23929.2</v>
      </c>
      <c r="G20" s="39">
        <v>208000</v>
      </c>
      <c r="H20" s="23"/>
      <c r="I20" s="11"/>
      <c r="J20" s="54"/>
      <c r="K20" s="61" t="s">
        <v>49</v>
      </c>
      <c r="L20" s="59" t="s">
        <v>50</v>
      </c>
      <c r="M20" s="60" t="s">
        <v>41</v>
      </c>
      <c r="N20" s="60"/>
      <c r="O20" s="59"/>
    </row>
    <row r="21" s="1" customFormat="1" ht="18" customHeight="1" spans="1:15">
      <c r="A21" s="34">
        <v>44013</v>
      </c>
      <c r="B21" s="35">
        <f t="shared" si="3"/>
        <v>59000</v>
      </c>
      <c r="C21" s="36" t="s">
        <v>37</v>
      </c>
      <c r="D21" s="37" t="s">
        <v>38</v>
      </c>
      <c r="E21" s="38"/>
      <c r="F21" s="35">
        <f t="shared" si="4"/>
        <v>0</v>
      </c>
      <c r="G21" s="39">
        <v>59000</v>
      </c>
      <c r="H21" s="23"/>
      <c r="I21" s="11"/>
      <c r="J21" s="54"/>
      <c r="K21" s="50" t="s">
        <v>51</v>
      </c>
      <c r="L21" s="59" t="s">
        <v>40</v>
      </c>
      <c r="M21" s="60" t="s">
        <v>41</v>
      </c>
      <c r="N21" s="60"/>
      <c r="O21" s="59"/>
    </row>
    <row r="22" s="1" customFormat="1" ht="18" customHeight="1" spans="1:15">
      <c r="A22" s="34"/>
      <c r="B22" s="35">
        <f t="shared" si="3"/>
        <v>0</v>
      </c>
      <c r="C22" s="36"/>
      <c r="D22" s="37"/>
      <c r="E22" s="40"/>
      <c r="F22" s="35">
        <f t="shared" si="4"/>
        <v>0</v>
      </c>
      <c r="G22" s="26"/>
      <c r="H22" s="23"/>
      <c r="I22" s="35">
        <v>340000</v>
      </c>
      <c r="J22" s="60"/>
      <c r="K22" s="61" t="s">
        <v>52</v>
      </c>
      <c r="L22" s="59"/>
      <c r="M22" s="60"/>
      <c r="N22" s="60"/>
      <c r="O22" s="59"/>
    </row>
    <row r="23" s="1" customFormat="1" ht="18" customHeight="1" spans="1:15">
      <c r="A23" s="34"/>
      <c r="B23" s="35">
        <f t="shared" si="3"/>
        <v>0</v>
      </c>
      <c r="C23" s="36"/>
      <c r="D23" s="37"/>
      <c r="E23" s="40"/>
      <c r="F23" s="35">
        <f t="shared" si="4"/>
        <v>0</v>
      </c>
      <c r="G23" s="26"/>
      <c r="H23" s="23">
        <v>44063</v>
      </c>
      <c r="I23" s="11">
        <v>-20532.77</v>
      </c>
      <c r="J23" s="54" t="s">
        <v>53</v>
      </c>
      <c r="K23" s="61" t="s">
        <v>51</v>
      </c>
      <c r="L23" s="59"/>
      <c r="M23" s="60"/>
      <c r="N23" s="60"/>
      <c r="O23" s="59"/>
    </row>
    <row r="24" s="1" customFormat="1" ht="18" customHeight="1" spans="1:15">
      <c r="A24" s="34"/>
      <c r="B24" s="35">
        <f t="shared" si="3"/>
        <v>0</v>
      </c>
      <c r="C24" s="36"/>
      <c r="D24" s="37"/>
      <c r="E24" s="38"/>
      <c r="F24" s="35">
        <f t="shared" si="4"/>
        <v>0</v>
      </c>
      <c r="G24" s="26"/>
      <c r="H24" s="41">
        <v>44067</v>
      </c>
      <c r="I24" s="35">
        <v>208000</v>
      </c>
      <c r="J24" s="60" t="s">
        <v>54</v>
      </c>
      <c r="K24" s="61" t="s">
        <v>49</v>
      </c>
      <c r="L24" s="59"/>
      <c r="M24" s="60"/>
      <c r="N24" s="60"/>
      <c r="O24" s="59"/>
    </row>
    <row r="25" s="1" customFormat="1" ht="18" customHeight="1" spans="1:15">
      <c r="A25" s="34"/>
      <c r="B25" s="35">
        <f t="shared" si="3"/>
        <v>0</v>
      </c>
      <c r="C25" s="36"/>
      <c r="D25" s="37"/>
      <c r="E25" s="40"/>
      <c r="F25" s="35">
        <f t="shared" si="4"/>
        <v>0</v>
      </c>
      <c r="G25" s="26"/>
      <c r="H25" s="23"/>
      <c r="I25" s="55">
        <v>39950</v>
      </c>
      <c r="J25" s="56" t="s">
        <v>53</v>
      </c>
      <c r="K25" s="62" t="s">
        <v>51</v>
      </c>
      <c r="L25" s="59" t="s">
        <v>40</v>
      </c>
      <c r="M25" s="60"/>
      <c r="N25" s="60"/>
      <c r="O25" s="59"/>
    </row>
    <row r="26" s="1" customFormat="1" ht="18" customHeight="1" spans="1:15">
      <c r="A26" s="34"/>
      <c r="B26" s="35">
        <f t="shared" si="3"/>
        <v>0</v>
      </c>
      <c r="C26" s="36"/>
      <c r="D26" s="37"/>
      <c r="E26" s="38"/>
      <c r="F26" s="35">
        <f t="shared" si="4"/>
        <v>0</v>
      </c>
      <c r="G26" s="26"/>
      <c r="H26" s="23"/>
      <c r="I26" s="11"/>
      <c r="J26" s="54"/>
      <c r="K26" s="61"/>
      <c r="L26" s="59"/>
      <c r="M26" s="63"/>
      <c r="N26" s="60"/>
      <c r="O26" s="59"/>
    </row>
    <row r="27" s="1" customFormat="1" ht="18" customHeight="1" spans="1:15">
      <c r="A27" s="34"/>
      <c r="B27" s="35">
        <f t="shared" si="3"/>
        <v>0</v>
      </c>
      <c r="C27" s="36"/>
      <c r="D27" s="37"/>
      <c r="E27" s="38"/>
      <c r="F27" s="35">
        <f t="shared" si="4"/>
        <v>0</v>
      </c>
      <c r="G27" s="26"/>
      <c r="H27" s="23"/>
      <c r="I27" s="11"/>
      <c r="J27" s="54"/>
      <c r="K27" s="61"/>
      <c r="L27" s="59"/>
      <c r="M27" s="63"/>
      <c r="N27" s="60"/>
      <c r="O27" s="59"/>
    </row>
    <row r="28" s="1" customFormat="1" ht="18" customHeight="1" spans="1:15">
      <c r="A28" s="34"/>
      <c r="B28" s="35">
        <f t="shared" ref="B28:B38" si="5">ROUND(G28/(1+E28),2)</f>
        <v>0</v>
      </c>
      <c r="C28" s="36"/>
      <c r="D28" s="37"/>
      <c r="E28" s="38"/>
      <c r="F28" s="35">
        <f t="shared" ref="F28:F38" si="6">ROUND(G28/(1+E28)*E28,2)</f>
        <v>0</v>
      </c>
      <c r="G28" s="26"/>
      <c r="H28" s="23"/>
      <c r="I28" s="11"/>
      <c r="J28" s="54"/>
      <c r="K28" s="61"/>
      <c r="L28" s="59"/>
      <c r="M28" s="63"/>
      <c r="N28" s="60"/>
      <c r="O28" s="59"/>
    </row>
    <row r="29" s="1" customFormat="1" ht="18" customHeight="1" spans="1:15">
      <c r="A29" s="34"/>
      <c r="B29" s="35">
        <f t="shared" si="5"/>
        <v>0</v>
      </c>
      <c r="C29" s="36"/>
      <c r="D29" s="37"/>
      <c r="E29" s="38"/>
      <c r="F29" s="35">
        <f t="shared" si="6"/>
        <v>0</v>
      </c>
      <c r="G29" s="26"/>
      <c r="H29" s="23"/>
      <c r="I29" s="11"/>
      <c r="J29" s="54"/>
      <c r="K29" s="61"/>
      <c r="L29" s="59"/>
      <c r="M29" s="63"/>
      <c r="N29" s="60"/>
      <c r="O29" s="59"/>
    </row>
    <row r="30" s="1" customFormat="1" ht="18" customHeight="1" spans="1:15">
      <c r="A30" s="34"/>
      <c r="B30" s="35">
        <f t="shared" si="5"/>
        <v>0</v>
      </c>
      <c r="C30" s="36"/>
      <c r="D30" s="37"/>
      <c r="E30" s="38"/>
      <c r="F30" s="35">
        <f t="shared" si="6"/>
        <v>0</v>
      </c>
      <c r="G30" s="26"/>
      <c r="H30" s="23"/>
      <c r="I30" s="11"/>
      <c r="J30" s="54"/>
      <c r="K30" s="61"/>
      <c r="L30" s="59"/>
      <c r="M30" s="63"/>
      <c r="N30" s="60"/>
      <c r="O30" s="59"/>
    </row>
    <row r="31" s="1" customFormat="1" ht="18" customHeight="1" spans="1:15">
      <c r="A31" s="34"/>
      <c r="B31" s="35">
        <f t="shared" si="5"/>
        <v>0</v>
      </c>
      <c r="C31" s="36"/>
      <c r="D31" s="37"/>
      <c r="E31" s="38"/>
      <c r="F31" s="35">
        <f t="shared" si="6"/>
        <v>0</v>
      </c>
      <c r="G31" s="26"/>
      <c r="H31" s="23"/>
      <c r="I31" s="55">
        <v>50</v>
      </c>
      <c r="J31" s="56" t="s">
        <v>55</v>
      </c>
      <c r="K31" s="62" t="s">
        <v>56</v>
      </c>
      <c r="L31" s="59"/>
      <c r="M31" s="63"/>
      <c r="N31" s="60"/>
      <c r="O31" s="59"/>
    </row>
    <row r="32" s="1" customFormat="1" ht="18" customHeight="1" spans="1:15">
      <c r="A32" s="34"/>
      <c r="B32" s="35">
        <f t="shared" si="5"/>
        <v>0</v>
      </c>
      <c r="C32" s="36"/>
      <c r="D32" s="37"/>
      <c r="E32" s="38"/>
      <c r="F32" s="35">
        <f t="shared" si="6"/>
        <v>0</v>
      </c>
      <c r="G32" s="26"/>
      <c r="H32" s="23"/>
      <c r="I32" s="55">
        <v>20000</v>
      </c>
      <c r="J32" s="56" t="s">
        <v>55</v>
      </c>
      <c r="K32" s="62" t="s">
        <v>57</v>
      </c>
      <c r="L32" s="59"/>
      <c r="M32" s="60"/>
      <c r="N32" s="60"/>
      <c r="O32" s="59"/>
    </row>
    <row r="33" s="1" customFormat="1" ht="18" customHeight="1" spans="1:15">
      <c r="A33" s="34"/>
      <c r="B33" s="35">
        <v>12008</v>
      </c>
      <c r="C33" s="36"/>
      <c r="D33" s="37"/>
      <c r="E33" s="38"/>
      <c r="F33" s="35">
        <f t="shared" si="6"/>
        <v>0</v>
      </c>
      <c r="G33" s="26">
        <v>12008</v>
      </c>
      <c r="H33" s="23"/>
      <c r="I33" s="35">
        <v>12008</v>
      </c>
      <c r="J33" s="60" t="s">
        <v>55</v>
      </c>
      <c r="K33" s="61" t="s">
        <v>58</v>
      </c>
      <c r="L33" s="59"/>
      <c r="M33" s="60"/>
      <c r="N33" s="60"/>
      <c r="O33" s="59"/>
    </row>
    <row r="34" s="1" customFormat="1" ht="18" customHeight="1" spans="1:15">
      <c r="A34" s="34"/>
      <c r="B34" s="35">
        <f t="shared" si="5"/>
        <v>0</v>
      </c>
      <c r="C34" s="36"/>
      <c r="D34" s="37"/>
      <c r="E34" s="40"/>
      <c r="F34" s="35">
        <f t="shared" si="6"/>
        <v>0</v>
      </c>
      <c r="G34" s="26"/>
      <c r="H34" s="23"/>
      <c r="I34" s="35">
        <v>100</v>
      </c>
      <c r="J34" s="60" t="s">
        <v>55</v>
      </c>
      <c r="K34" s="61" t="s">
        <v>56</v>
      </c>
      <c r="L34" s="59"/>
      <c r="M34" s="60"/>
      <c r="N34" s="60"/>
      <c r="O34" s="59"/>
    </row>
    <row r="35" s="1" customFormat="1" ht="18" customHeight="1" spans="1:15">
      <c r="A35" s="34"/>
      <c r="B35" s="35">
        <f t="shared" si="5"/>
        <v>0</v>
      </c>
      <c r="C35" s="36"/>
      <c r="D35" s="37"/>
      <c r="E35" s="40"/>
      <c r="F35" s="35">
        <f t="shared" si="6"/>
        <v>0</v>
      </c>
      <c r="G35" s="26"/>
      <c r="H35" s="23"/>
      <c r="I35" s="35">
        <v>500</v>
      </c>
      <c r="J35" s="60" t="s">
        <v>55</v>
      </c>
      <c r="K35" s="61" t="s">
        <v>59</v>
      </c>
      <c r="L35" s="59"/>
      <c r="M35" s="60"/>
      <c r="N35" s="60"/>
      <c r="O35" s="59"/>
    </row>
    <row r="36" s="1" customFormat="1" ht="18" customHeight="1" spans="1:15">
      <c r="A36" s="34"/>
      <c r="B36" s="35">
        <f t="shared" si="5"/>
        <v>0</v>
      </c>
      <c r="C36" s="36"/>
      <c r="D36" s="37"/>
      <c r="E36" s="40"/>
      <c r="F36" s="35">
        <f t="shared" si="6"/>
        <v>0</v>
      </c>
      <c r="G36" s="26"/>
      <c r="H36" s="23"/>
      <c r="I36" s="35">
        <v>293</v>
      </c>
      <c r="J36" s="60" t="s">
        <v>55</v>
      </c>
      <c r="K36" s="61" t="s">
        <v>60</v>
      </c>
      <c r="L36" s="59"/>
      <c r="M36" s="60"/>
      <c r="N36" s="60"/>
      <c r="O36" s="59"/>
    </row>
    <row r="37" s="1" customFormat="1" ht="18" customHeight="1" spans="1:15">
      <c r="A37" s="34"/>
      <c r="B37" s="35">
        <f t="shared" si="5"/>
        <v>0</v>
      </c>
      <c r="C37" s="36"/>
      <c r="D37" s="37"/>
      <c r="E37" s="40"/>
      <c r="F37" s="35">
        <f t="shared" si="6"/>
        <v>0</v>
      </c>
      <c r="G37" s="26"/>
      <c r="H37" s="23"/>
      <c r="I37" s="11">
        <v>-16599.8</v>
      </c>
      <c r="J37" s="54" t="s">
        <v>61</v>
      </c>
      <c r="K37" s="61" t="s">
        <v>62</v>
      </c>
      <c r="L37" s="59"/>
      <c r="M37" s="60"/>
      <c r="N37" s="60"/>
      <c r="O37" s="59"/>
    </row>
    <row r="38" s="1" customFormat="1" ht="18" customHeight="1" spans="1:15">
      <c r="A38" s="34"/>
      <c r="B38" s="35">
        <f t="shared" si="5"/>
        <v>0</v>
      </c>
      <c r="C38" s="36"/>
      <c r="D38" s="37"/>
      <c r="E38" s="40"/>
      <c r="F38" s="35">
        <f t="shared" si="6"/>
        <v>0</v>
      </c>
      <c r="G38" s="26"/>
      <c r="H38" s="23"/>
      <c r="I38" s="11">
        <v>16599.8</v>
      </c>
      <c r="J38" s="54" t="s">
        <v>55</v>
      </c>
      <c r="K38" s="61" t="s">
        <v>62</v>
      </c>
      <c r="L38" s="59"/>
      <c r="M38" s="60"/>
      <c r="N38" s="60"/>
      <c r="O38" s="59"/>
    </row>
    <row r="39" ht="18" customHeight="1" spans="1:15">
      <c r="A39" s="30" t="s">
        <v>23</v>
      </c>
      <c r="B39" s="29">
        <f>SUM(B17:B38)</f>
        <v>552199.8</v>
      </c>
      <c r="C39" s="30"/>
      <c r="D39" s="42"/>
      <c r="E39" s="42"/>
      <c r="F39" s="31">
        <f>SUM(F17:F38)</f>
        <v>23929.2</v>
      </c>
      <c r="G39" s="43">
        <f>SUM(G17:G38)</f>
        <v>576129</v>
      </c>
      <c r="H39" s="44"/>
      <c r="I39" s="30">
        <f>SUM(I17:I38)</f>
        <v>600368.23</v>
      </c>
      <c r="J39" s="64"/>
      <c r="K39" s="42"/>
      <c r="L39" s="32"/>
      <c r="M39" s="54"/>
      <c r="N39" s="54"/>
      <c r="O39" s="32"/>
    </row>
    <row r="40" ht="18" customHeight="1" spans="1:14">
      <c r="A40" s="45" t="s">
        <v>63</v>
      </c>
      <c r="B40" s="45">
        <f>B14-B39</f>
        <v>-1403.25871559605</v>
      </c>
      <c r="C40" s="45"/>
      <c r="D40" s="46"/>
      <c r="E40" s="46"/>
      <c r="F40" s="47"/>
      <c r="G40" s="45">
        <f>G14-G39</f>
        <v>24239.23</v>
      </c>
      <c r="H40" s="22" t="s">
        <v>64</v>
      </c>
      <c r="I40" s="30">
        <f>I14-I39</f>
        <v>0</v>
      </c>
      <c r="J40" s="6"/>
      <c r="K40" s="65"/>
      <c r="M40" s="66"/>
      <c r="N40" s="66"/>
    </row>
    <row r="41" ht="18" customHeight="1" spans="1:3">
      <c r="A41" s="2" t="s">
        <v>65</v>
      </c>
      <c r="C41" s="2"/>
    </row>
    <row r="42" ht="18" customHeight="1" spans="1:6">
      <c r="A42" s="22" t="s">
        <v>66</v>
      </c>
      <c r="B42" s="21" t="s">
        <v>67</v>
      </c>
      <c r="C42" s="32"/>
      <c r="D42" s="22" t="s">
        <v>66</v>
      </c>
      <c r="E42" s="20" t="s">
        <v>16</v>
      </c>
      <c r="F42" s="21" t="s">
        <v>67</v>
      </c>
    </row>
    <row r="43" ht="18" customHeight="1" spans="1:6">
      <c r="A43" s="32" t="s">
        <v>68</v>
      </c>
      <c r="B43" s="35">
        <f>(B14-B39)*0.25</f>
        <v>-350.814678899013</v>
      </c>
      <c r="C43" s="32"/>
      <c r="D43" s="28" t="s">
        <v>69</v>
      </c>
      <c r="E43" s="22" t="s">
        <v>70</v>
      </c>
      <c r="F43" s="31">
        <f>F14-F20</f>
        <v>14626.5578899083</v>
      </c>
    </row>
    <row r="44" ht="18" customHeight="1" spans="1:6">
      <c r="A44" s="32" t="s">
        <v>71</v>
      </c>
      <c r="B44" s="48">
        <f>G7*0.0003</f>
        <v>180.110469</v>
      </c>
      <c r="C44" s="32"/>
      <c r="D44" s="49" t="s">
        <v>72</v>
      </c>
      <c r="E44" s="13">
        <v>0.05</v>
      </c>
      <c r="F44" s="11">
        <f>F43*E44</f>
        <v>731.327894495415</v>
      </c>
    </row>
    <row r="45" ht="18" customHeight="1" spans="1:6">
      <c r="A45" s="32" t="s">
        <v>73</v>
      </c>
      <c r="B45" s="48">
        <f>B7*0.0006</f>
        <v>330.477924770642</v>
      </c>
      <c r="C45" s="32"/>
      <c r="D45" s="49" t="s">
        <v>74</v>
      </c>
      <c r="E45" s="13">
        <v>0.03</v>
      </c>
      <c r="F45" s="11">
        <f>F43*E45</f>
        <v>438.796736697248</v>
      </c>
    </row>
    <row r="46" ht="18" customHeight="1" spans="1:6">
      <c r="A46" s="32"/>
      <c r="B46" s="11"/>
      <c r="C46" s="32"/>
      <c r="D46" s="49" t="s">
        <v>75</v>
      </c>
      <c r="E46" s="13">
        <v>0.02</v>
      </c>
      <c r="F46" s="11">
        <f>F43*E46</f>
        <v>292.531157798165</v>
      </c>
    </row>
    <row r="47" ht="18" customHeight="1" spans="1:6">
      <c r="A47" s="28" t="s">
        <v>76</v>
      </c>
      <c r="B47" s="29">
        <f>SUM(B43:B46)</f>
        <v>159.773714871629</v>
      </c>
      <c r="C47" s="32"/>
      <c r="D47" s="33" t="s">
        <v>76</v>
      </c>
      <c r="E47" s="28"/>
      <c r="F47" s="31">
        <f>SUM(F43:F46)</f>
        <v>16089.2136788991</v>
      </c>
    </row>
    <row r="48" ht="18" customHeight="1" spans="3:6">
      <c r="C48" s="2"/>
      <c r="D48" s="11" t="s">
        <v>71</v>
      </c>
      <c r="E48" s="50">
        <v>0.0003</v>
      </c>
      <c r="F48" s="11">
        <f>G14*E48</f>
        <v>180.110469</v>
      </c>
    </row>
    <row r="49" ht="18" customHeight="1" spans="3:6">
      <c r="C49" s="2"/>
      <c r="D49" s="11" t="s">
        <v>73</v>
      </c>
      <c r="E49" s="50">
        <v>0.0006</v>
      </c>
      <c r="F49" s="11">
        <f>B7*0.0006</f>
        <v>330.477924770642</v>
      </c>
    </row>
    <row r="50" ht="18" customHeight="1" spans="3:6">
      <c r="C50" s="2"/>
      <c r="D50" s="20" t="s">
        <v>76</v>
      </c>
      <c r="E50" s="42"/>
      <c r="F50" s="30">
        <f>F49+F48</f>
        <v>510.588393770642</v>
      </c>
    </row>
    <row r="51" ht="18" customHeight="1" spans="3:6">
      <c r="C51" s="2"/>
      <c r="D51" s="20" t="s">
        <v>23</v>
      </c>
      <c r="E51" s="30"/>
      <c r="F51" s="30">
        <f>F47+F50</f>
        <v>16599.8020726698</v>
      </c>
    </row>
    <row r="52" ht="18" customHeight="1" spans="3:6">
      <c r="C52" s="2"/>
      <c r="F52" s="3">
        <f>F51-I38</f>
        <v>0.00207266976940446</v>
      </c>
    </row>
    <row r="53" ht="18" customHeight="1" spans="3:3">
      <c r="C53" s="2"/>
    </row>
    <row r="54" ht="18" customHeight="1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</sheetData>
  <autoFilter ref="A16:O52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2022-03-15T08:32:23Z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826BB2CEC1F8422297275C3558F98727</vt:lpwstr>
  </property>
</Properties>
</file>