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新" sheetId="2" r:id="rId1"/>
    <sheet name="旧" sheetId="1" r:id="rId2"/>
  </sheets>
  <definedNames>
    <definedName name="_xlnm._FilterDatabase" localSheetId="0" hidden="1">新!$A$13:$O$51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4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2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2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<sst xmlns="http://schemas.openxmlformats.org/spreadsheetml/2006/main" count="213" uniqueCount="98">
  <si>
    <t>C6442  巢湖市柘皋镇省道331与阳光大道交口信号灯、电子警察项目</t>
  </si>
  <si>
    <t>中标日期</t>
  </si>
  <si>
    <t>2016.12.10</t>
  </si>
  <si>
    <t>中标价</t>
  </si>
  <si>
    <t>负责人</t>
  </si>
  <si>
    <t>孙容</t>
  </si>
  <si>
    <t>建设单位</t>
  </si>
  <si>
    <t>巢湖市柘皋镇人民政府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</si>
  <si>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</si>
  <si>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</si>
  <si>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</si>
  <si>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</si>
  <si>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</si>
  <si>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</si>
  <si>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</si>
  <si>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</si>
  <si>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</si>
  <si>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</si>
  <si>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</si>
  <si>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</si>
  <si>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</si>
  <si>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</si>
  <si>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20.7.13</t>
  </si>
  <si>
    <t>新中行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</si>
  <si>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</si>
  <si>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</si>
  <si>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</si>
  <si>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</si>
  <si>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</si>
  <si>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</si>
  <si>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</si>
  <si>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</si>
  <si>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</si>
  <si>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</si>
  <si>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</si>
  <si>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</si>
  <si>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</si>
  <si>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</si>
  <si>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</si>
  <si>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扬州市祥顺照明有限公司</t>
  </si>
  <si>
    <t>杆件</t>
  </si>
  <si>
    <t>有</t>
  </si>
  <si>
    <t>普</t>
  </si>
  <si>
    <t>徽行</t>
  </si>
  <si>
    <t>王玲子</t>
  </si>
  <si>
    <t>中行</t>
  </si>
  <si>
    <t>巢湖市国库集中支付中心</t>
  </si>
  <si>
    <t>退还支付工程预付款</t>
  </si>
  <si>
    <t>加油票</t>
  </si>
  <si>
    <t>1份</t>
  </si>
  <si>
    <t>合肥市包河区传振电子产品经营部</t>
  </si>
  <si>
    <t>光纤收发器</t>
  </si>
  <si>
    <t>合肥顺泓物业服务有限公司包河区分公司</t>
  </si>
  <si>
    <t>车辆停放服务费</t>
  </si>
  <si>
    <t>合肥市南亚兴电子科技有限公司</t>
  </si>
  <si>
    <t>网络摄像机</t>
  </si>
  <si>
    <t>2份</t>
  </si>
  <si>
    <t>庐江县台创园优加打印店</t>
  </si>
  <si>
    <t>横幅</t>
  </si>
  <si>
    <t>庐江县台创园远兮交通器材经营部</t>
  </si>
  <si>
    <t>防撞桶</t>
  </si>
  <si>
    <t>庐江县台创园其修五金用品经营部</t>
  </si>
  <si>
    <t>螺丝刀等</t>
  </si>
  <si>
    <t>中国移动通信集团安徽有限公司合肥分公司</t>
  </si>
  <si>
    <t>基础电信业务</t>
  </si>
  <si>
    <t>安徽合信国质检验检测有限公司</t>
  </si>
  <si>
    <t>检测费</t>
  </si>
  <si>
    <t xml:space="preserve">国网安徽省电力有限公司巢湖市供电公司                     </t>
  </si>
  <si>
    <t>电力</t>
  </si>
  <si>
    <t xml:space="preserve">合肥天柱庐阳混凝土有限公司包河分公司                  </t>
  </si>
  <si>
    <t>商品混凝土</t>
  </si>
  <si>
    <t>绝缘胶带等</t>
  </si>
  <si>
    <t>庐江县台创园环森办公用品经营部</t>
  </si>
  <si>
    <t>档案盒、A4纸</t>
  </si>
  <si>
    <t>退垫付材料款</t>
  </si>
  <si>
    <t>扣</t>
  </si>
  <si>
    <t>转账手续费</t>
  </si>
  <si>
    <t>2021年3月2%增值税及附加、印花税、水利基金</t>
  </si>
  <si>
    <t xml:space="preserve">                            </t>
  </si>
  <si>
    <t>1次</t>
  </si>
  <si>
    <t>2020年7月2%增值税及附加、印花税、水利基金</t>
  </si>
  <si>
    <t>可支付金额：</t>
  </si>
  <si>
    <t>公司代缴税金：</t>
  </si>
  <si>
    <t>税种</t>
  </si>
  <si>
    <t>税额</t>
  </si>
  <si>
    <t>20年7月工程地缴税</t>
  </si>
  <si>
    <t>2021年3月工程地缴税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</si>
  <si>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</si>
  <si>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</si>
  <si>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</si>
  <si>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</si>
  <si>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</si>
  <si>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</si>
  <si>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</si>
  <si>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</si>
  <si>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</si>
  <si>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巢湖市柘皋镇省道331与阳光大道交口信号灯、电子警察项目</t>
  </si>
  <si>
    <t>11月税费</t>
  </si>
</sst>
</file>

<file path=xl/styles.xml><?xml version="1.0" encoding="utf-8"?>
<styleSheet xmlns="http://schemas.openxmlformats.org/spreadsheetml/2006/main">
  <numFmts count="9">
    <numFmt numFmtId="176" formatCode="yy/m/d;@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);[Red]\(#,##0.00\)"/>
    <numFmt numFmtId="179" formatCode="#,##0_ "/>
    <numFmt numFmtId="180" formatCode="yyyy/m/d;@"/>
  </numFmts>
  <fonts count="37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name val="宋体"/>
      <charset val="134"/>
    </font>
    <font>
      <sz val="9"/>
      <color rgb="FFFF0000"/>
      <name val="等线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theme="2"/>
      <name val="宋体"/>
      <charset val="134"/>
    </font>
    <font>
      <sz val="9"/>
      <color rgb="FFFF0000"/>
      <name val="宋体"/>
      <charset val="134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17" borderId="12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0">
      <protection locked="0"/>
    </xf>
  </cellStyleXfs>
  <cellXfs count="122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7" fillId="2" borderId="2" xfId="49" applyNumberFormat="1" applyFont="1" applyFill="1" applyBorder="1" applyAlignment="1" applyProtection="1">
      <alignment horizontal="right" vertical="center" wrapText="1"/>
    </xf>
    <xf numFmtId="177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9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left" vertical="center"/>
    </xf>
    <xf numFmtId="176" fontId="7" fillId="0" borderId="2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7" fontId="11" fillId="0" borderId="2" xfId="0" applyNumberFormat="1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9" fontId="9" fillId="0" borderId="2" xfId="11" applyNumberFormat="1" applyFont="1" applyBorder="1" applyAlignment="1">
      <alignment horizontal="center" vertical="center"/>
    </xf>
    <xf numFmtId="9" fontId="9" fillId="0" borderId="2" xfId="11" applyFont="1" applyBorder="1" applyAlignment="1">
      <alignment horizontal="center" vertical="center"/>
    </xf>
    <xf numFmtId="177" fontId="7" fillId="2" borderId="2" xfId="0" applyNumberFormat="1" applyFont="1" applyFill="1" applyBorder="1" applyAlignment="1">
      <alignment vertical="center"/>
    </xf>
    <xf numFmtId="176" fontId="11" fillId="0" borderId="2" xfId="0" applyNumberFormat="1" applyFont="1" applyBorder="1" applyAlignment="1">
      <alignment vertical="center"/>
    </xf>
    <xf numFmtId="177" fontId="11" fillId="3" borderId="2" xfId="0" applyNumberFormat="1" applyFont="1" applyFill="1" applyBorder="1" applyAlignment="1">
      <alignment vertical="center"/>
    </xf>
    <xf numFmtId="177" fontId="11" fillId="0" borderId="2" xfId="0" applyNumberFormat="1" applyFont="1" applyBorder="1" applyAlignment="1">
      <alignment vertical="center"/>
    </xf>
    <xf numFmtId="177" fontId="11" fillId="4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176" fontId="11" fillId="0" borderId="2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17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7" fillId="5" borderId="2" xfId="11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9" fontId="7" fillId="5" borderId="2" xfId="11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178" fontId="11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vertical="center"/>
    </xf>
    <xf numFmtId="178" fontId="11" fillId="0" borderId="2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178" fontId="7" fillId="6" borderId="2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14" fillId="0" borderId="2" xfId="0" applyNumberFormat="1" applyFont="1" applyBorder="1" applyAlignment="1">
      <alignment vertical="center"/>
    </xf>
    <xf numFmtId="0" fontId="14" fillId="6" borderId="2" xfId="0" applyFont="1" applyFill="1" applyBorder="1" applyAlignment="1">
      <alignment horizontal="center" vertical="center"/>
    </xf>
    <xf numFmtId="49" fontId="9" fillId="6" borderId="2" xfId="0" applyNumberFormat="1" applyFont="1" applyFill="1" applyBorder="1" applyAlignment="1">
      <alignment vertical="center"/>
    </xf>
    <xf numFmtId="49" fontId="14" fillId="6" borderId="2" xfId="0" applyNumberFormat="1" applyFont="1" applyFill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78" fontId="11" fillId="4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abSelected="1" topLeftCell="A13" workbookViewId="0">
      <selection activeCell="K44" sqref="K44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7.25" style="3" customWidth="1"/>
    <col min="6" max="6" width="10.5" style="3" customWidth="1"/>
    <col min="7" max="7" width="14.125" style="3" customWidth="1"/>
    <col min="8" max="8" width="9.625" style="3" customWidth="1"/>
    <col min="9" max="9" width="13.875" style="4" customWidth="1"/>
    <col min="10" max="10" width="7.75" style="5" customWidth="1"/>
    <col min="11" max="11" width="31.5" style="6" customWidth="1"/>
    <col min="12" max="12" width="17.2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42"/>
      <c r="L1" s="16"/>
    </row>
    <row r="2" ht="18" customHeight="1" spans="1:16">
      <c r="A2" s="57" t="s">
        <v>1</v>
      </c>
      <c r="B2" s="58" t="s">
        <v>2</v>
      </c>
      <c r="C2" s="59" t="s">
        <v>3</v>
      </c>
      <c r="D2" s="59">
        <v>176154.03</v>
      </c>
      <c r="E2" s="60" t="s">
        <v>4</v>
      </c>
      <c r="F2" s="59" t="s">
        <v>5</v>
      </c>
      <c r="G2" s="60" t="s">
        <v>6</v>
      </c>
      <c r="H2" s="61" t="s">
        <v>7</v>
      </c>
      <c r="I2" s="96"/>
      <c r="J2" s="97"/>
      <c r="K2" s="98"/>
      <c r="L2" s="64"/>
      <c r="M2" s="78"/>
      <c r="N2" s="78"/>
      <c r="O2" s="78"/>
      <c r="P2" s="78"/>
    </row>
    <row r="3" ht="18" customHeight="1" spans="1:16">
      <c r="A3" s="57" t="s">
        <v>8</v>
      </c>
      <c r="B3" s="62"/>
      <c r="C3" s="59" t="s">
        <v>9</v>
      </c>
      <c r="D3" s="59"/>
      <c r="E3" s="63"/>
      <c r="F3" s="63"/>
      <c r="G3" s="63"/>
      <c r="H3" s="64"/>
      <c r="I3" s="99"/>
      <c r="J3" s="64"/>
      <c r="K3" s="98"/>
      <c r="L3" s="64"/>
      <c r="M3" s="78"/>
      <c r="N3" s="78"/>
      <c r="O3" s="78"/>
      <c r="P3" s="78"/>
    </row>
    <row r="4" ht="18" customHeight="1" spans="1:16">
      <c r="A4" s="65" t="s">
        <v>10</v>
      </c>
      <c r="B4" s="63"/>
      <c r="C4" s="63"/>
      <c r="D4" s="63"/>
      <c r="E4" s="63"/>
      <c r="F4" s="63"/>
      <c r="G4" s="63"/>
      <c r="H4" s="64"/>
      <c r="I4" s="99"/>
      <c r="J4" s="64"/>
      <c r="K4" s="98"/>
      <c r="L4" s="64"/>
      <c r="M4" s="78"/>
      <c r="N4" s="78"/>
      <c r="O4" s="78"/>
      <c r="P4" s="78"/>
    </row>
    <row r="5" ht="18" customHeight="1" spans="1:16">
      <c r="A5" s="66" t="s">
        <v>11</v>
      </c>
      <c r="B5" s="66" t="s">
        <v>12</v>
      </c>
      <c r="C5" s="66" t="s">
        <v>13</v>
      </c>
      <c r="D5" s="66"/>
      <c r="E5" s="66" t="s">
        <v>14</v>
      </c>
      <c r="F5" s="66"/>
      <c r="G5" s="66" t="s">
        <v>15</v>
      </c>
      <c r="H5" s="67" t="s">
        <v>16</v>
      </c>
      <c r="I5" s="67"/>
      <c r="J5" s="67"/>
      <c r="K5" s="100"/>
      <c r="L5" s="78"/>
      <c r="M5" s="78"/>
      <c r="N5" s="78"/>
      <c r="O5" s="78"/>
      <c r="P5" s="78"/>
    </row>
    <row r="6" ht="18" customHeight="1" spans="1:16">
      <c r="A6" s="66"/>
      <c r="B6" s="66"/>
      <c r="C6" s="66" t="s">
        <v>17</v>
      </c>
      <c r="D6" s="66" t="s">
        <v>18</v>
      </c>
      <c r="E6" s="66" t="s">
        <v>17</v>
      </c>
      <c r="F6" s="66" t="s">
        <v>18</v>
      </c>
      <c r="G6" s="66"/>
      <c r="H6" s="68" t="s">
        <v>19</v>
      </c>
      <c r="I6" s="101" t="s">
        <v>20</v>
      </c>
      <c r="J6" s="68" t="s">
        <v>21</v>
      </c>
      <c r="K6" s="100"/>
      <c r="L6" s="78"/>
      <c r="M6" s="78"/>
      <c r="N6" s="78"/>
      <c r="O6" s="78"/>
      <c r="P6" s="78"/>
    </row>
    <row r="7" ht="18" customHeight="1" spans="1:16">
      <c r="A7" s="69" t="s">
        <v>22</v>
      </c>
      <c r="B7" s="59">
        <f t="shared" ref="B7:B10" si="0">G7/(1+C7+E7)</f>
        <v>112844.036697248</v>
      </c>
      <c r="C7" s="70">
        <v>0.02</v>
      </c>
      <c r="D7" s="59">
        <f t="shared" ref="D7:D10" si="1">G7/(1+E7+C7)*C7</f>
        <v>2256.88073394495</v>
      </c>
      <c r="E7" s="70">
        <v>0.07</v>
      </c>
      <c r="F7" s="59">
        <f t="shared" ref="F7:F10" si="2">G7/(1+C7+E7)*E7</f>
        <v>7899.08256880734</v>
      </c>
      <c r="G7" s="21">
        <v>123000</v>
      </c>
      <c r="H7" s="69">
        <v>44070</v>
      </c>
      <c r="I7" s="102">
        <v>123000</v>
      </c>
      <c r="J7" s="92" t="s">
        <v>23</v>
      </c>
      <c r="K7" s="100"/>
      <c r="L7" s="78"/>
      <c r="M7" s="78"/>
      <c r="N7" s="78"/>
      <c r="O7" s="78"/>
      <c r="P7" s="78"/>
    </row>
    <row r="8" ht="18" customHeight="1" spans="1:16">
      <c r="A8" s="69">
        <v>44260</v>
      </c>
      <c r="B8" s="59">
        <f t="shared" si="0"/>
        <v>37770.6422018349</v>
      </c>
      <c r="C8" s="71">
        <v>0.02</v>
      </c>
      <c r="D8" s="59">
        <f t="shared" si="1"/>
        <v>755.412844036697</v>
      </c>
      <c r="E8" s="70">
        <v>0.07</v>
      </c>
      <c r="F8" s="59">
        <f t="shared" si="2"/>
        <v>2643.94495412844</v>
      </c>
      <c r="G8" s="72">
        <v>41170</v>
      </c>
      <c r="H8" s="69">
        <v>44298</v>
      </c>
      <c r="I8" s="102">
        <v>41170</v>
      </c>
      <c r="J8" s="92" t="s">
        <v>23</v>
      </c>
      <c r="K8" s="100"/>
      <c r="L8" s="78"/>
      <c r="M8" s="78"/>
      <c r="N8" s="78"/>
      <c r="O8" s="78"/>
      <c r="P8" s="78"/>
    </row>
    <row r="9" ht="18" customHeight="1" spans="1:16">
      <c r="A9" s="69"/>
      <c r="B9" s="59">
        <f t="shared" si="0"/>
        <v>0</v>
      </c>
      <c r="C9" s="71"/>
      <c r="D9" s="59">
        <f t="shared" si="1"/>
        <v>0</v>
      </c>
      <c r="E9" s="71">
        <v>0.08</v>
      </c>
      <c r="F9" s="59">
        <f t="shared" si="2"/>
        <v>0</v>
      </c>
      <c r="G9" s="72"/>
      <c r="H9" s="69"/>
      <c r="I9" s="102"/>
      <c r="J9" s="92"/>
      <c r="K9" s="100"/>
      <c r="L9" s="78"/>
      <c r="M9" s="78"/>
      <c r="N9" s="78"/>
      <c r="O9" s="78"/>
      <c r="P9" s="78"/>
    </row>
    <row r="10" ht="18" customHeight="1" spans="1:16">
      <c r="A10" s="69"/>
      <c r="B10" s="59">
        <f t="shared" si="0"/>
        <v>0</v>
      </c>
      <c r="C10" s="71"/>
      <c r="D10" s="59">
        <f t="shared" si="1"/>
        <v>0</v>
      </c>
      <c r="E10" s="71">
        <v>0.08</v>
      </c>
      <c r="F10" s="59">
        <f t="shared" si="2"/>
        <v>0</v>
      </c>
      <c r="G10" s="72"/>
      <c r="H10" s="69"/>
      <c r="I10" s="102"/>
      <c r="J10" s="92"/>
      <c r="K10" s="100"/>
      <c r="L10" s="78"/>
      <c r="M10" s="78"/>
      <c r="N10" s="78"/>
      <c r="O10" s="78"/>
      <c r="P10" s="78"/>
    </row>
    <row r="11" ht="18" customHeight="1" spans="1:16">
      <c r="A11" s="73" t="s">
        <v>24</v>
      </c>
      <c r="B11" s="74">
        <f t="shared" ref="B11:G11" si="3">SUM(B7:B10)</f>
        <v>150614.678899083</v>
      </c>
      <c r="C11" s="75"/>
      <c r="D11" s="75">
        <f t="shared" si="3"/>
        <v>3012.29357798165</v>
      </c>
      <c r="E11" s="75"/>
      <c r="F11" s="76">
        <f t="shared" si="3"/>
        <v>10543.0275229358</v>
      </c>
      <c r="G11" s="75">
        <f t="shared" si="3"/>
        <v>164170</v>
      </c>
      <c r="H11" s="77"/>
      <c r="I11" s="103">
        <f>SUM(I7:I10)</f>
        <v>164170</v>
      </c>
      <c r="J11" s="77"/>
      <c r="K11" s="100"/>
      <c r="L11" s="78"/>
      <c r="M11" s="78"/>
      <c r="N11" s="78"/>
      <c r="O11" s="78"/>
      <c r="P11" s="78"/>
    </row>
    <row r="12" ht="18" customHeight="1" spans="1:16">
      <c r="A12" s="65" t="s">
        <v>25</v>
      </c>
      <c r="B12" s="78"/>
      <c r="C12" s="63"/>
      <c r="D12" s="63"/>
      <c r="E12" s="63"/>
      <c r="F12" s="63"/>
      <c r="G12" s="63"/>
      <c r="H12" s="63"/>
      <c r="I12" s="104"/>
      <c r="J12" s="63"/>
      <c r="K12" s="100"/>
      <c r="L12" s="105"/>
      <c r="M12" s="78"/>
      <c r="N12" s="78"/>
      <c r="O12" s="78"/>
      <c r="P12" s="78"/>
    </row>
    <row r="13" ht="18" customHeight="1" spans="1:16">
      <c r="A13" s="79" t="s">
        <v>26</v>
      </c>
      <c r="B13" s="66" t="s">
        <v>27</v>
      </c>
      <c r="C13" s="66" t="s">
        <v>28</v>
      </c>
      <c r="D13" s="66" t="s">
        <v>29</v>
      </c>
      <c r="E13" s="66" t="s">
        <v>17</v>
      </c>
      <c r="F13" s="66" t="s">
        <v>30</v>
      </c>
      <c r="G13" s="66" t="s">
        <v>15</v>
      </c>
      <c r="H13" s="66" t="s">
        <v>31</v>
      </c>
      <c r="I13" s="101" t="s">
        <v>32</v>
      </c>
      <c r="J13" s="66" t="s">
        <v>21</v>
      </c>
      <c r="K13" s="106" t="s">
        <v>33</v>
      </c>
      <c r="L13" s="68" t="s">
        <v>34</v>
      </c>
      <c r="M13" s="68" t="s">
        <v>35</v>
      </c>
      <c r="N13" s="68" t="s">
        <v>36</v>
      </c>
      <c r="O13" s="68" t="s">
        <v>37</v>
      </c>
      <c r="P13" s="78"/>
    </row>
    <row r="14" s="1" customFormat="1" ht="18" customHeight="1" spans="1:16">
      <c r="A14" s="80" t="s">
        <v>22</v>
      </c>
      <c r="B14" s="81">
        <f>ROUND(G14/(1+E14),2)</f>
        <v>53805.31</v>
      </c>
      <c r="C14" s="82">
        <v>1</v>
      </c>
      <c r="D14" s="83" t="s">
        <v>38</v>
      </c>
      <c r="E14" s="84">
        <v>0.13</v>
      </c>
      <c r="F14" s="81">
        <f>ROUND(G14/(1+E14)*E14,2)</f>
        <v>6994.69</v>
      </c>
      <c r="G14" s="72">
        <v>60800</v>
      </c>
      <c r="H14" s="69"/>
      <c r="I14" s="102"/>
      <c r="J14" s="92"/>
      <c r="K14" s="107" t="s">
        <v>39</v>
      </c>
      <c r="L14" s="108" t="s">
        <v>40</v>
      </c>
      <c r="M14" s="83" t="s">
        <v>41</v>
      </c>
      <c r="N14" s="83"/>
      <c r="O14" s="108"/>
      <c r="P14" s="109"/>
    </row>
    <row r="15" s="1" customFormat="1" ht="18" customHeight="1" spans="1:16">
      <c r="A15" s="80"/>
      <c r="B15" s="81">
        <f>ROUND(G15/(1+E15),2)</f>
        <v>0</v>
      </c>
      <c r="C15" s="82"/>
      <c r="D15" s="83" t="s">
        <v>42</v>
      </c>
      <c r="E15" s="84">
        <v>0</v>
      </c>
      <c r="F15" s="81">
        <f>ROUND(G15/(1+E15)*E15,2)</f>
        <v>0</v>
      </c>
      <c r="G15" s="72"/>
      <c r="H15" s="69">
        <v>43977</v>
      </c>
      <c r="I15" s="102">
        <v>-100000</v>
      </c>
      <c r="J15" s="92" t="s">
        <v>43</v>
      </c>
      <c r="K15" s="107" t="s">
        <v>44</v>
      </c>
      <c r="L15" s="108"/>
      <c r="M15" s="83"/>
      <c r="N15" s="83"/>
      <c r="O15" s="108"/>
      <c r="P15" s="109"/>
    </row>
    <row r="16" s="1" customFormat="1" ht="18" customHeight="1" spans="1:16">
      <c r="A16" s="80"/>
      <c r="B16" s="81">
        <f>ROUND(G16/(1+E16),2)</f>
        <v>0</v>
      </c>
      <c r="C16" s="82"/>
      <c r="D16" s="83" t="s">
        <v>42</v>
      </c>
      <c r="E16" s="84">
        <v>0</v>
      </c>
      <c r="F16" s="81">
        <f>ROUND(G16/(1+E16)*E16,2)</f>
        <v>0</v>
      </c>
      <c r="G16" s="72"/>
      <c r="H16" s="69">
        <v>43979</v>
      </c>
      <c r="I16" s="102">
        <v>100000</v>
      </c>
      <c r="J16" s="92" t="s">
        <v>45</v>
      </c>
      <c r="K16" s="107" t="s">
        <v>46</v>
      </c>
      <c r="L16" s="108" t="s">
        <v>47</v>
      </c>
      <c r="M16" s="83"/>
      <c r="N16" s="83"/>
      <c r="O16" s="108"/>
      <c r="P16" s="109"/>
    </row>
    <row r="17" s="1" customFormat="1" ht="18" customHeight="1" spans="1:16">
      <c r="A17" s="80">
        <v>44075</v>
      </c>
      <c r="B17" s="81">
        <f t="shared" ref="B17:B27" si="4">ROUND(G17/(1+E17),2)</f>
        <v>2827.12</v>
      </c>
      <c r="C17" s="82"/>
      <c r="D17" s="83" t="s">
        <v>42</v>
      </c>
      <c r="E17" s="84"/>
      <c r="F17" s="81">
        <f t="shared" ref="F17:F27" si="5">ROUND(G17/(1+E17)*E17,2)</f>
        <v>0</v>
      </c>
      <c r="G17" s="72">
        <v>2827.12</v>
      </c>
      <c r="H17" s="85"/>
      <c r="I17" s="102"/>
      <c r="J17" s="92"/>
      <c r="K17" s="107"/>
      <c r="L17" s="108" t="s">
        <v>48</v>
      </c>
      <c r="M17" s="83"/>
      <c r="N17" s="83"/>
      <c r="O17" s="108"/>
      <c r="P17" s="109"/>
    </row>
    <row r="18" s="1" customFormat="1" ht="18" customHeight="1" spans="1:16">
      <c r="A18" s="80">
        <v>44075</v>
      </c>
      <c r="B18" s="81">
        <f t="shared" si="4"/>
        <v>9820</v>
      </c>
      <c r="C18" s="82" t="s">
        <v>49</v>
      </c>
      <c r="D18" s="83" t="s">
        <v>42</v>
      </c>
      <c r="E18" s="84"/>
      <c r="F18" s="81">
        <f t="shared" si="5"/>
        <v>0</v>
      </c>
      <c r="G18" s="72">
        <v>9820</v>
      </c>
      <c r="H18" s="85"/>
      <c r="I18" s="102"/>
      <c r="J18" s="92"/>
      <c r="K18" s="107" t="s">
        <v>50</v>
      </c>
      <c r="L18" s="108" t="s">
        <v>51</v>
      </c>
      <c r="M18" s="83"/>
      <c r="N18" s="83"/>
      <c r="O18" s="108"/>
      <c r="P18" s="109"/>
    </row>
    <row r="19" s="1" customFormat="1" ht="18" customHeight="1" spans="1:16">
      <c r="A19" s="80">
        <v>44075</v>
      </c>
      <c r="B19" s="81">
        <f t="shared" si="4"/>
        <v>2520</v>
      </c>
      <c r="C19" s="82" t="s">
        <v>49</v>
      </c>
      <c r="D19" s="83" t="s">
        <v>42</v>
      </c>
      <c r="E19" s="84"/>
      <c r="F19" s="81">
        <f t="shared" si="5"/>
        <v>0</v>
      </c>
      <c r="G19" s="72">
        <v>2520</v>
      </c>
      <c r="H19" s="85"/>
      <c r="I19" s="102"/>
      <c r="J19" s="92"/>
      <c r="K19" s="107" t="s">
        <v>52</v>
      </c>
      <c r="L19" s="108" t="s">
        <v>53</v>
      </c>
      <c r="M19" s="83"/>
      <c r="N19" s="83"/>
      <c r="O19" s="108"/>
      <c r="P19" s="109"/>
    </row>
    <row r="20" s="1" customFormat="1" ht="18" customHeight="1" spans="1:16">
      <c r="A20" s="80">
        <v>44075</v>
      </c>
      <c r="B20" s="81">
        <f t="shared" si="4"/>
        <v>7699.12</v>
      </c>
      <c r="C20" s="82" t="s">
        <v>49</v>
      </c>
      <c r="D20" s="83" t="s">
        <v>38</v>
      </c>
      <c r="E20" s="86">
        <v>0.13</v>
      </c>
      <c r="F20" s="81">
        <f t="shared" si="5"/>
        <v>1000.88</v>
      </c>
      <c r="G20" s="72">
        <v>8700</v>
      </c>
      <c r="H20" s="85"/>
      <c r="I20" s="102"/>
      <c r="J20" s="92"/>
      <c r="K20" s="107" t="s">
        <v>54</v>
      </c>
      <c r="L20" s="108" t="s">
        <v>55</v>
      </c>
      <c r="M20" s="83"/>
      <c r="N20" s="83"/>
      <c r="O20" s="108"/>
      <c r="P20" s="109"/>
    </row>
    <row r="21" s="1" customFormat="1" ht="18" customHeight="1" spans="1:16">
      <c r="A21" s="80">
        <v>44075</v>
      </c>
      <c r="B21" s="81">
        <f t="shared" si="4"/>
        <v>15170</v>
      </c>
      <c r="C21" s="82" t="s">
        <v>56</v>
      </c>
      <c r="D21" s="83" t="s">
        <v>42</v>
      </c>
      <c r="E21" s="84"/>
      <c r="F21" s="81">
        <f t="shared" si="5"/>
        <v>0</v>
      </c>
      <c r="G21" s="72">
        <v>15170</v>
      </c>
      <c r="H21" s="85"/>
      <c r="I21" s="102"/>
      <c r="J21" s="92"/>
      <c r="K21" s="107" t="s">
        <v>57</v>
      </c>
      <c r="L21" s="108" t="s">
        <v>58</v>
      </c>
      <c r="M21" s="83"/>
      <c r="N21" s="83"/>
      <c r="O21" s="108"/>
      <c r="P21" s="109"/>
    </row>
    <row r="22" s="1" customFormat="1" ht="18" customHeight="1" spans="1:16">
      <c r="A22" s="80">
        <v>44075</v>
      </c>
      <c r="B22" s="81">
        <f t="shared" si="4"/>
        <v>8500</v>
      </c>
      <c r="C22" s="82" t="s">
        <v>49</v>
      </c>
      <c r="D22" s="83" t="s">
        <v>42</v>
      </c>
      <c r="E22" s="84"/>
      <c r="F22" s="81">
        <f t="shared" si="5"/>
        <v>0</v>
      </c>
      <c r="G22" s="72">
        <v>8500</v>
      </c>
      <c r="H22" s="85"/>
      <c r="I22" s="102"/>
      <c r="J22" s="92"/>
      <c r="K22" s="107" t="s">
        <v>59</v>
      </c>
      <c r="L22" s="108" t="s">
        <v>60</v>
      </c>
      <c r="M22" s="83"/>
      <c r="N22" s="83"/>
      <c r="O22" s="108"/>
      <c r="P22" s="109"/>
    </row>
    <row r="23" s="1" customFormat="1" ht="18" customHeight="1" spans="1:16">
      <c r="A23" s="80">
        <v>44075</v>
      </c>
      <c r="B23" s="81">
        <f t="shared" si="4"/>
        <v>8405</v>
      </c>
      <c r="C23" s="82" t="s">
        <v>49</v>
      </c>
      <c r="D23" s="83" t="s">
        <v>42</v>
      </c>
      <c r="E23" s="84"/>
      <c r="F23" s="81">
        <f t="shared" si="5"/>
        <v>0</v>
      </c>
      <c r="G23" s="72">
        <v>8405</v>
      </c>
      <c r="H23" s="85"/>
      <c r="I23" s="102"/>
      <c r="J23" s="92"/>
      <c r="K23" s="107" t="s">
        <v>61</v>
      </c>
      <c r="L23" s="108" t="s">
        <v>62</v>
      </c>
      <c r="M23" s="83"/>
      <c r="N23" s="83"/>
      <c r="O23" s="108"/>
      <c r="P23" s="109"/>
    </row>
    <row r="24" s="1" customFormat="1" ht="18" customHeight="1" spans="1:16">
      <c r="A24" s="80"/>
      <c r="B24" s="81">
        <f t="shared" si="4"/>
        <v>0</v>
      </c>
      <c r="C24" s="82"/>
      <c r="D24" s="83"/>
      <c r="E24" s="84"/>
      <c r="F24" s="81">
        <f t="shared" si="5"/>
        <v>0</v>
      </c>
      <c r="G24" s="72"/>
      <c r="H24" s="87">
        <v>44083</v>
      </c>
      <c r="I24" s="110">
        <v>60800</v>
      </c>
      <c r="J24" s="111" t="s">
        <v>45</v>
      </c>
      <c r="K24" s="112" t="s">
        <v>39</v>
      </c>
      <c r="L24" s="113" t="s">
        <v>40</v>
      </c>
      <c r="M24" s="83"/>
      <c r="N24" s="83"/>
      <c r="O24" s="108"/>
      <c r="P24" s="109"/>
    </row>
    <row r="25" s="1" customFormat="1" ht="18" customHeight="1" spans="1:16">
      <c r="A25" s="80"/>
      <c r="B25" s="81">
        <f t="shared" ref="B25:B38" si="6">ROUND(G25/(1+E25),2)</f>
        <v>0</v>
      </c>
      <c r="C25" s="82"/>
      <c r="D25" s="83"/>
      <c r="E25" s="84"/>
      <c r="F25" s="81">
        <f t="shared" ref="F25:F35" si="7">ROUND(G25/(1+E25)*E25,2)</f>
        <v>0</v>
      </c>
      <c r="G25" s="72"/>
      <c r="H25" s="87">
        <v>44083</v>
      </c>
      <c r="I25" s="110">
        <v>59467.69</v>
      </c>
      <c r="J25" s="111" t="s">
        <v>43</v>
      </c>
      <c r="K25" s="112" t="s">
        <v>44</v>
      </c>
      <c r="L25" s="113"/>
      <c r="M25" s="83"/>
      <c r="N25" s="83"/>
      <c r="O25" s="108"/>
      <c r="P25" s="109"/>
    </row>
    <row r="26" s="1" customFormat="1" ht="18" customHeight="1" spans="1:16">
      <c r="A26" s="80">
        <v>44299</v>
      </c>
      <c r="B26" s="81">
        <f t="shared" si="6"/>
        <v>2917.43</v>
      </c>
      <c r="C26" s="82" t="s">
        <v>49</v>
      </c>
      <c r="D26" s="83" t="s">
        <v>38</v>
      </c>
      <c r="E26" s="86">
        <v>0.09</v>
      </c>
      <c r="F26" s="81">
        <f t="shared" si="7"/>
        <v>262.57</v>
      </c>
      <c r="G26" s="72">
        <v>3180</v>
      </c>
      <c r="H26" s="87"/>
      <c r="I26" s="110"/>
      <c r="J26" s="111"/>
      <c r="K26" s="112" t="s">
        <v>63</v>
      </c>
      <c r="L26" s="113" t="s">
        <v>64</v>
      </c>
      <c r="M26" s="83"/>
      <c r="N26" s="83"/>
      <c r="O26" s="108"/>
      <c r="P26" s="109"/>
    </row>
    <row r="27" s="1" customFormat="1" ht="18" customHeight="1" spans="1:16">
      <c r="A27" s="80">
        <v>44299</v>
      </c>
      <c r="B27" s="81">
        <f t="shared" si="6"/>
        <v>9433.96</v>
      </c>
      <c r="C27" s="82" t="s">
        <v>49</v>
      </c>
      <c r="D27" s="83" t="s">
        <v>38</v>
      </c>
      <c r="E27" s="86">
        <v>0.06</v>
      </c>
      <c r="F27" s="81">
        <f t="shared" si="7"/>
        <v>566.04</v>
      </c>
      <c r="G27" s="72">
        <v>10000</v>
      </c>
      <c r="H27" s="87"/>
      <c r="I27" s="110"/>
      <c r="J27" s="111"/>
      <c r="K27" s="112" t="s">
        <v>65</v>
      </c>
      <c r="L27" s="113" t="s">
        <v>66</v>
      </c>
      <c r="M27" s="83"/>
      <c r="N27" s="83"/>
      <c r="O27" s="108"/>
      <c r="P27" s="109"/>
    </row>
    <row r="28" s="1" customFormat="1" ht="18" customHeight="1" spans="1:16">
      <c r="A28" s="80">
        <v>44299</v>
      </c>
      <c r="B28" s="81">
        <f t="shared" si="6"/>
        <v>16803.18</v>
      </c>
      <c r="C28" s="82" t="s">
        <v>49</v>
      </c>
      <c r="D28" s="83" t="s">
        <v>38</v>
      </c>
      <c r="E28" s="86">
        <v>0.13</v>
      </c>
      <c r="F28" s="81">
        <f t="shared" si="7"/>
        <v>2184.41</v>
      </c>
      <c r="G28" s="72">
        <v>18987.59</v>
      </c>
      <c r="H28" s="87"/>
      <c r="I28" s="110"/>
      <c r="J28" s="111"/>
      <c r="K28" s="112" t="s">
        <v>67</v>
      </c>
      <c r="L28" s="113" t="s">
        <v>68</v>
      </c>
      <c r="M28" s="83"/>
      <c r="N28" s="83"/>
      <c r="O28" s="108"/>
      <c r="P28" s="109"/>
    </row>
    <row r="29" s="1" customFormat="1" ht="18" customHeight="1" spans="1:16">
      <c r="A29" s="80">
        <v>44299</v>
      </c>
      <c r="B29" s="81">
        <f t="shared" si="6"/>
        <v>2912.62</v>
      </c>
      <c r="C29" s="82" t="s">
        <v>49</v>
      </c>
      <c r="D29" s="83" t="s">
        <v>38</v>
      </c>
      <c r="E29" s="86">
        <v>0.03</v>
      </c>
      <c r="F29" s="81">
        <f t="shared" si="7"/>
        <v>87.38</v>
      </c>
      <c r="G29" s="72">
        <v>3000</v>
      </c>
      <c r="H29" s="87"/>
      <c r="I29" s="110"/>
      <c r="J29" s="111"/>
      <c r="K29" s="112" t="s">
        <v>69</v>
      </c>
      <c r="L29" s="113" t="s">
        <v>70</v>
      </c>
      <c r="M29" s="83"/>
      <c r="N29" s="83"/>
      <c r="O29" s="108"/>
      <c r="P29" s="109"/>
    </row>
    <row r="30" s="1" customFormat="1" ht="18" customHeight="1" spans="1:16">
      <c r="A30" s="80">
        <v>44299</v>
      </c>
      <c r="B30" s="81">
        <f t="shared" si="6"/>
        <v>5500</v>
      </c>
      <c r="C30" s="82" t="s">
        <v>49</v>
      </c>
      <c r="D30" s="83" t="s">
        <v>42</v>
      </c>
      <c r="E30" s="84"/>
      <c r="F30" s="81">
        <f t="shared" si="7"/>
        <v>0</v>
      </c>
      <c r="G30" s="72">
        <v>5500</v>
      </c>
      <c r="H30" s="83"/>
      <c r="I30" s="114"/>
      <c r="J30" s="83"/>
      <c r="K30" s="107" t="s">
        <v>61</v>
      </c>
      <c r="L30" s="108" t="s">
        <v>71</v>
      </c>
      <c r="M30" s="83"/>
      <c r="N30" s="83"/>
      <c r="O30" s="108"/>
      <c r="P30" s="109"/>
    </row>
    <row r="31" s="1" customFormat="1" ht="18" customHeight="1" spans="1:16">
      <c r="A31" s="80">
        <v>44461</v>
      </c>
      <c r="B31" s="81">
        <f t="shared" si="6"/>
        <v>4301</v>
      </c>
      <c r="C31" s="82"/>
      <c r="D31" s="83"/>
      <c r="E31" s="84"/>
      <c r="F31" s="81">
        <f t="shared" si="7"/>
        <v>0</v>
      </c>
      <c r="G31" s="72">
        <v>4301</v>
      </c>
      <c r="H31" s="83"/>
      <c r="I31" s="115"/>
      <c r="J31" s="116"/>
      <c r="K31" s="117" t="s">
        <v>72</v>
      </c>
      <c r="L31" s="117" t="s">
        <v>73</v>
      </c>
      <c r="M31" s="83"/>
      <c r="N31" s="83"/>
      <c r="O31" s="108"/>
      <c r="P31" s="109"/>
    </row>
    <row r="32" s="1" customFormat="1" ht="18" customHeight="1" spans="1:16">
      <c r="A32" s="80"/>
      <c r="B32" s="81">
        <f t="shared" si="6"/>
        <v>0</v>
      </c>
      <c r="C32" s="82"/>
      <c r="D32" s="83"/>
      <c r="E32" s="84"/>
      <c r="F32" s="81">
        <f t="shared" si="7"/>
        <v>0</v>
      </c>
      <c r="G32" s="72"/>
      <c r="H32" s="88"/>
      <c r="I32" s="115">
        <v>40238.92</v>
      </c>
      <c r="J32" s="116" t="s">
        <v>43</v>
      </c>
      <c r="K32" s="118" t="s">
        <v>44</v>
      </c>
      <c r="L32" s="108" t="s">
        <v>74</v>
      </c>
      <c r="M32" s="83"/>
      <c r="N32" s="83"/>
      <c r="O32" s="108"/>
      <c r="P32" s="109"/>
    </row>
    <row r="33" s="1" customFormat="1" ht="18" customHeight="1" spans="1:16">
      <c r="A33" s="80"/>
      <c r="B33" s="81">
        <f t="shared" si="6"/>
        <v>0</v>
      </c>
      <c r="C33" s="82"/>
      <c r="D33" s="83"/>
      <c r="E33" s="84"/>
      <c r="F33" s="81"/>
      <c r="G33" s="72"/>
      <c r="H33" s="83"/>
      <c r="I33" s="114"/>
      <c r="J33" s="83"/>
      <c r="K33" s="107"/>
      <c r="L33" s="108"/>
      <c r="M33" s="83"/>
      <c r="N33" s="83"/>
      <c r="O33" s="108"/>
      <c r="P33" s="109"/>
    </row>
    <row r="34" s="1" customFormat="1" ht="18" customHeight="1" spans="1:16">
      <c r="A34" s="80"/>
      <c r="B34" s="81">
        <f t="shared" si="6"/>
        <v>0</v>
      </c>
      <c r="C34" s="82"/>
      <c r="D34" s="83"/>
      <c r="E34" s="84"/>
      <c r="F34" s="81">
        <f>ROUND(G34/(1+E34)*E34,2)</f>
        <v>0</v>
      </c>
      <c r="G34" s="72"/>
      <c r="H34" s="83"/>
      <c r="I34" s="114"/>
      <c r="J34" s="83"/>
      <c r="K34" s="107"/>
      <c r="L34" s="108"/>
      <c r="M34" s="83"/>
      <c r="N34" s="83"/>
      <c r="O34" s="108"/>
      <c r="P34" s="109"/>
    </row>
    <row r="35" s="1" customFormat="1" ht="18" customHeight="1" spans="1:16">
      <c r="A35" s="80"/>
      <c r="B35" s="81">
        <f t="shared" si="6"/>
        <v>0</v>
      </c>
      <c r="C35" s="82"/>
      <c r="D35" s="83"/>
      <c r="E35" s="84"/>
      <c r="F35" s="81">
        <f>ROUND(G35/(1+E35)*E35,2)</f>
        <v>0</v>
      </c>
      <c r="G35" s="72"/>
      <c r="H35" s="58">
        <v>44456</v>
      </c>
      <c r="I35" s="114">
        <v>50</v>
      </c>
      <c r="J35" s="83" t="s">
        <v>75</v>
      </c>
      <c r="K35" s="107" t="s">
        <v>76</v>
      </c>
      <c r="L35" s="108"/>
      <c r="M35" s="83"/>
      <c r="N35" s="83"/>
      <c r="O35" s="108"/>
      <c r="P35" s="109"/>
    </row>
    <row r="36" s="1" customFormat="1" ht="18" customHeight="1" spans="1:16">
      <c r="A36" s="80"/>
      <c r="B36" s="81">
        <f t="shared" si="6"/>
        <v>0</v>
      </c>
      <c r="C36" s="82"/>
      <c r="D36" s="83"/>
      <c r="E36" s="84"/>
      <c r="F36" s="81">
        <f>ROUND(G36/(1+E36)*E36,2)</f>
        <v>0</v>
      </c>
      <c r="G36" s="72"/>
      <c r="H36" s="58">
        <v>44456</v>
      </c>
      <c r="I36" s="102">
        <v>881.08</v>
      </c>
      <c r="J36" s="83" t="s">
        <v>75</v>
      </c>
      <c r="K36" s="107" t="s">
        <v>77</v>
      </c>
      <c r="L36" s="108"/>
      <c r="M36" s="83"/>
      <c r="N36" s="83" t="s">
        <v>78</v>
      </c>
      <c r="O36" s="108"/>
      <c r="P36" s="109"/>
    </row>
    <row r="37" s="1" customFormat="1" ht="18" customHeight="1" spans="1:16">
      <c r="A37" s="80"/>
      <c r="B37" s="81">
        <f t="shared" si="6"/>
        <v>0</v>
      </c>
      <c r="C37" s="82"/>
      <c r="D37" s="83"/>
      <c r="E37" s="84"/>
      <c r="F37" s="81">
        <f>ROUND(G37/(1+E37)*E37,2)</f>
        <v>0</v>
      </c>
      <c r="G37" s="72"/>
      <c r="H37" s="83" t="s">
        <v>79</v>
      </c>
      <c r="I37" s="114">
        <v>100</v>
      </c>
      <c r="J37" s="83" t="s">
        <v>75</v>
      </c>
      <c r="K37" s="107" t="s">
        <v>76</v>
      </c>
      <c r="L37" s="108"/>
      <c r="M37" s="83"/>
      <c r="N37" s="83"/>
      <c r="O37" s="108"/>
      <c r="P37" s="109"/>
    </row>
    <row r="38" s="1" customFormat="1" ht="18" customHeight="1" spans="1:16">
      <c r="A38" s="80"/>
      <c r="B38" s="81">
        <f t="shared" si="6"/>
        <v>0</v>
      </c>
      <c r="C38" s="82"/>
      <c r="D38" s="83"/>
      <c r="E38" s="84"/>
      <c r="F38" s="81">
        <f>ROUND(G38/(1+E38)*E38,2)</f>
        <v>0</v>
      </c>
      <c r="G38" s="72"/>
      <c r="H38" s="83" t="s">
        <v>79</v>
      </c>
      <c r="I38" s="114">
        <v>2632.31</v>
      </c>
      <c r="J38" s="83" t="s">
        <v>75</v>
      </c>
      <c r="K38" s="107" t="s">
        <v>80</v>
      </c>
      <c r="L38" s="108"/>
      <c r="M38" s="83"/>
      <c r="N38" s="83"/>
      <c r="O38" s="108"/>
      <c r="P38" s="109"/>
    </row>
    <row r="39" ht="18" customHeight="1" spans="1:16">
      <c r="A39" s="75" t="s">
        <v>24</v>
      </c>
      <c r="B39" s="74">
        <f>SUM(B14:B38)</f>
        <v>150614.74</v>
      </c>
      <c r="C39" s="75"/>
      <c r="D39" s="89"/>
      <c r="E39" s="89"/>
      <c r="F39" s="76">
        <f>SUM(F14:F38)</f>
        <v>11095.97</v>
      </c>
      <c r="G39" s="75">
        <f>SUM(G14:G38)</f>
        <v>161710.71</v>
      </c>
      <c r="H39" s="77"/>
      <c r="I39" s="103">
        <f>SUM(I14:I38)</f>
        <v>164170</v>
      </c>
      <c r="J39" s="77"/>
      <c r="K39" s="119"/>
      <c r="L39" s="77"/>
      <c r="M39" s="92"/>
      <c r="N39" s="92"/>
      <c r="O39" s="77"/>
      <c r="P39" s="78"/>
    </row>
    <row r="40" ht="18" customHeight="1" spans="1:16">
      <c r="A40" s="90"/>
      <c r="B40" s="90">
        <f>B11-B39</f>
        <v>-0.0611009169660974</v>
      </c>
      <c r="C40" s="90"/>
      <c r="D40" s="91"/>
      <c r="E40" s="91"/>
      <c r="F40" s="90">
        <f>F11-F39</f>
        <v>-552.9424770642</v>
      </c>
      <c r="G40" s="90"/>
      <c r="H40" s="89" t="s">
        <v>81</v>
      </c>
      <c r="I40" s="103">
        <f>I11-I39</f>
        <v>0</v>
      </c>
      <c r="J40" s="78"/>
      <c r="K40" s="100"/>
      <c r="L40" s="78"/>
      <c r="M40" s="120"/>
      <c r="N40" s="120"/>
      <c r="O40" s="78"/>
      <c r="P40" s="78"/>
    </row>
    <row r="41" ht="18" customHeight="1" spans="1:16">
      <c r="A41" s="65" t="s">
        <v>82</v>
      </c>
      <c r="B41" s="63"/>
      <c r="C41" s="65"/>
      <c r="D41" s="63"/>
      <c r="E41" s="63"/>
      <c r="F41" s="78"/>
      <c r="G41" s="78"/>
      <c r="H41" s="63"/>
      <c r="I41" s="104"/>
      <c r="J41" s="105"/>
      <c r="K41" s="100"/>
      <c r="L41" s="78"/>
      <c r="M41" s="78"/>
      <c r="N41" s="78"/>
      <c r="O41" s="78"/>
      <c r="P41" s="78"/>
    </row>
    <row r="42" ht="18" customHeight="1" spans="1:16">
      <c r="A42" s="68" t="s">
        <v>83</v>
      </c>
      <c r="B42" s="66" t="s">
        <v>84</v>
      </c>
      <c r="C42" s="77"/>
      <c r="D42" s="68" t="s">
        <v>83</v>
      </c>
      <c r="E42" s="66" t="s">
        <v>17</v>
      </c>
      <c r="F42" s="66" t="s">
        <v>84</v>
      </c>
      <c r="G42" s="66" t="s">
        <v>85</v>
      </c>
      <c r="H42" s="63"/>
      <c r="I42" s="102" t="s">
        <v>86</v>
      </c>
      <c r="J42" s="105"/>
      <c r="K42" s="100"/>
      <c r="L42" s="78"/>
      <c r="M42" s="78"/>
      <c r="N42" s="78"/>
      <c r="O42" s="78"/>
      <c r="P42" s="78"/>
    </row>
    <row r="43" ht="18" customHeight="1" spans="1:16">
      <c r="A43" s="77" t="s">
        <v>87</v>
      </c>
      <c r="B43" s="81">
        <f>(B11-B39)*0.25</f>
        <v>-0.0152752292415244</v>
      </c>
      <c r="C43" s="77"/>
      <c r="D43" s="57" t="s">
        <v>88</v>
      </c>
      <c r="E43" s="92" t="s">
        <v>89</v>
      </c>
      <c r="F43" s="76">
        <f>F11-F39</f>
        <v>-552.9424770642</v>
      </c>
      <c r="G43" s="76">
        <f>D7</f>
        <v>2256.88073394495</v>
      </c>
      <c r="H43" s="63"/>
      <c r="I43" s="121">
        <f>D8</f>
        <v>755.412844036697</v>
      </c>
      <c r="J43" s="105"/>
      <c r="K43" s="100"/>
      <c r="L43" s="78"/>
      <c r="M43" s="78"/>
      <c r="N43" s="78"/>
      <c r="O43" s="78"/>
      <c r="P43" s="78"/>
    </row>
    <row r="44" ht="18" customHeight="1" spans="1:16">
      <c r="A44" s="77" t="s">
        <v>90</v>
      </c>
      <c r="B44" s="59">
        <f>G11*0.0003</f>
        <v>49.251</v>
      </c>
      <c r="C44" s="77"/>
      <c r="D44" s="93" t="s">
        <v>91</v>
      </c>
      <c r="E44" s="94">
        <v>0.07</v>
      </c>
      <c r="F44" s="59">
        <f>F43*E44</f>
        <v>-38.705973394494</v>
      </c>
      <c r="G44" s="59">
        <f>G43*0.07</f>
        <v>157.981651376147</v>
      </c>
      <c r="H44" s="63"/>
      <c r="I44" s="102">
        <f>I43*E44</f>
        <v>52.8788990825688</v>
      </c>
      <c r="J44" s="105"/>
      <c r="K44" s="100"/>
      <c r="L44" s="78"/>
      <c r="M44" s="78"/>
      <c r="N44" s="78"/>
      <c r="O44" s="78"/>
      <c r="P44" s="78"/>
    </row>
    <row r="45" ht="18" customHeight="1" spans="1:16">
      <c r="A45" s="77" t="s">
        <v>92</v>
      </c>
      <c r="B45" s="59">
        <f>B11*0.0006</f>
        <v>90.3688073394495</v>
      </c>
      <c r="C45" s="77"/>
      <c r="D45" s="93" t="s">
        <v>93</v>
      </c>
      <c r="E45" s="94">
        <v>0.03</v>
      </c>
      <c r="F45" s="59">
        <f>F43*E45</f>
        <v>-16.588274311926</v>
      </c>
      <c r="G45" s="59">
        <f>G43*E45</f>
        <v>67.7064220183486</v>
      </c>
      <c r="H45" s="63"/>
      <c r="I45" s="102">
        <f>I43*E45</f>
        <v>22.6623853211009</v>
      </c>
      <c r="J45" s="105"/>
      <c r="K45" s="100"/>
      <c r="L45" s="78"/>
      <c r="M45" s="78"/>
      <c r="N45" s="78"/>
      <c r="O45" s="78"/>
      <c r="P45" s="78"/>
    </row>
    <row r="46" ht="18" customHeight="1" spans="1:16">
      <c r="A46" s="77"/>
      <c r="B46" s="77"/>
      <c r="C46" s="77"/>
      <c r="D46" s="93" t="s">
        <v>94</v>
      </c>
      <c r="E46" s="94">
        <v>0.02</v>
      </c>
      <c r="F46" s="59">
        <f>F43*E46</f>
        <v>-11.058849541284</v>
      </c>
      <c r="G46" s="59">
        <f>G43*E46</f>
        <v>45.1376146788991</v>
      </c>
      <c r="H46" s="63"/>
      <c r="I46" s="102">
        <f>I43*E46</f>
        <v>15.1082568807339</v>
      </c>
      <c r="J46" s="105"/>
      <c r="K46" s="100"/>
      <c r="L46" s="78"/>
      <c r="M46" s="78"/>
      <c r="N46" s="78"/>
      <c r="O46" s="78"/>
      <c r="P46" s="78"/>
    </row>
    <row r="47" ht="18" customHeight="1" spans="1:16">
      <c r="A47" s="73" t="s">
        <v>95</v>
      </c>
      <c r="B47" s="74">
        <f>SUM(B43:B46)</f>
        <v>139.604532110208</v>
      </c>
      <c r="C47" s="77"/>
      <c r="D47" s="73" t="s">
        <v>95</v>
      </c>
      <c r="E47" s="95"/>
      <c r="F47" s="76">
        <f>SUM(F43:F46)</f>
        <v>-619.295574311904</v>
      </c>
      <c r="G47" s="76">
        <f>SUM(G43:G46)</f>
        <v>2527.70642201835</v>
      </c>
      <c r="H47" s="63"/>
      <c r="I47" s="121">
        <f>SUM(I43:I46)</f>
        <v>846.062385321101</v>
      </c>
      <c r="J47" s="105"/>
      <c r="L47" s="78"/>
      <c r="M47" s="78"/>
      <c r="N47" s="78"/>
      <c r="O47" s="78"/>
      <c r="P47" s="78"/>
    </row>
    <row r="48" ht="21" customHeight="1" spans="1:16">
      <c r="A48" s="65"/>
      <c r="B48" s="63"/>
      <c r="C48" s="65"/>
      <c r="D48" s="59" t="s">
        <v>90</v>
      </c>
      <c r="E48" s="94">
        <v>0.0003</v>
      </c>
      <c r="F48" s="59">
        <f>G7*E48</f>
        <v>36.9</v>
      </c>
      <c r="G48" s="59">
        <f>G7*E48</f>
        <v>36.9</v>
      </c>
      <c r="H48" s="63"/>
      <c r="I48" s="102">
        <f>G8*0.0003</f>
        <v>12.351</v>
      </c>
      <c r="J48" s="105"/>
      <c r="K48" s="100"/>
      <c r="L48" s="78"/>
      <c r="M48" s="78"/>
      <c r="N48" s="78"/>
      <c r="O48" s="78"/>
      <c r="P48" s="78"/>
    </row>
    <row r="49" ht="21" customHeight="1" spans="3:9">
      <c r="C49" s="2"/>
      <c r="D49" s="59" t="s">
        <v>92</v>
      </c>
      <c r="E49" s="94">
        <v>0.0006</v>
      </c>
      <c r="F49" s="59">
        <f>B7*E49</f>
        <v>67.7064220183486</v>
      </c>
      <c r="G49" s="12">
        <f>B7*E49</f>
        <v>67.7064220183486</v>
      </c>
      <c r="I49" s="47">
        <f>B8*0.0006</f>
        <v>22.6623853211009</v>
      </c>
    </row>
    <row r="50" ht="16" customHeight="1" spans="3:9">
      <c r="C50" s="2"/>
      <c r="D50" s="59" t="s">
        <v>95</v>
      </c>
      <c r="E50" s="59"/>
      <c r="F50" s="75">
        <f>SUM(F48:F49)</f>
        <v>104.606422018349</v>
      </c>
      <c r="G50" s="25">
        <f>G48+G49</f>
        <v>104.606422018349</v>
      </c>
      <c r="I50" s="48">
        <f>SUM(I48:I49)</f>
        <v>35.0133853211009</v>
      </c>
    </row>
    <row r="51" ht="21" customHeight="1" spans="3:9">
      <c r="C51" s="2"/>
      <c r="D51" s="59" t="s">
        <v>24</v>
      </c>
      <c r="E51" s="59"/>
      <c r="F51" s="75">
        <f>F47+F50</f>
        <v>-514.689152293555</v>
      </c>
      <c r="G51" s="25">
        <f>G47+G50</f>
        <v>2632.3128440367</v>
      </c>
      <c r="I51" s="48">
        <f>I47+I50</f>
        <v>881.075770642202</v>
      </c>
    </row>
    <row r="52" spans="3:7">
      <c r="C52" s="2"/>
      <c r="F52" s="7"/>
      <c r="G52" s="7"/>
    </row>
    <row r="53" spans="3:7">
      <c r="C53" s="2"/>
      <c r="F53" s="7"/>
      <c r="G53" s="7"/>
    </row>
    <row r="54" spans="3:7">
      <c r="C54" s="2"/>
      <c r="F54" s="7"/>
      <c r="G54" s="7"/>
    </row>
    <row r="55" spans="3:7">
      <c r="C55" s="2"/>
      <c r="F55" s="7"/>
      <c r="G55" s="7"/>
    </row>
    <row r="56" spans="3:7">
      <c r="C56" s="2"/>
      <c r="F56" s="7"/>
      <c r="G56" s="7"/>
    </row>
    <row r="57" spans="3:7">
      <c r="C57" s="2"/>
      <c r="F57" s="7"/>
      <c r="G57" s="7"/>
    </row>
    <row r="58" spans="3:7">
      <c r="C58" s="2"/>
      <c r="F58" s="7"/>
      <c r="G58" s="7"/>
    </row>
    <row r="59" spans="3:7">
      <c r="C59" s="2"/>
      <c r="F59" s="7"/>
      <c r="G59" s="7"/>
    </row>
    <row r="60" spans="3:7">
      <c r="C60" s="2"/>
      <c r="F60" s="7"/>
      <c r="G60" s="7"/>
    </row>
    <row r="61" spans="3:7">
      <c r="C61" s="2"/>
      <c r="F61" s="7"/>
      <c r="G61" s="7"/>
    </row>
    <row r="62" spans="3:7">
      <c r="C62" s="2"/>
      <c r="F62" s="7"/>
      <c r="G62" s="7"/>
    </row>
    <row r="63" spans="3:7">
      <c r="C63" s="2"/>
      <c r="F63" s="7"/>
      <c r="G63" s="7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</sheetData>
  <autoFilter ref="A13:O5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workbookViewId="0">
      <selection activeCell="I12" sqref="I12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3.875" style="4" customWidth="1"/>
    <col min="10" max="10" width="7.75" style="5" customWidth="1"/>
    <col min="11" max="11" width="31.5" style="6" customWidth="1"/>
    <col min="12" max="12" width="17.2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96</v>
      </c>
      <c r="B1" s="9"/>
      <c r="C1" s="9"/>
      <c r="D1" s="9"/>
      <c r="E1" s="9"/>
      <c r="F1" s="9"/>
      <c r="G1" s="9"/>
      <c r="H1" s="9"/>
      <c r="I1" s="9"/>
      <c r="J1" s="9"/>
      <c r="K1" s="42"/>
      <c r="L1" s="16"/>
    </row>
    <row r="2" ht="18" customHeight="1" spans="1:12">
      <c r="A2" s="10" t="s">
        <v>1</v>
      </c>
      <c r="B2" s="11" t="s">
        <v>2</v>
      </c>
      <c r="C2" s="12" t="s">
        <v>3</v>
      </c>
      <c r="D2" s="12">
        <v>176154.03</v>
      </c>
      <c r="E2" s="13" t="s">
        <v>4</v>
      </c>
      <c r="F2" s="12" t="s">
        <v>5</v>
      </c>
      <c r="G2" s="13" t="s">
        <v>6</v>
      </c>
      <c r="H2" s="14" t="s">
        <v>7</v>
      </c>
      <c r="I2" s="43"/>
      <c r="J2" s="44"/>
      <c r="K2" s="42"/>
      <c r="L2" s="16"/>
    </row>
    <row r="3" ht="18" customHeight="1" spans="1:12">
      <c r="A3" s="10" t="s">
        <v>8</v>
      </c>
      <c r="B3" s="15"/>
      <c r="C3" s="12" t="s">
        <v>9</v>
      </c>
      <c r="D3" s="12"/>
      <c r="H3" s="16"/>
      <c r="I3" s="45"/>
      <c r="J3" s="16"/>
      <c r="K3" s="42"/>
      <c r="L3" s="16"/>
    </row>
    <row r="4" ht="18" customHeight="1" spans="1:12">
      <c r="A4" s="2" t="s">
        <v>10</v>
      </c>
      <c r="H4" s="16"/>
      <c r="I4" s="45"/>
      <c r="J4" s="16"/>
      <c r="K4" s="42"/>
      <c r="L4" s="16"/>
    </row>
    <row r="5" ht="18" customHeight="1" spans="1:10">
      <c r="A5" s="17" t="s">
        <v>11</v>
      </c>
      <c r="B5" s="17" t="s">
        <v>12</v>
      </c>
      <c r="C5" s="17" t="s">
        <v>13</v>
      </c>
      <c r="D5" s="17"/>
      <c r="E5" s="17" t="s">
        <v>14</v>
      </c>
      <c r="F5" s="17"/>
      <c r="G5" s="17" t="s">
        <v>15</v>
      </c>
      <c r="H5" s="18" t="s">
        <v>16</v>
      </c>
      <c r="I5" s="18"/>
      <c r="J5" s="18"/>
    </row>
    <row r="6" ht="18" customHeight="1" spans="1:10">
      <c r="A6" s="17"/>
      <c r="B6" s="17"/>
      <c r="C6" s="17" t="s">
        <v>17</v>
      </c>
      <c r="D6" s="17" t="s">
        <v>18</v>
      </c>
      <c r="E6" s="17" t="s">
        <v>17</v>
      </c>
      <c r="F6" s="17" t="s">
        <v>18</v>
      </c>
      <c r="G6" s="17"/>
      <c r="H6" s="18" t="s">
        <v>19</v>
      </c>
      <c r="I6" s="46" t="s">
        <v>20</v>
      </c>
      <c r="J6" s="18" t="s">
        <v>21</v>
      </c>
    </row>
    <row r="7" ht="18" customHeight="1" spans="1:10">
      <c r="A7" s="19" t="s">
        <v>22</v>
      </c>
      <c r="B7" s="12">
        <f>G7/(1+C7+E7)</f>
        <v>112844.036697248</v>
      </c>
      <c r="C7" s="20">
        <v>0.02</v>
      </c>
      <c r="D7" s="12">
        <f>G7/(1+E7+C7)*C7</f>
        <v>2256.88073394495</v>
      </c>
      <c r="E7" s="20">
        <v>0.07</v>
      </c>
      <c r="F7" s="12">
        <f>G7/(1+C7+E7)*E7</f>
        <v>7899.08256880734</v>
      </c>
      <c r="G7" s="21">
        <v>123000</v>
      </c>
      <c r="H7" s="19"/>
      <c r="I7" s="47"/>
      <c r="J7" s="39"/>
    </row>
    <row r="8" ht="18" customHeight="1" spans="1:10">
      <c r="A8" s="19"/>
      <c r="B8" s="12">
        <f>G8/(1+C8+E8)</f>
        <v>0</v>
      </c>
      <c r="C8" s="20">
        <v>0.02</v>
      </c>
      <c r="D8" s="12">
        <f>G8/(1+E8+C8)*C8</f>
        <v>0</v>
      </c>
      <c r="E8" s="20">
        <v>0.07</v>
      </c>
      <c r="F8" s="12">
        <f>G8/(1+C8+E8)*E8</f>
        <v>0</v>
      </c>
      <c r="G8" s="22"/>
      <c r="H8" s="19"/>
      <c r="I8" s="47"/>
      <c r="J8" s="39"/>
    </row>
    <row r="9" ht="18" customHeight="1" spans="1:10">
      <c r="A9" s="19"/>
      <c r="B9" s="12">
        <f>G9/(1+C9+E9)</f>
        <v>0</v>
      </c>
      <c r="C9" s="20"/>
      <c r="D9" s="12">
        <f>G9/(1+E9+C9)*C9</f>
        <v>0</v>
      </c>
      <c r="E9" s="20">
        <v>0.08</v>
      </c>
      <c r="F9" s="12">
        <f>G9/(1+C9+E9)*E9</f>
        <v>0</v>
      </c>
      <c r="G9" s="22"/>
      <c r="H9" s="19"/>
      <c r="I9" s="47"/>
      <c r="J9" s="39"/>
    </row>
    <row r="10" ht="18" customHeight="1" spans="1:10">
      <c r="A10" s="19"/>
      <c r="B10" s="12">
        <f>G10/(1+C10+E10)</f>
        <v>0</v>
      </c>
      <c r="C10" s="20"/>
      <c r="D10" s="12">
        <f>G10/(1+E10+C10)*C10</f>
        <v>0</v>
      </c>
      <c r="E10" s="20">
        <v>0.08</v>
      </c>
      <c r="F10" s="12">
        <f>G10/(1+C10+E10)*E10</f>
        <v>0</v>
      </c>
      <c r="G10" s="22"/>
      <c r="H10" s="19"/>
      <c r="I10" s="47"/>
      <c r="J10" s="39"/>
    </row>
    <row r="11" ht="18" customHeight="1" spans="1:10">
      <c r="A11" s="23" t="s">
        <v>24</v>
      </c>
      <c r="B11" s="24">
        <f>SUM(B7:B10)</f>
        <v>112844.036697248</v>
      </c>
      <c r="C11" s="25"/>
      <c r="D11" s="25">
        <f>SUM(D7:D10)</f>
        <v>2256.88073394495</v>
      </c>
      <c r="E11" s="25"/>
      <c r="F11" s="26">
        <f>SUM(F7:F10)</f>
        <v>7899.08256880734</v>
      </c>
      <c r="G11" s="25">
        <f>SUM(G7:G10)</f>
        <v>123000</v>
      </c>
      <c r="H11" s="27"/>
      <c r="I11" s="48">
        <f>SUM(I7:I10)</f>
        <v>0</v>
      </c>
      <c r="J11" s="27"/>
    </row>
    <row r="12" ht="18" customHeight="1" spans="1:12">
      <c r="A12" s="2" t="s">
        <v>25</v>
      </c>
      <c r="B12" s="7"/>
      <c r="J12" s="3"/>
      <c r="L12" s="5"/>
    </row>
    <row r="13" ht="18" customHeight="1" spans="1:15">
      <c r="A13" s="28" t="s">
        <v>26</v>
      </c>
      <c r="B13" s="17" t="s">
        <v>27</v>
      </c>
      <c r="C13" s="17" t="s">
        <v>28</v>
      </c>
      <c r="D13" s="17" t="s">
        <v>29</v>
      </c>
      <c r="E13" s="17" t="s">
        <v>17</v>
      </c>
      <c r="F13" s="17" t="s">
        <v>30</v>
      </c>
      <c r="G13" s="17" t="s">
        <v>15</v>
      </c>
      <c r="H13" s="17" t="s">
        <v>31</v>
      </c>
      <c r="I13" s="46" t="s">
        <v>32</v>
      </c>
      <c r="J13" s="17" t="s">
        <v>21</v>
      </c>
      <c r="K13" s="49" t="s">
        <v>33</v>
      </c>
      <c r="L13" s="18" t="s">
        <v>34</v>
      </c>
      <c r="M13" s="18" t="s">
        <v>35</v>
      </c>
      <c r="N13" s="18" t="s">
        <v>36</v>
      </c>
      <c r="O13" s="18" t="s">
        <v>37</v>
      </c>
    </row>
    <row r="14" s="1" customFormat="1" ht="18" customHeight="1" spans="1:15">
      <c r="A14" s="11" t="s">
        <v>22</v>
      </c>
      <c r="B14" s="29">
        <f t="shared" ref="B14:B21" si="0">ROUND(G14/(1+E14),2)</f>
        <v>53805.31</v>
      </c>
      <c r="C14" s="30">
        <v>1</v>
      </c>
      <c r="D14" s="31" t="s">
        <v>38</v>
      </c>
      <c r="E14" s="32">
        <v>0.13</v>
      </c>
      <c r="F14" s="29">
        <f t="shared" ref="F14:F21" si="1">ROUND(G14/(1+E14)*E14,2)</f>
        <v>6994.69</v>
      </c>
      <c r="G14" s="22">
        <v>60800</v>
      </c>
      <c r="H14" s="19"/>
      <c r="I14" s="47"/>
      <c r="J14" s="39"/>
      <c r="K14" s="50" t="s">
        <v>39</v>
      </c>
      <c r="L14" s="51" t="s">
        <v>40</v>
      </c>
      <c r="M14" s="31"/>
      <c r="N14" s="31"/>
      <c r="O14" s="51"/>
    </row>
    <row r="15" s="1" customFormat="1" ht="18" customHeight="1" spans="1:15">
      <c r="A15" s="11"/>
      <c r="B15" s="29">
        <f t="shared" si="0"/>
        <v>0</v>
      </c>
      <c r="C15" s="30"/>
      <c r="D15" s="31" t="s">
        <v>42</v>
      </c>
      <c r="E15" s="32">
        <v>0</v>
      </c>
      <c r="F15" s="29">
        <f t="shared" si="1"/>
        <v>0</v>
      </c>
      <c r="G15" s="22"/>
      <c r="H15" s="19"/>
      <c r="I15" s="47"/>
      <c r="J15" s="39"/>
      <c r="K15" s="50"/>
      <c r="L15" s="51"/>
      <c r="M15" s="31"/>
      <c r="N15" s="31"/>
      <c r="O15" s="51"/>
    </row>
    <row r="16" s="1" customFormat="1" ht="18" customHeight="1" spans="1:15">
      <c r="A16" s="11"/>
      <c r="B16" s="29">
        <f t="shared" si="0"/>
        <v>0</v>
      </c>
      <c r="C16" s="30"/>
      <c r="D16" s="31" t="s">
        <v>42</v>
      </c>
      <c r="E16" s="32">
        <v>0</v>
      </c>
      <c r="F16" s="29">
        <f t="shared" si="1"/>
        <v>0</v>
      </c>
      <c r="G16" s="22"/>
      <c r="H16" s="19"/>
      <c r="I16" s="47"/>
      <c r="J16" s="39"/>
      <c r="K16" s="50"/>
      <c r="L16" s="51"/>
      <c r="M16" s="31"/>
      <c r="N16" s="31"/>
      <c r="O16" s="51"/>
    </row>
    <row r="17" s="1" customFormat="1" ht="18" customHeight="1" spans="1:15">
      <c r="A17" s="11"/>
      <c r="B17" s="29">
        <f t="shared" si="0"/>
        <v>0</v>
      </c>
      <c r="C17" s="30"/>
      <c r="D17" s="31"/>
      <c r="E17" s="32"/>
      <c r="F17" s="29">
        <f t="shared" si="1"/>
        <v>0</v>
      </c>
      <c r="G17" s="22"/>
      <c r="H17" s="33"/>
      <c r="I17" s="47"/>
      <c r="J17" s="39"/>
      <c r="K17" s="50"/>
      <c r="L17" s="51"/>
      <c r="M17" s="31"/>
      <c r="N17" s="31"/>
      <c r="O17" s="51"/>
    </row>
    <row r="18" s="1" customFormat="1" ht="18" customHeight="1" spans="1:15">
      <c r="A18" s="11"/>
      <c r="B18" s="29">
        <f t="shared" si="0"/>
        <v>0</v>
      </c>
      <c r="C18" s="30"/>
      <c r="D18" s="31"/>
      <c r="E18" s="32"/>
      <c r="F18" s="29">
        <f t="shared" si="1"/>
        <v>0</v>
      </c>
      <c r="G18" s="22"/>
      <c r="H18" s="34"/>
      <c r="I18" s="52"/>
      <c r="J18" s="39"/>
      <c r="K18" s="50"/>
      <c r="L18" s="51"/>
      <c r="M18" s="31"/>
      <c r="N18" s="31"/>
      <c r="O18" s="51"/>
    </row>
    <row r="19" s="1" customFormat="1" ht="18" customHeight="1" spans="1:15">
      <c r="A19" s="11"/>
      <c r="B19" s="29">
        <f t="shared" si="0"/>
        <v>0</v>
      </c>
      <c r="C19" s="30"/>
      <c r="D19" s="31"/>
      <c r="E19" s="32"/>
      <c r="F19" s="29">
        <f t="shared" si="1"/>
        <v>0</v>
      </c>
      <c r="G19" s="22"/>
      <c r="H19" s="35"/>
      <c r="I19" s="53"/>
      <c r="J19" s="39"/>
      <c r="K19" s="50"/>
      <c r="L19" s="51"/>
      <c r="M19" s="31"/>
      <c r="N19" s="31"/>
      <c r="O19" s="51"/>
    </row>
    <row r="20" s="1" customFormat="1" ht="18" customHeight="1" spans="1:15">
      <c r="A20" s="11"/>
      <c r="B20" s="29">
        <f t="shared" si="0"/>
        <v>0</v>
      </c>
      <c r="C20" s="30"/>
      <c r="D20" s="31"/>
      <c r="E20" s="32"/>
      <c r="F20" s="29">
        <f t="shared" si="1"/>
        <v>0</v>
      </c>
      <c r="G20" s="22"/>
      <c r="H20" s="35"/>
      <c r="I20" s="53"/>
      <c r="J20" s="39"/>
      <c r="K20" s="50"/>
      <c r="L20" s="51"/>
      <c r="M20" s="31"/>
      <c r="N20" s="31"/>
      <c r="O20" s="51"/>
    </row>
    <row r="21" s="1" customFormat="1" ht="18" customHeight="1" spans="1:15">
      <c r="A21" s="11"/>
      <c r="B21" s="29">
        <f t="shared" si="0"/>
        <v>0</v>
      </c>
      <c r="C21" s="30"/>
      <c r="D21" s="31"/>
      <c r="E21" s="32"/>
      <c r="F21" s="29">
        <f t="shared" si="1"/>
        <v>0</v>
      </c>
      <c r="G21" s="22"/>
      <c r="H21" s="35"/>
      <c r="I21" s="53"/>
      <c r="J21" s="39"/>
      <c r="K21" s="50"/>
      <c r="L21" s="51"/>
      <c r="M21" s="31"/>
      <c r="N21" s="31"/>
      <c r="O21" s="51"/>
    </row>
    <row r="22" ht="18" customHeight="1" spans="1:15">
      <c r="A22" s="25" t="s">
        <v>24</v>
      </c>
      <c r="B22" s="24">
        <f>SUM(B14:B21)</f>
        <v>53805.31</v>
      </c>
      <c r="C22" s="25"/>
      <c r="D22" s="36"/>
      <c r="E22" s="36"/>
      <c r="F22" s="26">
        <f>SUM(F14:F21)</f>
        <v>6994.69</v>
      </c>
      <c r="G22" s="25">
        <f>SUM(G14:G21)</f>
        <v>60800</v>
      </c>
      <c r="H22" s="27"/>
      <c r="I22" s="47"/>
      <c r="J22" s="27"/>
      <c r="K22" s="54"/>
      <c r="L22" s="27"/>
      <c r="M22" s="39"/>
      <c r="N22" s="39"/>
      <c r="O22" s="27"/>
    </row>
    <row r="23" ht="18" customHeight="1" spans="1:14">
      <c r="A23" s="37"/>
      <c r="B23" s="37">
        <f>B11-B22</f>
        <v>59038.7266972477</v>
      </c>
      <c r="C23" s="37"/>
      <c r="D23" s="38"/>
      <c r="E23" s="38"/>
      <c r="F23" s="37">
        <f>F11-F22</f>
        <v>904.39256880734</v>
      </c>
      <c r="G23" s="37"/>
      <c r="H23" s="7"/>
      <c r="I23" s="4">
        <f>I11-I22</f>
        <v>0</v>
      </c>
      <c r="J23" s="7"/>
      <c r="K23" s="55"/>
      <c r="M23" s="56"/>
      <c r="N23" s="56"/>
    </row>
    <row r="24" ht="18" customHeight="1" spans="1:7">
      <c r="A24" s="2" t="s">
        <v>82</v>
      </c>
      <c r="C24" s="2"/>
      <c r="F24" s="7"/>
      <c r="G24" s="7"/>
    </row>
    <row r="25" ht="18" customHeight="1" spans="1:7">
      <c r="A25" s="18" t="s">
        <v>83</v>
      </c>
      <c r="B25" s="17" t="s">
        <v>84</v>
      </c>
      <c r="C25" s="27"/>
      <c r="D25" s="18" t="s">
        <v>83</v>
      </c>
      <c r="E25" s="17" t="s">
        <v>17</v>
      </c>
      <c r="F25" s="17" t="s">
        <v>84</v>
      </c>
      <c r="G25" s="17" t="s">
        <v>97</v>
      </c>
    </row>
    <row r="26" ht="18" customHeight="1" spans="1:7">
      <c r="A26" s="27" t="s">
        <v>87</v>
      </c>
      <c r="B26" s="29">
        <f>(B11-B22)*0.25</f>
        <v>14759.6816743119</v>
      </c>
      <c r="C26" s="27"/>
      <c r="D26" s="10" t="s">
        <v>88</v>
      </c>
      <c r="E26" s="39" t="s">
        <v>89</v>
      </c>
      <c r="F26" s="40">
        <f>F11-F22</f>
        <v>904.39256880734</v>
      </c>
      <c r="G26" s="40"/>
    </row>
    <row r="27" ht="18" customHeight="1" spans="1:7">
      <c r="A27" s="27" t="s">
        <v>90</v>
      </c>
      <c r="B27" s="12">
        <f>G11*0.0003</f>
        <v>36.9</v>
      </c>
      <c r="C27" s="27"/>
      <c r="D27" s="41" t="s">
        <v>91</v>
      </c>
      <c r="E27" s="13">
        <v>0.05</v>
      </c>
      <c r="F27" s="12">
        <f>F26*E27</f>
        <v>45.219628440367</v>
      </c>
      <c r="G27" s="12"/>
    </row>
    <row r="28" ht="18" customHeight="1" spans="1:7">
      <c r="A28" s="27" t="s">
        <v>92</v>
      </c>
      <c r="B28" s="12">
        <f>B11*0.0006</f>
        <v>67.7064220183486</v>
      </c>
      <c r="C28" s="27"/>
      <c r="D28" s="41" t="s">
        <v>93</v>
      </c>
      <c r="E28" s="13">
        <v>0.03</v>
      </c>
      <c r="F28" s="12">
        <f>F26*E28</f>
        <v>27.1317770642202</v>
      </c>
      <c r="G28" s="12"/>
    </row>
    <row r="29" ht="18" customHeight="1" spans="1:7">
      <c r="A29" s="27"/>
      <c r="B29" s="27"/>
      <c r="C29" s="27"/>
      <c r="D29" s="41" t="s">
        <v>94</v>
      </c>
      <c r="E29" s="13">
        <v>0.02</v>
      </c>
      <c r="F29" s="12">
        <f>F26*E29</f>
        <v>18.0878513761468</v>
      </c>
      <c r="G29" s="12"/>
    </row>
    <row r="30" ht="18" customHeight="1" spans="1:7">
      <c r="A30" s="23" t="s">
        <v>95</v>
      </c>
      <c r="B30" s="24">
        <f>SUM(B26:B29)</f>
        <v>14864.2880963303</v>
      </c>
      <c r="C30" s="27"/>
      <c r="D30" s="23" t="s">
        <v>95</v>
      </c>
      <c r="E30" s="23"/>
      <c r="F30" s="26">
        <f>SUM(F26:F29)</f>
        <v>994.831825688073</v>
      </c>
      <c r="G30" s="26"/>
    </row>
    <row r="31" spans="3:7">
      <c r="C31" s="2"/>
      <c r="F31" s="7"/>
      <c r="G31" s="7"/>
    </row>
    <row r="32" spans="3:7">
      <c r="C32" s="2"/>
      <c r="F32" s="7"/>
      <c r="G32" s="7"/>
    </row>
    <row r="33" spans="3:7">
      <c r="C33" s="2"/>
      <c r="F33" s="7"/>
      <c r="G33" s="7"/>
    </row>
    <row r="34" spans="3:7">
      <c r="C34" s="2"/>
      <c r="F34" s="7"/>
      <c r="G34" s="7"/>
    </row>
    <row r="35" spans="3:7">
      <c r="C35" s="2"/>
      <c r="F35" s="7"/>
      <c r="G35" s="7"/>
    </row>
    <row r="36" spans="3:7">
      <c r="C36" s="2"/>
      <c r="F36" s="7"/>
      <c r="G36" s="7"/>
    </row>
    <row r="37" spans="3:7">
      <c r="C37" s="2"/>
      <c r="F37" s="7"/>
      <c r="G37" s="7"/>
    </row>
    <row r="38" spans="3:7">
      <c r="C38" s="2"/>
      <c r="F38" s="7"/>
      <c r="G38" s="7"/>
    </row>
    <row r="39" spans="3:7">
      <c r="C39" s="2"/>
      <c r="F39" s="7"/>
      <c r="G39" s="7"/>
    </row>
    <row r="40" spans="3:7">
      <c r="C40" s="2"/>
      <c r="F40" s="7"/>
      <c r="G40" s="7"/>
    </row>
    <row r="41" spans="3:7">
      <c r="C41" s="2"/>
      <c r="F41" s="7"/>
      <c r="G41" s="7"/>
    </row>
    <row r="42" spans="3:7">
      <c r="C42" s="2"/>
      <c r="F42" s="7"/>
      <c r="G42" s="7"/>
    </row>
    <row r="43" spans="3:7">
      <c r="C43" s="2"/>
      <c r="F43" s="7"/>
      <c r="G43" s="7"/>
    </row>
    <row r="44" spans="3:7">
      <c r="C44" s="2"/>
      <c r="F44" s="7"/>
      <c r="G44" s="7"/>
    </row>
    <row r="45" spans="3:7">
      <c r="C45" s="2"/>
      <c r="F45" s="7"/>
      <c r="G45" s="7"/>
    </row>
    <row r="46" spans="3:7">
      <c r="C46" s="2"/>
      <c r="F46" s="7"/>
      <c r="G46" s="7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2020-07-13T00:46:00Z</dcterms:created>
  <dcterms:modified xsi:type="dcterms:W3CDTF">2022-02-23T00:46:42Z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3909210521534CFC89F96D8C54199817</vt:lpwstr>
  </property>
</Properties>
</file>