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新!$A$14:$O$31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<sst xmlns="http://schemas.openxmlformats.org/spreadsheetml/2006/main" count="260" uniqueCount="92">
  <si>
    <t>C4325   金莲花路等9条市政道路及新桥大道附属工程-交通、监控工程</t>
  </si>
  <si>
    <t>中标日期</t>
  </si>
  <si>
    <t>2016.7.14</t>
  </si>
  <si>
    <t>中标价</t>
  </si>
  <si>
    <t>负责人</t>
  </si>
  <si>
    <t>孙容</t>
  </si>
  <si>
    <t>建设单位</t>
  </si>
  <si>
    <t>安徽省交通建设股份有限公司合肥经济技术开发区分公司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</si>
  <si>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</si>
  <si>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</si>
  <si>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</si>
  <si>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</si>
  <si>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</si>
  <si>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</si>
  <si>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</si>
  <si>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</si>
  <si>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</si>
  <si>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</si>
  <si>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</si>
  <si>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</si>
  <si>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</si>
  <si>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</si>
  <si>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20.1.19</t>
  </si>
  <si>
    <t>20.1.22</t>
  </si>
  <si>
    <t>21.2.9</t>
  </si>
  <si>
    <t>21.2.10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</si>
  <si>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</si>
  <si>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</si>
  <si>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</si>
  <si>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</si>
  <si>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</si>
  <si>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</si>
  <si>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</si>
  <si>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</si>
  <si>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</si>
  <si>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</si>
  <si>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</si>
  <si>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</si>
  <si>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</si>
  <si>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</si>
  <si>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20.1.20</t>
  </si>
  <si>
    <t>专</t>
  </si>
  <si>
    <t>合肥世毅交通设施有限公司</t>
  </si>
  <si>
    <t>普</t>
  </si>
  <si>
    <t>王玲子</t>
  </si>
  <si>
    <t>19.12月人员工资%</t>
  </si>
  <si>
    <t>21.3.26</t>
  </si>
  <si>
    <t>安徽融畅智能科技有限公司</t>
  </si>
  <si>
    <t>有120000</t>
  </si>
  <si>
    <t>国网安徽省电力有限公司巢湖市供电公司</t>
  </si>
  <si>
    <t>电费</t>
  </si>
  <si>
    <t>安徽合信国质检验检测有限公司</t>
  </si>
  <si>
    <t>检测费</t>
  </si>
  <si>
    <t>16.9.1</t>
  </si>
  <si>
    <t>已支付</t>
  </si>
  <si>
    <t>16.9.30</t>
  </si>
  <si>
    <t>16.11.10</t>
  </si>
  <si>
    <t>17.1.23</t>
  </si>
  <si>
    <t>17.5.9</t>
  </si>
  <si>
    <t>17.8.10</t>
  </si>
  <si>
    <t>1份</t>
  </si>
  <si>
    <t xml:space="preserve">电子警察存储主机                                   </t>
  </si>
  <si>
    <t>2021-188#-12万</t>
  </si>
  <si>
    <t>张宝玲</t>
  </si>
  <si>
    <t>电器材料</t>
  </si>
  <si>
    <t>2份</t>
  </si>
  <si>
    <t>中行</t>
  </si>
  <si>
    <t>徽行</t>
  </si>
  <si>
    <t>调整</t>
  </si>
  <si>
    <t>支付表与成本表一致</t>
  </si>
  <si>
    <t>扣</t>
  </si>
  <si>
    <t>手续费</t>
  </si>
  <si>
    <t>2021年2月份工程地缴税2%及印花税、水利基金</t>
  </si>
  <si>
    <t>代扣税金</t>
  </si>
  <si>
    <t>待扣税金</t>
  </si>
  <si>
    <t>可支付金额：</t>
  </si>
  <si>
    <t>公司代缴税金：</t>
  </si>
  <si>
    <t>税种</t>
  </si>
  <si>
    <t>税额</t>
  </si>
  <si>
    <t>11月税费</t>
  </si>
  <si>
    <t>2021年2月份工程地缴税2%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</si>
  <si>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</si>
  <si>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</si>
  <si>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</si>
  <si>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</si>
  <si>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</si>
  <si>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</si>
  <si>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</si>
  <si>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</si>
  <si>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</si>
  <si>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金莲花路等9条市政道路及新桥大道附属工程-交通、监控工程-4325</t>
  </si>
  <si>
    <t>安徽省交通建设股份有限公司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</si>
</sst>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178" formatCode="#,##0.00_);[Red]\(#,##0.00\)"/>
    <numFmt numFmtId="179" formatCode="#,##0_ "/>
    <numFmt numFmtId="180" formatCode="yyyy&quot;年&quot;m&quot;月&quot;;@"/>
  </numFmts>
  <fonts count="35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2" fillId="0" borderId="0"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8" fillId="0" borderId="2" xfId="49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9" fontId="9" fillId="0" borderId="2" xfId="11" applyFont="1" applyBorder="1" applyAlignment="1">
      <alignment horizontal="center" vertical="center"/>
    </xf>
    <xf numFmtId="177" fontId="8" fillId="6" borderId="2" xfId="0" applyNumberFormat="1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center"/>
    </xf>
    <xf numFmtId="177" fontId="11" fillId="3" borderId="2" xfId="0" applyNumberFormat="1" applyFont="1" applyFill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177" fontId="11" fillId="4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vertical="center" wrapText="1"/>
    </xf>
    <xf numFmtId="176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Font="1" applyFill="1" applyBorder="1" applyAlignment="1">
      <alignment horizontal="center" vertical="center"/>
    </xf>
    <xf numFmtId="177" fontId="8" fillId="6" borderId="2" xfId="0" applyNumberFormat="1" applyFont="1" applyFill="1" applyBorder="1" applyAlignment="1">
      <alignment vertical="center"/>
    </xf>
    <xf numFmtId="177" fontId="9" fillId="6" borderId="2" xfId="0" applyNumberFormat="1" applyFont="1" applyFill="1" applyBorder="1" applyAlignment="1">
      <alignment vertical="center"/>
    </xf>
    <xf numFmtId="9" fontId="8" fillId="5" borderId="2" xfId="11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77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77" fontId="11" fillId="4" borderId="2" xfId="0" applyNumberFormat="1" applyFont="1" applyFill="1" applyBorder="1" applyAlignment="1">
      <alignment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 wrapText="1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176" fontId="9" fillId="0" borderId="4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8" fontId="11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horizontal="left" vertical="center"/>
    </xf>
    <xf numFmtId="178" fontId="11" fillId="0" borderId="2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0" fontId="11" fillId="0" borderId="2" xfId="0" applyNumberFormat="1" applyFont="1" applyBorder="1" applyAlignment="1">
      <alignment horizontal="left" vertical="center"/>
    </xf>
    <xf numFmtId="1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8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left"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0" fontId="6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16" workbookViewId="0">
      <selection activeCell="I36" sqref="I36:I44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52" customWidth="1"/>
    <col min="9" max="9" width="13.875" style="4" customWidth="1"/>
    <col min="10" max="10" width="7.75" style="5" customWidth="1"/>
    <col min="11" max="11" width="31.5" style="53" customWidth="1"/>
    <col min="12" max="12" width="17.25" style="6" customWidth="1"/>
    <col min="13" max="13" width="20.875" style="6" customWidth="1"/>
    <col min="14" max="14" width="5.625" style="6" customWidth="1"/>
    <col min="15" max="16384" width="9" style="6"/>
  </cols>
  <sheetData>
    <row r="1" ht="21.95" customHeight="1" spans="1:14">
      <c r="A1" s="7" t="s">
        <v>0</v>
      </c>
      <c r="B1" s="7"/>
      <c r="C1" s="7"/>
      <c r="D1" s="7"/>
      <c r="E1" s="7"/>
      <c r="F1" s="7"/>
      <c r="G1" s="7"/>
      <c r="H1" s="54"/>
      <c r="I1" s="7"/>
      <c r="J1" s="7"/>
      <c r="K1" s="100"/>
      <c r="L1" s="101"/>
      <c r="M1" s="75"/>
      <c r="N1" s="75"/>
    </row>
    <row r="2" ht="18" customHeight="1" spans="1:14">
      <c r="A2" s="55" t="s">
        <v>1</v>
      </c>
      <c r="B2" s="56" t="s">
        <v>2</v>
      </c>
      <c r="C2" s="57" t="s">
        <v>3</v>
      </c>
      <c r="D2" s="57">
        <v>9200000</v>
      </c>
      <c r="E2" s="58" t="s">
        <v>4</v>
      </c>
      <c r="F2" s="57" t="s">
        <v>5</v>
      </c>
      <c r="G2" s="58" t="s">
        <v>6</v>
      </c>
      <c r="H2" s="59" t="s">
        <v>7</v>
      </c>
      <c r="I2" s="102"/>
      <c r="J2" s="103"/>
      <c r="K2" s="100"/>
      <c r="L2" s="101"/>
      <c r="M2" s="75"/>
      <c r="N2" s="75"/>
    </row>
    <row r="3" ht="18" customHeight="1" spans="1:14">
      <c r="A3" s="55" t="s">
        <v>8</v>
      </c>
      <c r="B3" s="60"/>
      <c r="C3" s="57" t="s">
        <v>9</v>
      </c>
      <c r="D3" s="57"/>
      <c r="E3" s="61"/>
      <c r="F3" s="61"/>
      <c r="G3" s="61"/>
      <c r="H3" s="62"/>
      <c r="I3" s="104"/>
      <c r="J3" s="101"/>
      <c r="K3" s="100"/>
      <c r="L3" s="101"/>
      <c r="M3" s="75"/>
      <c r="N3" s="75"/>
    </row>
    <row r="4" ht="18" customHeight="1" spans="1:14">
      <c r="A4" s="63" t="s">
        <v>10</v>
      </c>
      <c r="B4" s="61"/>
      <c r="C4" s="61"/>
      <c r="D4" s="61"/>
      <c r="E4" s="61"/>
      <c r="F4" s="61"/>
      <c r="G4" s="61"/>
      <c r="H4" s="62"/>
      <c r="I4" s="104"/>
      <c r="J4" s="101"/>
      <c r="K4" s="100"/>
      <c r="L4" s="101"/>
      <c r="M4" s="75"/>
      <c r="N4" s="75"/>
    </row>
    <row r="5" ht="18" customHeight="1" spans="1:14">
      <c r="A5" s="64" t="s">
        <v>11</v>
      </c>
      <c r="B5" s="64" t="s">
        <v>12</v>
      </c>
      <c r="C5" s="64" t="s">
        <v>13</v>
      </c>
      <c r="D5" s="64"/>
      <c r="E5" s="64" t="s">
        <v>14</v>
      </c>
      <c r="F5" s="64"/>
      <c r="G5" s="64" t="s">
        <v>15</v>
      </c>
      <c r="H5" s="65" t="s">
        <v>16</v>
      </c>
      <c r="I5" s="90"/>
      <c r="J5" s="90"/>
      <c r="K5" s="105"/>
      <c r="L5" s="75"/>
      <c r="M5" s="75"/>
      <c r="N5" s="75"/>
    </row>
    <row r="6" ht="18" customHeight="1" spans="1:14">
      <c r="A6" s="64"/>
      <c r="B6" s="64"/>
      <c r="C6" s="64" t="s">
        <v>17</v>
      </c>
      <c r="D6" s="64" t="s">
        <v>18</v>
      </c>
      <c r="E6" s="64" t="s">
        <v>17</v>
      </c>
      <c r="F6" s="64" t="s">
        <v>18</v>
      </c>
      <c r="G6" s="64"/>
      <c r="H6" s="65" t="s">
        <v>19</v>
      </c>
      <c r="I6" s="106" t="s">
        <v>20</v>
      </c>
      <c r="J6" s="90" t="s">
        <v>21</v>
      </c>
      <c r="K6" s="105"/>
      <c r="L6" s="75"/>
      <c r="M6" s="75"/>
      <c r="N6" s="75"/>
    </row>
    <row r="7" ht="18" customHeight="1" spans="1:14">
      <c r="A7" s="64"/>
      <c r="B7" s="57">
        <f t="shared" ref="B7:B11" si="0">G7/(1+C7+E7)</f>
        <v>4117176.38181818</v>
      </c>
      <c r="C7" s="66">
        <v>0.02</v>
      </c>
      <c r="D7" s="57">
        <f t="shared" ref="D7:D11" si="1">G7/(1+E7+C7)*C7</f>
        <v>82343.5276363636</v>
      </c>
      <c r="E7" s="66">
        <v>0.08</v>
      </c>
      <c r="F7" s="57">
        <f t="shared" ref="F7:F11" si="2">G7/(1+C7+E7)*E7</f>
        <v>329374.110545454</v>
      </c>
      <c r="G7" s="67">
        <v>4528894.02</v>
      </c>
      <c r="H7" s="65"/>
      <c r="I7" s="106">
        <v>3512261.8</v>
      </c>
      <c r="J7" s="90"/>
      <c r="K7" s="105"/>
      <c r="L7" s="75"/>
      <c r="M7" s="75"/>
      <c r="N7" s="75"/>
    </row>
    <row r="8" ht="18" customHeight="1" spans="1:14">
      <c r="A8" s="68" t="s">
        <v>22</v>
      </c>
      <c r="B8" s="57">
        <f t="shared" si="0"/>
        <v>366972.47706422</v>
      </c>
      <c r="C8" s="66">
        <v>0.02</v>
      </c>
      <c r="D8" s="57">
        <f t="shared" si="1"/>
        <v>7339.4495412844</v>
      </c>
      <c r="E8" s="66">
        <v>0.07</v>
      </c>
      <c r="F8" s="57">
        <f t="shared" si="2"/>
        <v>25688.0733944954</v>
      </c>
      <c r="G8" s="67">
        <v>400000</v>
      </c>
      <c r="H8" s="69" t="s">
        <v>23</v>
      </c>
      <c r="I8" s="107">
        <v>400000</v>
      </c>
      <c r="J8" s="93"/>
      <c r="K8" s="105"/>
      <c r="L8" s="75"/>
      <c r="M8" s="75"/>
      <c r="N8" s="75"/>
    </row>
    <row r="9" ht="18" customHeight="1" spans="1:14">
      <c r="A9" s="68" t="s">
        <v>24</v>
      </c>
      <c r="B9" s="57">
        <f t="shared" si="0"/>
        <v>183486.23853211</v>
      </c>
      <c r="C9" s="66">
        <v>0.02</v>
      </c>
      <c r="D9" s="57">
        <f t="shared" si="1"/>
        <v>3669.7247706422</v>
      </c>
      <c r="E9" s="66">
        <v>0.07</v>
      </c>
      <c r="F9" s="57">
        <f t="shared" si="2"/>
        <v>12844.0366972477</v>
      </c>
      <c r="G9" s="67">
        <v>200000</v>
      </c>
      <c r="H9" s="69" t="s">
        <v>25</v>
      </c>
      <c r="I9" s="107">
        <v>200000</v>
      </c>
      <c r="J9" s="93"/>
      <c r="K9" s="108"/>
      <c r="L9" s="75"/>
      <c r="M9" s="75"/>
      <c r="N9" s="75"/>
    </row>
    <row r="10" ht="18" customHeight="1" spans="1:14">
      <c r="A10" s="68"/>
      <c r="B10" s="57">
        <f t="shared" si="0"/>
        <v>0</v>
      </c>
      <c r="C10" s="66"/>
      <c r="D10" s="57">
        <f t="shared" si="1"/>
        <v>0</v>
      </c>
      <c r="E10" s="66">
        <v>0.08</v>
      </c>
      <c r="F10" s="57">
        <f t="shared" si="2"/>
        <v>0</v>
      </c>
      <c r="G10" s="67"/>
      <c r="H10" s="69"/>
      <c r="I10" s="107"/>
      <c r="J10" s="93"/>
      <c r="K10" s="105"/>
      <c r="L10" s="75"/>
      <c r="M10" s="75"/>
      <c r="N10" s="75"/>
    </row>
    <row r="11" ht="18" customHeight="1" spans="1:14">
      <c r="A11" s="68"/>
      <c r="B11" s="57">
        <f t="shared" si="0"/>
        <v>0</v>
      </c>
      <c r="C11" s="66"/>
      <c r="D11" s="57">
        <f t="shared" si="1"/>
        <v>0</v>
      </c>
      <c r="E11" s="66">
        <v>0.08</v>
      </c>
      <c r="F11" s="57">
        <f t="shared" si="2"/>
        <v>0</v>
      </c>
      <c r="G11" s="67"/>
      <c r="H11" s="69"/>
      <c r="I11" s="107"/>
      <c r="J11" s="93"/>
      <c r="K11" s="105"/>
      <c r="L11" s="75"/>
      <c r="M11" s="75"/>
      <c r="N11" s="75"/>
    </row>
    <row r="12" ht="18" customHeight="1" spans="1:14">
      <c r="A12" s="70" t="s">
        <v>26</v>
      </c>
      <c r="B12" s="71">
        <f>SUM(B7:B11)</f>
        <v>4667635.09741451</v>
      </c>
      <c r="C12" s="72"/>
      <c r="D12" s="72">
        <f>SUM(D7:D11)</f>
        <v>93352.7019482902</v>
      </c>
      <c r="E12" s="72"/>
      <c r="F12" s="73">
        <f>SUM(F7:F11)</f>
        <v>367906.220637198</v>
      </c>
      <c r="G12" s="72">
        <f>SUM(G7:G11)</f>
        <v>5128894.02</v>
      </c>
      <c r="H12" s="74"/>
      <c r="I12" s="109">
        <f>SUM(I7:I11)</f>
        <v>4112261.8</v>
      </c>
      <c r="J12" s="91"/>
      <c r="K12" s="105"/>
      <c r="L12" s="75"/>
      <c r="M12" s="75"/>
      <c r="N12" s="75"/>
    </row>
    <row r="13" ht="18" customHeight="1" spans="1:14">
      <c r="A13" s="63" t="s">
        <v>27</v>
      </c>
      <c r="B13" s="75"/>
      <c r="C13" s="61"/>
      <c r="D13" s="61"/>
      <c r="E13" s="61"/>
      <c r="F13" s="61"/>
      <c r="G13" s="61"/>
      <c r="H13" s="76"/>
      <c r="I13" s="110"/>
      <c r="J13" s="61"/>
      <c r="K13" s="108"/>
      <c r="L13" s="111"/>
      <c r="M13" s="75"/>
      <c r="N13" s="75"/>
    </row>
    <row r="14" ht="18" customHeight="1" spans="1:15">
      <c r="A14" s="77" t="s">
        <v>28</v>
      </c>
      <c r="B14" s="64" t="s">
        <v>29</v>
      </c>
      <c r="C14" s="64" t="s">
        <v>30</v>
      </c>
      <c r="D14" s="64" t="s">
        <v>31</v>
      </c>
      <c r="E14" s="64" t="s">
        <v>17</v>
      </c>
      <c r="F14" s="64" t="s">
        <v>32</v>
      </c>
      <c r="G14" s="64" t="s">
        <v>15</v>
      </c>
      <c r="H14" s="78" t="s">
        <v>33</v>
      </c>
      <c r="I14" s="106" t="s">
        <v>34</v>
      </c>
      <c r="J14" s="64" t="s">
        <v>21</v>
      </c>
      <c r="K14" s="112" t="s">
        <v>35</v>
      </c>
      <c r="L14" s="90" t="s">
        <v>36</v>
      </c>
      <c r="M14" s="90" t="s">
        <v>37</v>
      </c>
      <c r="N14" s="90" t="s">
        <v>38</v>
      </c>
      <c r="O14" s="17" t="s">
        <v>39</v>
      </c>
    </row>
    <row r="15" s="1" customFormat="1" ht="18" customHeight="1" spans="1:15">
      <c r="A15" s="79" t="s">
        <v>40</v>
      </c>
      <c r="B15" s="80">
        <f>ROUND(G15/(1+E15),2)</f>
        <v>194690.27</v>
      </c>
      <c r="C15" s="81">
        <v>1</v>
      </c>
      <c r="D15" s="82" t="s">
        <v>41</v>
      </c>
      <c r="E15" s="83">
        <v>0.13</v>
      </c>
      <c r="F15" s="80">
        <f>ROUND(G15/(1+E15)*E15,2)</f>
        <v>25309.73</v>
      </c>
      <c r="G15" s="84">
        <v>220000</v>
      </c>
      <c r="H15" s="69" t="s">
        <v>23</v>
      </c>
      <c r="I15" s="107">
        <v>220000</v>
      </c>
      <c r="J15" s="93"/>
      <c r="K15" s="113" t="s">
        <v>42</v>
      </c>
      <c r="L15" s="114"/>
      <c r="M15" s="82"/>
      <c r="N15" s="82"/>
      <c r="O15" s="32"/>
    </row>
    <row r="16" s="1" customFormat="1" ht="18" customHeight="1" spans="1:15">
      <c r="A16" s="79" t="s">
        <v>23</v>
      </c>
      <c r="B16" s="80">
        <f>ROUND(G16/(1+E16),2)</f>
        <v>224140.41</v>
      </c>
      <c r="C16" s="81">
        <v>1</v>
      </c>
      <c r="D16" s="82" t="s">
        <v>43</v>
      </c>
      <c r="E16" s="83">
        <v>0</v>
      </c>
      <c r="F16" s="80">
        <f>ROUND(G16/(1+E16)*E16,2)</f>
        <v>0</v>
      </c>
      <c r="G16" s="84">
        <v>224140.41</v>
      </c>
      <c r="H16" s="69" t="s">
        <v>23</v>
      </c>
      <c r="I16" s="107">
        <v>171386.42</v>
      </c>
      <c r="J16" s="93" t="s">
        <v>44</v>
      </c>
      <c r="K16" s="113" t="s">
        <v>45</v>
      </c>
      <c r="L16" s="114"/>
      <c r="M16" s="82"/>
      <c r="N16" s="82"/>
      <c r="O16" s="32"/>
    </row>
    <row r="17" s="1" customFormat="1" ht="18" customHeight="1" spans="1:15">
      <c r="A17" s="79" t="s">
        <v>46</v>
      </c>
      <c r="B17" s="80">
        <f>ROUND(G17/(1+E17),2)</f>
        <v>97345.13</v>
      </c>
      <c r="C17" s="81">
        <v>3</v>
      </c>
      <c r="D17" s="82" t="s">
        <v>41</v>
      </c>
      <c r="E17" s="83">
        <v>0.13</v>
      </c>
      <c r="F17" s="80">
        <f>ROUND(G17/(1+E17)*E17,2)</f>
        <v>12654.87</v>
      </c>
      <c r="G17" s="85">
        <v>110000</v>
      </c>
      <c r="H17" s="69"/>
      <c r="I17" s="107"/>
      <c r="J17" s="93"/>
      <c r="K17" s="113" t="s">
        <v>47</v>
      </c>
      <c r="L17" s="114"/>
      <c r="M17" s="82" t="s">
        <v>48</v>
      </c>
      <c r="N17" s="82"/>
      <c r="O17" s="32"/>
    </row>
    <row r="18" s="1" customFormat="1" ht="18" customHeight="1" spans="1:15">
      <c r="A18" s="79" t="s">
        <v>46</v>
      </c>
      <c r="B18" s="80">
        <f>ROUND(G18/(1+E18),2)</f>
        <v>3850.92</v>
      </c>
      <c r="C18" s="81">
        <v>1</v>
      </c>
      <c r="D18" s="82" t="s">
        <v>41</v>
      </c>
      <c r="E18" s="83">
        <v>0.13</v>
      </c>
      <c r="F18" s="80">
        <f>ROUND(G18/(1+E18)*E18,2)</f>
        <v>500.62</v>
      </c>
      <c r="G18" s="84">
        <v>4351.54</v>
      </c>
      <c r="H18" s="69"/>
      <c r="I18" s="107"/>
      <c r="J18" s="93"/>
      <c r="K18" s="113" t="s">
        <v>49</v>
      </c>
      <c r="L18" s="114" t="s">
        <v>50</v>
      </c>
      <c r="M18" s="82"/>
      <c r="N18" s="82"/>
      <c r="O18" s="32"/>
    </row>
    <row r="19" s="1" customFormat="1" ht="18" customHeight="1" spans="1:15">
      <c r="A19" s="79" t="s">
        <v>46</v>
      </c>
      <c r="B19" s="80">
        <f>ROUND(G19/(1+E19),2)</f>
        <v>11320.75</v>
      </c>
      <c r="C19" s="81"/>
      <c r="D19" s="82" t="s">
        <v>41</v>
      </c>
      <c r="E19" s="83">
        <v>0.06</v>
      </c>
      <c r="F19" s="80">
        <f>ROUND(G19/(1+E19)*E19,2)</f>
        <v>679.25</v>
      </c>
      <c r="G19" s="84">
        <v>12000</v>
      </c>
      <c r="H19" s="69"/>
      <c r="I19" s="107"/>
      <c r="J19" s="93"/>
      <c r="K19" s="113" t="s">
        <v>51</v>
      </c>
      <c r="L19" s="114" t="s">
        <v>52</v>
      </c>
      <c r="M19" s="82"/>
      <c r="N19" s="82"/>
      <c r="O19" s="32"/>
    </row>
    <row r="20" s="1" customFormat="1" ht="18" customHeight="1" spans="1:15">
      <c r="A20" s="79"/>
      <c r="B20" s="80">
        <f t="shared" ref="B20:B25" si="3">ROUND(G20/(1+E20),2)</f>
        <v>0</v>
      </c>
      <c r="C20" s="81"/>
      <c r="D20" s="82"/>
      <c r="E20" s="83"/>
      <c r="F20" s="80">
        <f t="shared" ref="F20:F31" si="4">ROUND(G20/(1+E20)*E20,2)</f>
        <v>0</v>
      </c>
      <c r="G20" s="84"/>
      <c r="H20" s="33" t="s">
        <v>53</v>
      </c>
      <c r="I20" s="107">
        <v>339669.82</v>
      </c>
      <c r="J20" s="93" t="s">
        <v>54</v>
      </c>
      <c r="K20" s="113"/>
      <c r="L20" s="114"/>
      <c r="M20" s="82"/>
      <c r="N20" s="82"/>
      <c r="O20" s="32"/>
    </row>
    <row r="21" s="1" customFormat="1" ht="18" customHeight="1" spans="1:15">
      <c r="A21" s="79"/>
      <c r="B21" s="80">
        <f t="shared" si="3"/>
        <v>0</v>
      </c>
      <c r="C21" s="81"/>
      <c r="D21" s="82"/>
      <c r="E21" s="83"/>
      <c r="F21" s="80">
        <f t="shared" si="4"/>
        <v>0</v>
      </c>
      <c r="G21" s="84"/>
      <c r="H21" s="33" t="s">
        <v>55</v>
      </c>
      <c r="I21" s="107">
        <v>417695.72</v>
      </c>
      <c r="J21" s="93" t="s">
        <v>54</v>
      </c>
      <c r="K21" s="113"/>
      <c r="L21" s="114"/>
      <c r="M21" s="82"/>
      <c r="N21" s="82"/>
      <c r="O21" s="32"/>
    </row>
    <row r="22" s="1" customFormat="1" ht="18" customHeight="1" spans="1:15">
      <c r="A22" s="79"/>
      <c r="B22" s="80">
        <f t="shared" si="3"/>
        <v>0</v>
      </c>
      <c r="C22" s="81"/>
      <c r="D22" s="82"/>
      <c r="E22" s="83"/>
      <c r="F22" s="80">
        <f t="shared" si="4"/>
        <v>0</v>
      </c>
      <c r="G22" s="84"/>
      <c r="H22" s="33" t="s">
        <v>56</v>
      </c>
      <c r="I22" s="107">
        <v>642007.03</v>
      </c>
      <c r="J22" s="93" t="s">
        <v>54</v>
      </c>
      <c r="K22" s="113"/>
      <c r="L22" s="114"/>
      <c r="M22" s="82"/>
      <c r="N22" s="82"/>
      <c r="O22" s="32"/>
    </row>
    <row r="23" s="1" customFormat="1" ht="18" customHeight="1" spans="1:15">
      <c r="A23" s="79"/>
      <c r="B23" s="80">
        <f t="shared" si="3"/>
        <v>0</v>
      </c>
      <c r="C23" s="81"/>
      <c r="D23" s="82"/>
      <c r="E23" s="83"/>
      <c r="F23" s="80">
        <f t="shared" si="4"/>
        <v>0</v>
      </c>
      <c r="G23" s="84"/>
      <c r="H23" s="33" t="s">
        <v>57</v>
      </c>
      <c r="I23" s="107">
        <v>1180937.13</v>
      </c>
      <c r="J23" s="93" t="s">
        <v>54</v>
      </c>
      <c r="K23" s="113"/>
      <c r="L23" s="114"/>
      <c r="M23" s="82"/>
      <c r="N23" s="82"/>
      <c r="O23" s="32"/>
    </row>
    <row r="24" s="1" customFormat="1" ht="18" customHeight="1" spans="1:15">
      <c r="A24" s="79"/>
      <c r="B24" s="80">
        <f t="shared" si="3"/>
        <v>0</v>
      </c>
      <c r="C24" s="81"/>
      <c r="D24" s="82"/>
      <c r="E24" s="83"/>
      <c r="F24" s="80">
        <f t="shared" si="4"/>
        <v>0</v>
      </c>
      <c r="G24" s="84"/>
      <c r="H24" s="33" t="s">
        <v>58</v>
      </c>
      <c r="I24" s="107">
        <v>302135.71</v>
      </c>
      <c r="J24" s="93" t="s">
        <v>54</v>
      </c>
      <c r="K24" s="113"/>
      <c r="L24" s="114"/>
      <c r="M24" s="82"/>
      <c r="N24" s="82"/>
      <c r="O24" s="32"/>
    </row>
    <row r="25" s="1" customFormat="1" ht="18" customHeight="1" spans="1:15">
      <c r="A25" s="79"/>
      <c r="B25" s="80">
        <f t="shared" si="3"/>
        <v>0</v>
      </c>
      <c r="C25" s="81"/>
      <c r="D25" s="82"/>
      <c r="E25" s="83"/>
      <c r="F25" s="80">
        <f t="shared" si="4"/>
        <v>0</v>
      </c>
      <c r="G25" s="84"/>
      <c r="H25" s="33" t="s">
        <v>59</v>
      </c>
      <c r="I25" s="107">
        <v>565977.57</v>
      </c>
      <c r="J25" s="93" t="s">
        <v>54</v>
      </c>
      <c r="K25" s="113"/>
      <c r="L25" s="114"/>
      <c r="M25" s="82"/>
      <c r="N25" s="82"/>
      <c r="O25" s="32"/>
    </row>
    <row r="26" s="1" customFormat="1" ht="18" customHeight="1" spans="1:15">
      <c r="A26" s="79">
        <v>44256</v>
      </c>
      <c r="B26" s="80">
        <f t="shared" ref="B26:B31" si="5">ROUND(G26/(1+E26),2)</f>
        <v>97345.13</v>
      </c>
      <c r="C26" s="81" t="s">
        <v>60</v>
      </c>
      <c r="D26" s="82" t="s">
        <v>41</v>
      </c>
      <c r="E26" s="86">
        <v>0.13</v>
      </c>
      <c r="F26" s="80">
        <f t="shared" si="4"/>
        <v>12654.87</v>
      </c>
      <c r="G26" s="84">
        <v>110000</v>
      </c>
      <c r="H26" s="33"/>
      <c r="I26" s="107"/>
      <c r="J26" s="93"/>
      <c r="K26" s="113" t="s">
        <v>47</v>
      </c>
      <c r="L26" s="114" t="s">
        <v>61</v>
      </c>
      <c r="M26" s="82" t="s">
        <v>62</v>
      </c>
      <c r="N26" s="82"/>
      <c r="O26" s="32"/>
    </row>
    <row r="27" s="1" customFormat="1" ht="18" customHeight="1" spans="1:15">
      <c r="A27" s="79">
        <v>44256</v>
      </c>
      <c r="B27" s="80">
        <f t="shared" si="5"/>
        <v>9750</v>
      </c>
      <c r="C27" s="81" t="s">
        <v>60</v>
      </c>
      <c r="D27" s="82" t="s">
        <v>43</v>
      </c>
      <c r="E27" s="83"/>
      <c r="F27" s="80">
        <f t="shared" si="4"/>
        <v>0</v>
      </c>
      <c r="G27" s="84">
        <v>9750</v>
      </c>
      <c r="H27" s="33"/>
      <c r="I27" s="107"/>
      <c r="J27" s="93"/>
      <c r="K27" s="113" t="s">
        <v>63</v>
      </c>
      <c r="L27" s="114" t="s">
        <v>64</v>
      </c>
      <c r="M27" s="82"/>
      <c r="N27" s="82"/>
      <c r="O27" s="32"/>
    </row>
    <row r="28" s="1" customFormat="1" ht="18" customHeight="1" spans="1:15">
      <c r="A28" s="79">
        <v>44256</v>
      </c>
      <c r="B28" s="80">
        <f t="shared" si="5"/>
        <v>11320.75</v>
      </c>
      <c r="C28" s="81" t="s">
        <v>65</v>
      </c>
      <c r="D28" s="82" t="s">
        <v>41</v>
      </c>
      <c r="E28" s="86">
        <v>0.06</v>
      </c>
      <c r="F28" s="80">
        <f t="shared" si="4"/>
        <v>679.25</v>
      </c>
      <c r="G28" s="84">
        <v>12000</v>
      </c>
      <c r="H28" s="33"/>
      <c r="I28" s="107"/>
      <c r="J28" s="93"/>
      <c r="K28" s="113" t="s">
        <v>51</v>
      </c>
      <c r="L28" s="114" t="s">
        <v>52</v>
      </c>
      <c r="M28" s="82"/>
      <c r="N28" s="82"/>
      <c r="O28" s="32"/>
    </row>
    <row r="29" s="1" customFormat="1" ht="18" customHeight="1" spans="1:15">
      <c r="A29" s="79">
        <v>44256</v>
      </c>
      <c r="B29" s="80">
        <f t="shared" si="5"/>
        <v>3850.92</v>
      </c>
      <c r="C29" s="81" t="s">
        <v>60</v>
      </c>
      <c r="D29" s="82" t="s">
        <v>41</v>
      </c>
      <c r="E29" s="86">
        <v>0.13</v>
      </c>
      <c r="F29" s="80">
        <f t="shared" si="4"/>
        <v>500.62</v>
      </c>
      <c r="G29" s="84">
        <v>4351.54</v>
      </c>
      <c r="H29" s="33"/>
      <c r="I29" s="107"/>
      <c r="J29" s="93"/>
      <c r="K29" s="113" t="s">
        <v>49</v>
      </c>
      <c r="L29" s="114" t="s">
        <v>50</v>
      </c>
      <c r="M29" s="82"/>
      <c r="N29" s="82"/>
      <c r="O29" s="32"/>
    </row>
    <row r="30" s="1" customFormat="1" ht="18" customHeight="1" spans="1:15">
      <c r="A30" s="79"/>
      <c r="B30" s="80">
        <f t="shared" si="5"/>
        <v>0</v>
      </c>
      <c r="C30" s="81"/>
      <c r="D30" s="82"/>
      <c r="E30" s="83"/>
      <c r="F30" s="80">
        <f t="shared" si="4"/>
        <v>0</v>
      </c>
      <c r="G30" s="84"/>
      <c r="H30" s="69"/>
      <c r="I30" s="115">
        <v>110000</v>
      </c>
      <c r="J30" s="116" t="s">
        <v>66</v>
      </c>
      <c r="K30" s="117" t="s">
        <v>47</v>
      </c>
      <c r="L30" s="114" t="s">
        <v>61</v>
      </c>
      <c r="M30" s="82"/>
      <c r="N30" s="82"/>
      <c r="O30" s="32"/>
    </row>
    <row r="31" s="1" customFormat="1" ht="18" customHeight="1" spans="1:15">
      <c r="A31" s="79"/>
      <c r="B31" s="80">
        <f t="shared" si="5"/>
        <v>0</v>
      </c>
      <c r="C31" s="81"/>
      <c r="D31" s="82"/>
      <c r="E31" s="83"/>
      <c r="F31" s="80">
        <f t="shared" si="4"/>
        <v>0</v>
      </c>
      <c r="G31" s="84"/>
      <c r="H31" s="69"/>
      <c r="I31" s="115">
        <v>85569.82</v>
      </c>
      <c r="J31" s="116" t="s">
        <v>67</v>
      </c>
      <c r="K31" s="117" t="s">
        <v>44</v>
      </c>
      <c r="L31" s="114"/>
      <c r="M31" s="82"/>
      <c r="N31" s="82"/>
      <c r="O31" s="32"/>
    </row>
    <row r="32" s="1" customFormat="1" ht="18" customHeight="1" spans="1:15">
      <c r="A32" s="79"/>
      <c r="B32" s="80"/>
      <c r="C32" s="81"/>
      <c r="D32" s="82"/>
      <c r="E32" s="83"/>
      <c r="F32" s="80"/>
      <c r="G32" s="84"/>
      <c r="H32" s="69"/>
      <c r="I32" s="115"/>
      <c r="J32" s="116"/>
      <c r="K32" s="117"/>
      <c r="L32" s="114"/>
      <c r="M32" s="82"/>
      <c r="N32" s="82"/>
      <c r="O32" s="32"/>
    </row>
    <row r="33" s="1" customFormat="1" ht="18" customHeight="1" spans="1:15">
      <c r="A33" s="79"/>
      <c r="B33" s="80"/>
      <c r="C33" s="81"/>
      <c r="D33" s="82"/>
      <c r="E33" s="83"/>
      <c r="F33" s="80"/>
      <c r="G33" s="84"/>
      <c r="H33" s="87"/>
      <c r="I33" s="118"/>
      <c r="J33" s="82"/>
      <c r="K33" s="113"/>
      <c r="L33" s="114"/>
      <c r="M33" s="82"/>
      <c r="N33" s="82"/>
      <c r="O33" s="32"/>
    </row>
    <row r="34" s="1" customFormat="1" ht="18" customHeight="1" spans="1:15">
      <c r="A34" s="79"/>
      <c r="B34" s="80"/>
      <c r="C34" s="81"/>
      <c r="D34" s="82"/>
      <c r="E34" s="83"/>
      <c r="F34" s="80"/>
      <c r="G34" s="84"/>
      <c r="H34" s="87">
        <v>44284</v>
      </c>
      <c r="I34" s="118">
        <v>-0.03</v>
      </c>
      <c r="J34" s="82" t="s">
        <v>68</v>
      </c>
      <c r="K34" s="113" t="s">
        <v>69</v>
      </c>
      <c r="L34" s="114"/>
      <c r="M34" s="82"/>
      <c r="N34" s="82"/>
      <c r="O34" s="32"/>
    </row>
    <row r="35" s="1" customFormat="1" ht="18" customHeight="1" spans="1:15">
      <c r="A35" s="79"/>
      <c r="B35" s="80">
        <f t="shared" ref="B35:B46" si="6">ROUND(G35/(1+E35),2)</f>
        <v>0</v>
      </c>
      <c r="C35" s="81"/>
      <c r="D35" s="82"/>
      <c r="E35" s="83"/>
      <c r="F35" s="80">
        <f t="shared" ref="F35:F44" si="7">ROUND(G35/(1+E35)*E35,2)</f>
        <v>0</v>
      </c>
      <c r="G35" s="84"/>
      <c r="H35" s="87">
        <v>44284</v>
      </c>
      <c r="I35" s="118">
        <v>150</v>
      </c>
      <c r="J35" s="82" t="s">
        <v>70</v>
      </c>
      <c r="K35" s="119" t="s">
        <v>71</v>
      </c>
      <c r="L35" s="114"/>
      <c r="M35" s="82"/>
      <c r="N35" s="82"/>
      <c r="O35" s="32"/>
    </row>
    <row r="36" s="1" customFormat="1" ht="18" customHeight="1" spans="1:15">
      <c r="A36" s="79"/>
      <c r="B36" s="80">
        <f t="shared" si="6"/>
        <v>0</v>
      </c>
      <c r="C36" s="81"/>
      <c r="D36" s="82"/>
      <c r="E36" s="83"/>
      <c r="F36" s="80">
        <f t="shared" si="7"/>
        <v>0</v>
      </c>
      <c r="G36" s="84"/>
      <c r="H36" s="87">
        <v>44284</v>
      </c>
      <c r="I36" s="118">
        <v>4280.18</v>
      </c>
      <c r="J36" s="82" t="s">
        <v>70</v>
      </c>
      <c r="K36" s="113" t="s">
        <v>72</v>
      </c>
      <c r="L36" s="114"/>
      <c r="M36" s="82"/>
      <c r="N36" s="82"/>
      <c r="O36" s="32"/>
    </row>
    <row r="37" s="1" customFormat="1" ht="18" customHeight="1" spans="1:15">
      <c r="A37" s="79"/>
      <c r="B37" s="80">
        <f t="shared" si="6"/>
        <v>0</v>
      </c>
      <c r="C37" s="81"/>
      <c r="D37" s="82"/>
      <c r="E37" s="83"/>
      <c r="F37" s="80">
        <f t="shared" si="7"/>
        <v>0</v>
      </c>
      <c r="G37" s="84"/>
      <c r="H37" s="33" t="s">
        <v>53</v>
      </c>
      <c r="I37" s="118">
        <v>10330.1801801802</v>
      </c>
      <c r="J37" s="82" t="s">
        <v>73</v>
      </c>
      <c r="K37" s="113"/>
      <c r="L37" s="114"/>
      <c r="M37" s="82"/>
      <c r="N37" s="82"/>
      <c r="O37" s="32"/>
    </row>
    <row r="38" s="1" customFormat="1" ht="18" customHeight="1" spans="1:15">
      <c r="A38" s="79"/>
      <c r="B38" s="80">
        <f t="shared" si="6"/>
        <v>0</v>
      </c>
      <c r="C38" s="81"/>
      <c r="D38" s="82"/>
      <c r="E38" s="83"/>
      <c r="F38" s="80">
        <f t="shared" si="7"/>
        <v>0</v>
      </c>
      <c r="G38" s="84"/>
      <c r="H38" s="33" t="s">
        <v>55</v>
      </c>
      <c r="I38" s="118">
        <v>16528.2882882883</v>
      </c>
      <c r="J38" s="82" t="s">
        <v>73</v>
      </c>
      <c r="K38" s="113"/>
      <c r="L38" s="114"/>
      <c r="M38" s="82"/>
      <c r="N38" s="82"/>
      <c r="O38" s="32"/>
    </row>
    <row r="39" s="1" customFormat="1" ht="18" customHeight="1" spans="1:15">
      <c r="A39" s="79"/>
      <c r="B39" s="80">
        <f t="shared" si="6"/>
        <v>0</v>
      </c>
      <c r="C39" s="81"/>
      <c r="D39" s="82"/>
      <c r="E39" s="83"/>
      <c r="F39" s="80">
        <f t="shared" si="7"/>
        <v>0</v>
      </c>
      <c r="G39" s="84"/>
      <c r="H39" s="33" t="s">
        <v>56</v>
      </c>
      <c r="I39" s="118">
        <v>2662.99690149549</v>
      </c>
      <c r="J39" s="82" t="s">
        <v>73</v>
      </c>
      <c r="K39" s="113"/>
      <c r="L39" s="114"/>
      <c r="M39" s="82"/>
      <c r="N39" s="82"/>
      <c r="O39" s="32"/>
    </row>
    <row r="40" s="1" customFormat="1" ht="18" customHeight="1" spans="1:15">
      <c r="A40" s="79"/>
      <c r="B40" s="80">
        <f t="shared" si="6"/>
        <v>0</v>
      </c>
      <c r="C40" s="81"/>
      <c r="D40" s="82"/>
      <c r="E40" s="83"/>
      <c r="F40" s="80">
        <f t="shared" si="7"/>
        <v>0</v>
      </c>
      <c r="G40" s="84"/>
      <c r="H40" s="33" t="s">
        <v>57</v>
      </c>
      <c r="I40" s="118">
        <v>24792.4324324324</v>
      </c>
      <c r="J40" s="82" t="s">
        <v>73</v>
      </c>
      <c r="K40" s="113"/>
      <c r="L40" s="114"/>
      <c r="M40" s="82"/>
      <c r="N40" s="82"/>
      <c r="O40" s="32"/>
    </row>
    <row r="41" s="1" customFormat="1" ht="18" customHeight="1" spans="1:15">
      <c r="A41" s="79"/>
      <c r="B41" s="80">
        <f t="shared" si="6"/>
        <v>0</v>
      </c>
      <c r="C41" s="81"/>
      <c r="D41" s="82"/>
      <c r="E41" s="83"/>
      <c r="F41" s="80">
        <f t="shared" si="7"/>
        <v>0</v>
      </c>
      <c r="G41" s="84"/>
      <c r="H41" s="33" t="s">
        <v>58</v>
      </c>
      <c r="I41" s="118">
        <v>8264.14414414414</v>
      </c>
      <c r="J41" s="82" t="s">
        <v>73</v>
      </c>
      <c r="K41" s="113"/>
      <c r="L41" s="114"/>
      <c r="M41" s="82"/>
      <c r="N41" s="82"/>
      <c r="O41" s="32"/>
    </row>
    <row r="42" s="1" customFormat="1" ht="18" customHeight="1" spans="1:15">
      <c r="A42" s="79"/>
      <c r="B42" s="80">
        <f t="shared" si="6"/>
        <v>0</v>
      </c>
      <c r="C42" s="81"/>
      <c r="D42" s="82"/>
      <c r="E42" s="83"/>
      <c r="F42" s="80">
        <f t="shared" si="7"/>
        <v>0</v>
      </c>
      <c r="G42" s="84"/>
      <c r="H42" s="33" t="s">
        <v>59</v>
      </c>
      <c r="I42" s="118">
        <v>1260.80945945946</v>
      </c>
      <c r="J42" s="82" t="s">
        <v>73</v>
      </c>
      <c r="K42" s="113"/>
      <c r="L42" s="114"/>
      <c r="M42" s="82"/>
      <c r="N42" s="82"/>
      <c r="O42" s="32"/>
    </row>
    <row r="43" s="1" customFormat="1" ht="18" customHeight="1" spans="1:15">
      <c r="A43" s="79"/>
      <c r="B43" s="80">
        <f t="shared" si="6"/>
        <v>0</v>
      </c>
      <c r="C43" s="81"/>
      <c r="D43" s="82"/>
      <c r="E43" s="83"/>
      <c r="F43" s="80">
        <f t="shared" si="7"/>
        <v>0</v>
      </c>
      <c r="G43" s="84"/>
      <c r="H43" s="87" t="s">
        <v>23</v>
      </c>
      <c r="I43" s="118"/>
      <c r="J43" s="82" t="s">
        <v>70</v>
      </c>
      <c r="K43" s="119" t="s">
        <v>71</v>
      </c>
      <c r="L43" s="114"/>
      <c r="M43" s="82"/>
      <c r="N43" s="82"/>
      <c r="O43" s="32"/>
    </row>
    <row r="44" s="1" customFormat="1" ht="18" customHeight="1" spans="1:15">
      <c r="A44" s="79"/>
      <c r="B44" s="80">
        <f t="shared" si="6"/>
        <v>0</v>
      </c>
      <c r="C44" s="81"/>
      <c r="D44" s="82"/>
      <c r="E44" s="83"/>
      <c r="F44" s="80">
        <f t="shared" si="7"/>
        <v>0</v>
      </c>
      <c r="G44" s="84"/>
      <c r="H44" s="87" t="s">
        <v>23</v>
      </c>
      <c r="I44" s="118">
        <f>G8/1.09*2.2927/100</f>
        <v>8413.57798165137</v>
      </c>
      <c r="J44" s="82" t="s">
        <v>74</v>
      </c>
      <c r="K44" s="113"/>
      <c r="L44" s="114"/>
      <c r="M44" s="82"/>
      <c r="N44" s="82"/>
      <c r="O44" s="32"/>
    </row>
    <row r="45" ht="18" customHeight="1" spans="1:15">
      <c r="A45" s="72" t="s">
        <v>26</v>
      </c>
      <c r="B45" s="71">
        <f>SUM(B15:B44)</f>
        <v>653614.28</v>
      </c>
      <c r="C45" s="72"/>
      <c r="D45" s="88"/>
      <c r="E45" s="88"/>
      <c r="F45" s="73">
        <f>SUM(F15:F44)</f>
        <v>52979.21</v>
      </c>
      <c r="G45" s="72">
        <f>SUM(G15:G44)</f>
        <v>706593.49</v>
      </c>
      <c r="H45" s="74"/>
      <c r="I45" s="107">
        <f>SUM(I15:I44)</f>
        <v>4112061.79938765</v>
      </c>
      <c r="J45" s="91"/>
      <c r="K45" s="112"/>
      <c r="L45" s="91"/>
      <c r="M45" s="93"/>
      <c r="N45" s="93"/>
      <c r="O45" s="25"/>
    </row>
    <row r="46" ht="28" customHeight="1" spans="1:14">
      <c r="A46" s="35"/>
      <c r="B46" s="35">
        <f>B12-B45</f>
        <v>4014020.81741451</v>
      </c>
      <c r="C46" s="35"/>
      <c r="D46" s="36"/>
      <c r="E46" s="36"/>
      <c r="F46" s="35">
        <f>F12-F45</f>
        <v>314927.010637198</v>
      </c>
      <c r="G46" s="35">
        <f>G45-706593.49</f>
        <v>0</v>
      </c>
      <c r="H46" s="89" t="s">
        <v>75</v>
      </c>
      <c r="I46" s="109">
        <f>I12-I45</f>
        <v>200.000612348784</v>
      </c>
      <c r="J46" s="6"/>
      <c r="K46" s="120"/>
      <c r="M46" s="51"/>
      <c r="N46" s="51"/>
    </row>
    <row r="47" ht="18" customHeight="1" spans="1:8">
      <c r="A47" s="63" t="s">
        <v>76</v>
      </c>
      <c r="B47" s="61"/>
      <c r="C47" s="63"/>
      <c r="D47" s="61"/>
      <c r="E47" s="61"/>
      <c r="F47" s="75"/>
      <c r="G47" s="75"/>
      <c r="H47" s="76"/>
    </row>
    <row r="48" ht="37" customHeight="1" spans="1:8">
      <c r="A48" s="90" t="s">
        <v>77</v>
      </c>
      <c r="B48" s="64" t="s">
        <v>78</v>
      </c>
      <c r="C48" s="91"/>
      <c r="D48" s="90" t="s">
        <v>77</v>
      </c>
      <c r="E48" s="64" t="s">
        <v>17</v>
      </c>
      <c r="F48" s="64" t="s">
        <v>78</v>
      </c>
      <c r="G48" s="64" t="s">
        <v>79</v>
      </c>
      <c r="H48" s="92" t="s">
        <v>80</v>
      </c>
    </row>
    <row r="49" ht="18" customHeight="1" spans="1:8">
      <c r="A49" s="91" t="s">
        <v>81</v>
      </c>
      <c r="B49" s="80">
        <f>(B12-B45)*0.25</f>
        <v>1003505.20435363</v>
      </c>
      <c r="C49" s="91"/>
      <c r="D49" s="55" t="s">
        <v>82</v>
      </c>
      <c r="E49" s="93" t="s">
        <v>83</v>
      </c>
      <c r="F49" s="73">
        <f>F12-F45</f>
        <v>314927.010637198</v>
      </c>
      <c r="G49" s="73"/>
      <c r="H49" s="94">
        <f>D9</f>
        <v>3669.7247706422</v>
      </c>
    </row>
    <row r="50" ht="18" customHeight="1" spans="1:8">
      <c r="A50" s="91" t="s">
        <v>84</v>
      </c>
      <c r="B50" s="57">
        <f>G12*0.0003</f>
        <v>1538.668206</v>
      </c>
      <c r="C50" s="91"/>
      <c r="D50" s="95" t="s">
        <v>85</v>
      </c>
      <c r="E50" s="96">
        <v>0.05</v>
      </c>
      <c r="F50" s="57">
        <f>F49*E50</f>
        <v>15746.3505318599</v>
      </c>
      <c r="G50" s="57"/>
      <c r="H50" s="92">
        <f>H49*0.07</f>
        <v>256.880733944954</v>
      </c>
    </row>
    <row r="51" ht="18" customHeight="1" spans="1:8">
      <c r="A51" s="91" t="s">
        <v>86</v>
      </c>
      <c r="B51" s="57">
        <f>B12*0.0006</f>
        <v>2800.58105844871</v>
      </c>
      <c r="C51" s="91"/>
      <c r="D51" s="95" t="s">
        <v>87</v>
      </c>
      <c r="E51" s="96">
        <v>0.03</v>
      </c>
      <c r="F51" s="57">
        <f>F49*E51</f>
        <v>9447.81031911593</v>
      </c>
      <c r="G51" s="57"/>
      <c r="H51" s="92">
        <f>H49*E51</f>
        <v>110.091743119266</v>
      </c>
    </row>
    <row r="52" ht="18" customHeight="1" spans="1:8">
      <c r="A52" s="91"/>
      <c r="B52" s="91"/>
      <c r="C52" s="91"/>
      <c r="D52" s="95" t="s">
        <v>88</v>
      </c>
      <c r="E52" s="96">
        <v>0.02</v>
      </c>
      <c r="F52" s="57">
        <f>F49*E52</f>
        <v>6298.54021274395</v>
      </c>
      <c r="G52" s="57"/>
      <c r="H52" s="92">
        <f>H49*E52</f>
        <v>73.394495412844</v>
      </c>
    </row>
    <row r="53" ht="18" customHeight="1" spans="1:8">
      <c r="A53" s="70" t="s">
        <v>89</v>
      </c>
      <c r="B53" s="71">
        <f>SUM(B49:B52)</f>
        <v>1007844.45361808</v>
      </c>
      <c r="C53" s="91"/>
      <c r="D53" s="70" t="s">
        <v>89</v>
      </c>
      <c r="E53" s="97"/>
      <c r="F53" s="73">
        <f>SUM(F49:F52)</f>
        <v>346419.711700917</v>
      </c>
      <c r="G53" s="73"/>
      <c r="H53" s="94">
        <f>SUM(H49:H52)</f>
        <v>4110.09174311927</v>
      </c>
    </row>
    <row r="54" ht="18" customHeight="1" spans="1:8">
      <c r="A54" s="63"/>
      <c r="B54" s="61"/>
      <c r="C54" s="63"/>
      <c r="D54" s="57" t="s">
        <v>84</v>
      </c>
      <c r="E54" s="98">
        <v>0.0003</v>
      </c>
      <c r="F54" s="72">
        <f>G12*E54</f>
        <v>1538.668206</v>
      </c>
      <c r="G54" s="91"/>
      <c r="H54" s="92">
        <f>G9*E54</f>
        <v>60</v>
      </c>
    </row>
    <row r="55" ht="18" customHeight="1" spans="1:8">
      <c r="A55" s="63"/>
      <c r="B55" s="61"/>
      <c r="C55" s="63"/>
      <c r="D55" s="57" t="s">
        <v>86</v>
      </c>
      <c r="E55" s="98">
        <v>0.0006</v>
      </c>
      <c r="F55" s="72">
        <f>B12*E55</f>
        <v>2800.58105844871</v>
      </c>
      <c r="G55" s="91"/>
      <c r="H55" s="92">
        <f>B9*E55</f>
        <v>110.091743119266</v>
      </c>
    </row>
    <row r="56" ht="18" customHeight="1" spans="1:8">
      <c r="A56" s="63"/>
      <c r="B56" s="61"/>
      <c r="C56" s="63"/>
      <c r="D56" s="72" t="s">
        <v>26</v>
      </c>
      <c r="E56" s="72"/>
      <c r="F56" s="72"/>
      <c r="G56" s="88"/>
      <c r="H56" s="99">
        <f>H53+H54+H55</f>
        <v>4280.18348623853</v>
      </c>
    </row>
    <row r="57" spans="3:7">
      <c r="C57" s="2"/>
      <c r="F57" s="6"/>
      <c r="G57" s="6"/>
    </row>
    <row r="58" spans="3:7">
      <c r="C58" s="2"/>
      <c r="F58" s="6"/>
      <c r="G58" s="6"/>
    </row>
    <row r="59" spans="3:7">
      <c r="C59" s="2"/>
      <c r="F59" s="6"/>
      <c r="G59" s="6"/>
    </row>
    <row r="60" spans="3:7">
      <c r="C60" s="2"/>
      <c r="F60" s="6"/>
      <c r="G60" s="6"/>
    </row>
    <row r="61" spans="3:7">
      <c r="C61" s="2"/>
      <c r="F61" s="6"/>
      <c r="G61" s="6"/>
    </row>
    <row r="62" spans="3:7">
      <c r="C62" s="2"/>
      <c r="F62" s="6"/>
      <c r="G62" s="6"/>
    </row>
    <row r="63" spans="3:7">
      <c r="C63" s="2"/>
      <c r="F63" s="6"/>
      <c r="G63" s="6"/>
    </row>
    <row r="64" spans="3:7">
      <c r="C64" s="2"/>
      <c r="F64" s="6"/>
      <c r="G64" s="6"/>
    </row>
    <row r="65" spans="3:7">
      <c r="C65" s="2"/>
      <c r="F65" s="6"/>
      <c r="G65" s="6"/>
    </row>
    <row r="66" spans="3:7">
      <c r="C66" s="2"/>
      <c r="F66" s="6"/>
      <c r="G66" s="6"/>
    </row>
    <row r="67" spans="3:7">
      <c r="C67" s="2"/>
      <c r="F67" s="6"/>
      <c r="G67" s="6"/>
    </row>
    <row r="68" spans="3:7">
      <c r="C68" s="2"/>
      <c r="F68" s="6"/>
      <c r="G68" s="6"/>
    </row>
    <row r="69" spans="3:7">
      <c r="C69" s="2"/>
      <c r="F69" s="6"/>
      <c r="G69" s="6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4:O3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opLeftCell="A22" workbookViewId="0">
      <selection activeCell="I20" sqref="I20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4" customWidth="1"/>
    <col min="10" max="10" width="7.75" style="5" customWidth="1"/>
    <col min="11" max="11" width="31.5" style="6" customWidth="1"/>
    <col min="12" max="12" width="17.2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90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</row>
    <row r="2" ht="18" customHeight="1" spans="1:12">
      <c r="A2" s="9" t="s">
        <v>1</v>
      </c>
      <c r="B2" s="10" t="s">
        <v>2</v>
      </c>
      <c r="C2" s="11" t="s">
        <v>3</v>
      </c>
      <c r="D2" s="11">
        <v>9200000</v>
      </c>
      <c r="E2" s="12" t="s">
        <v>4</v>
      </c>
      <c r="F2" s="11" t="s">
        <v>5</v>
      </c>
      <c r="G2" s="12" t="s">
        <v>6</v>
      </c>
      <c r="H2" s="13" t="s">
        <v>91</v>
      </c>
      <c r="I2" s="40"/>
      <c r="J2" s="41"/>
      <c r="K2" s="15"/>
      <c r="L2" s="15"/>
    </row>
    <row r="3" ht="18" customHeight="1" spans="1:12">
      <c r="A3" s="9" t="s">
        <v>8</v>
      </c>
      <c r="B3" s="14"/>
      <c r="C3" s="11" t="s">
        <v>9</v>
      </c>
      <c r="D3" s="11"/>
      <c r="H3" s="15"/>
      <c r="I3" s="42"/>
      <c r="J3" s="15"/>
      <c r="K3" s="15"/>
      <c r="L3" s="15"/>
    </row>
    <row r="4" ht="18" customHeight="1" spans="1:12">
      <c r="A4" s="2" t="s">
        <v>10</v>
      </c>
      <c r="H4" s="15"/>
      <c r="I4" s="42"/>
      <c r="J4" s="15"/>
      <c r="K4" s="15"/>
      <c r="L4" s="15"/>
    </row>
    <row r="5" ht="18" customHeight="1" spans="1:10">
      <c r="A5" s="16" t="s">
        <v>11</v>
      </c>
      <c r="B5" s="16" t="s">
        <v>12</v>
      </c>
      <c r="C5" s="16" t="s">
        <v>13</v>
      </c>
      <c r="D5" s="16"/>
      <c r="E5" s="16" t="s">
        <v>14</v>
      </c>
      <c r="F5" s="16"/>
      <c r="G5" s="16" t="s">
        <v>15</v>
      </c>
      <c r="H5" s="17" t="s">
        <v>16</v>
      </c>
      <c r="I5" s="17"/>
      <c r="J5" s="17"/>
    </row>
    <row r="6" ht="18" customHeight="1" spans="1:10">
      <c r="A6" s="16"/>
      <c r="B6" s="16"/>
      <c r="C6" s="16" t="s">
        <v>17</v>
      </c>
      <c r="D6" s="16" t="s">
        <v>18</v>
      </c>
      <c r="E6" s="16" t="s">
        <v>17</v>
      </c>
      <c r="F6" s="16" t="s">
        <v>18</v>
      </c>
      <c r="G6" s="16"/>
      <c r="H6" s="17" t="s">
        <v>19</v>
      </c>
      <c r="I6" s="43" t="s">
        <v>20</v>
      </c>
      <c r="J6" s="17" t="s">
        <v>21</v>
      </c>
    </row>
    <row r="7" ht="18" customHeight="1" spans="1:10">
      <c r="A7" s="16"/>
      <c r="B7" s="11">
        <f>G7/(1+C7+E7)</f>
        <v>4117176.38181818</v>
      </c>
      <c r="C7" s="18">
        <v>0.02</v>
      </c>
      <c r="D7" s="11">
        <f>G7/(1+E7+C7)*C7</f>
        <v>82343.5276363636</v>
      </c>
      <c r="E7" s="18">
        <v>0.08</v>
      </c>
      <c r="F7" s="11">
        <f>G7/(1+C7+E7)*E7</f>
        <v>329374.110545454</v>
      </c>
      <c r="G7" s="16">
        <v>4528894.02</v>
      </c>
      <c r="H7" s="17"/>
      <c r="I7" s="43">
        <v>3512261.8</v>
      </c>
      <c r="J7" s="17"/>
    </row>
    <row r="8" ht="18" customHeight="1" spans="1:10">
      <c r="A8" s="19" t="s">
        <v>22</v>
      </c>
      <c r="B8" s="11">
        <f>G8/(1+C8+E8)</f>
        <v>366972.47706422</v>
      </c>
      <c r="C8" s="18">
        <v>0.02</v>
      </c>
      <c r="D8" s="11">
        <f>G8/(1+E8+C8)*C8</f>
        <v>7339.4495412844</v>
      </c>
      <c r="E8" s="18">
        <v>0.07</v>
      </c>
      <c r="F8" s="11">
        <f>G8/(1+C8+E8)*E8</f>
        <v>25688.0733944954</v>
      </c>
      <c r="G8" s="20">
        <v>400000</v>
      </c>
      <c r="H8" s="19" t="s">
        <v>23</v>
      </c>
      <c r="I8" s="44">
        <v>400000</v>
      </c>
      <c r="J8" s="37"/>
    </row>
    <row r="9" ht="18" customHeight="1" spans="1:11">
      <c r="A9" s="19" t="s">
        <v>24</v>
      </c>
      <c r="B9" s="11">
        <f t="shared" ref="B9:B11" si="0">G9/(1+C9+E9)</f>
        <v>183486.23853211</v>
      </c>
      <c r="C9" s="18">
        <v>0.02</v>
      </c>
      <c r="D9" s="11">
        <f t="shared" ref="D9:D11" si="1">G9/(1+E9+C9)*C9</f>
        <v>3669.7247706422</v>
      </c>
      <c r="E9" s="18">
        <v>0.07</v>
      </c>
      <c r="F9" s="11">
        <f t="shared" ref="F9:F11" si="2">G9/(1+C9+E9)*E9</f>
        <v>12844.0366972477</v>
      </c>
      <c r="G9" s="20">
        <v>200000</v>
      </c>
      <c r="H9" s="19" t="s">
        <v>25</v>
      </c>
      <c r="I9" s="44">
        <v>200000</v>
      </c>
      <c r="J9" s="37"/>
      <c r="K9" s="3"/>
    </row>
    <row r="10" ht="18" customHeight="1" spans="1:10">
      <c r="A10" s="19"/>
      <c r="B10" s="11">
        <f t="shared" si="0"/>
        <v>0</v>
      </c>
      <c r="C10" s="18"/>
      <c r="D10" s="11">
        <f t="shared" si="1"/>
        <v>0</v>
      </c>
      <c r="E10" s="18">
        <v>0.08</v>
      </c>
      <c r="F10" s="11">
        <f t="shared" si="2"/>
        <v>0</v>
      </c>
      <c r="G10" s="20"/>
      <c r="H10" s="19"/>
      <c r="I10" s="44"/>
      <c r="J10" s="37"/>
    </row>
    <row r="11" ht="18" customHeight="1" spans="1:10">
      <c r="A11" s="19"/>
      <c r="B11" s="11">
        <f t="shared" si="0"/>
        <v>0</v>
      </c>
      <c r="C11" s="18"/>
      <c r="D11" s="11">
        <f t="shared" si="1"/>
        <v>0</v>
      </c>
      <c r="E11" s="18">
        <v>0.08</v>
      </c>
      <c r="F11" s="11">
        <f t="shared" si="2"/>
        <v>0</v>
      </c>
      <c r="G11" s="20"/>
      <c r="H11" s="19"/>
      <c r="I11" s="44"/>
      <c r="J11" s="37"/>
    </row>
    <row r="12" ht="18" customHeight="1" spans="1:10">
      <c r="A12" s="21" t="s">
        <v>26</v>
      </c>
      <c r="B12" s="22">
        <f>SUM(B8:B11)</f>
        <v>550458.71559633</v>
      </c>
      <c r="C12" s="23"/>
      <c r="D12" s="23">
        <f t="shared" ref="D12:G12" si="3">SUM(D8:D11)</f>
        <v>11009.1743119266</v>
      </c>
      <c r="E12" s="23"/>
      <c r="F12" s="24">
        <f t="shared" si="3"/>
        <v>38532.1100917431</v>
      </c>
      <c r="G12" s="23">
        <f t="shared" si="3"/>
        <v>600000</v>
      </c>
      <c r="H12" s="25"/>
      <c r="I12" s="45">
        <f>SUM(I7:I11)</f>
        <v>4112261.8</v>
      </c>
      <c r="J12" s="25"/>
    </row>
    <row r="13" ht="18" customHeight="1" spans="1:12">
      <c r="A13" s="2" t="s">
        <v>27</v>
      </c>
      <c r="B13" s="6"/>
      <c r="J13" s="3"/>
      <c r="K13" s="3"/>
      <c r="L13" s="5"/>
    </row>
    <row r="14" ht="18" customHeight="1" spans="1:15">
      <c r="A14" s="26" t="s">
        <v>28</v>
      </c>
      <c r="B14" s="16" t="s">
        <v>29</v>
      </c>
      <c r="C14" s="16" t="s">
        <v>30</v>
      </c>
      <c r="D14" s="16" t="s">
        <v>31</v>
      </c>
      <c r="E14" s="16" t="s">
        <v>17</v>
      </c>
      <c r="F14" s="16" t="s">
        <v>32</v>
      </c>
      <c r="G14" s="16" t="s">
        <v>15</v>
      </c>
      <c r="H14" s="16" t="s">
        <v>33</v>
      </c>
      <c r="I14" s="43" t="s">
        <v>34</v>
      </c>
      <c r="J14" s="16" t="s">
        <v>21</v>
      </c>
      <c r="K14" s="46" t="s">
        <v>35</v>
      </c>
      <c r="L14" s="17" t="s">
        <v>36</v>
      </c>
      <c r="M14" s="17" t="s">
        <v>37</v>
      </c>
      <c r="N14" s="17" t="s">
        <v>38</v>
      </c>
      <c r="O14" s="17" t="s">
        <v>39</v>
      </c>
    </row>
    <row r="15" s="1" customFormat="1" ht="18" customHeight="1" spans="1:15">
      <c r="A15" s="10" t="s">
        <v>40</v>
      </c>
      <c r="B15" s="27">
        <f>ROUND(G15/(1+E15),2)</f>
        <v>194690.27</v>
      </c>
      <c r="C15" s="28">
        <v>1</v>
      </c>
      <c r="D15" s="29" t="s">
        <v>41</v>
      </c>
      <c r="E15" s="30">
        <v>0.13</v>
      </c>
      <c r="F15" s="27">
        <f>ROUND(G15/(1+E15)*E15,2)</f>
        <v>25309.73</v>
      </c>
      <c r="G15" s="20">
        <v>220000</v>
      </c>
      <c r="H15" s="19" t="s">
        <v>23</v>
      </c>
      <c r="I15" s="44">
        <v>220000</v>
      </c>
      <c r="J15" s="37"/>
      <c r="K15" s="47" t="s">
        <v>42</v>
      </c>
      <c r="L15" s="32"/>
      <c r="M15" s="29"/>
      <c r="N15" s="29"/>
      <c r="O15" s="32"/>
    </row>
    <row r="16" s="1" customFormat="1" ht="18" customHeight="1" spans="1:15">
      <c r="A16" s="10" t="s">
        <v>23</v>
      </c>
      <c r="B16" s="27">
        <f t="shared" ref="B16:B41" si="4">ROUND(G16/(1+E16),2)</f>
        <v>224140.41</v>
      </c>
      <c r="C16" s="28">
        <v>1</v>
      </c>
      <c r="D16" s="29" t="s">
        <v>43</v>
      </c>
      <c r="E16" s="30">
        <v>0</v>
      </c>
      <c r="F16" s="27">
        <f t="shared" ref="F16:F41" si="5">ROUND(G16/(1+E16)*E16,2)</f>
        <v>0</v>
      </c>
      <c r="G16" s="20">
        <v>224140.41</v>
      </c>
      <c r="H16" s="19" t="s">
        <v>23</v>
      </c>
      <c r="I16" s="44">
        <v>171386.42</v>
      </c>
      <c r="J16" s="37" t="s">
        <v>44</v>
      </c>
      <c r="K16" s="47" t="s">
        <v>45</v>
      </c>
      <c r="L16" s="32"/>
      <c r="M16" s="29"/>
      <c r="N16" s="29"/>
      <c r="O16" s="32"/>
    </row>
    <row r="17" s="1" customFormat="1" ht="18" customHeight="1" spans="1:15">
      <c r="A17" s="10" t="s">
        <v>46</v>
      </c>
      <c r="B17" s="27">
        <f t="shared" si="4"/>
        <v>97345.13</v>
      </c>
      <c r="C17" s="28">
        <v>3</v>
      </c>
      <c r="D17" s="29" t="s">
        <v>41</v>
      </c>
      <c r="E17" s="30">
        <v>0.13</v>
      </c>
      <c r="F17" s="27">
        <f t="shared" si="5"/>
        <v>12654.87</v>
      </c>
      <c r="G17" s="31">
        <v>110000</v>
      </c>
      <c r="H17" s="19"/>
      <c r="I17" s="44"/>
      <c r="J17" s="37"/>
      <c r="K17" s="47" t="s">
        <v>47</v>
      </c>
      <c r="L17" s="32"/>
      <c r="M17" s="29" t="s">
        <v>48</v>
      </c>
      <c r="N17" s="29"/>
      <c r="O17" s="32"/>
    </row>
    <row r="18" s="1" customFormat="1" ht="18" customHeight="1" spans="1:15">
      <c r="A18" s="10" t="s">
        <v>46</v>
      </c>
      <c r="B18" s="27">
        <f t="shared" si="4"/>
        <v>3850.92</v>
      </c>
      <c r="C18" s="28">
        <v>1</v>
      </c>
      <c r="D18" s="29" t="s">
        <v>43</v>
      </c>
      <c r="E18" s="30">
        <v>0.13</v>
      </c>
      <c r="F18" s="27">
        <f t="shared" si="5"/>
        <v>500.62</v>
      </c>
      <c r="G18" s="20">
        <v>4351.54</v>
      </c>
      <c r="H18" s="19"/>
      <c r="I18" s="44"/>
      <c r="J18" s="37"/>
      <c r="K18" s="47" t="s">
        <v>49</v>
      </c>
      <c r="L18" s="32" t="s">
        <v>50</v>
      </c>
      <c r="M18" s="29"/>
      <c r="N18" s="29"/>
      <c r="O18" s="32"/>
    </row>
    <row r="19" s="1" customFormat="1" ht="18" customHeight="1" spans="1:15">
      <c r="A19" s="10" t="s">
        <v>46</v>
      </c>
      <c r="B19" s="27">
        <f t="shared" si="4"/>
        <v>11320.75</v>
      </c>
      <c r="C19" s="28"/>
      <c r="D19" s="29" t="s">
        <v>43</v>
      </c>
      <c r="E19" s="30">
        <v>0.06</v>
      </c>
      <c r="F19" s="27">
        <f t="shared" si="5"/>
        <v>679.25</v>
      </c>
      <c r="G19" s="20">
        <v>12000</v>
      </c>
      <c r="H19" s="19"/>
      <c r="I19" s="44"/>
      <c r="J19" s="37"/>
      <c r="K19" s="47" t="s">
        <v>51</v>
      </c>
      <c r="L19" s="32" t="s">
        <v>52</v>
      </c>
      <c r="M19" s="29"/>
      <c r="N19" s="29"/>
      <c r="O19" s="32"/>
    </row>
    <row r="20" s="1" customFormat="1" ht="18" customHeight="1" spans="1:15">
      <c r="A20" s="10" t="s">
        <v>46</v>
      </c>
      <c r="B20" s="27">
        <f t="shared" si="4"/>
        <v>9750</v>
      </c>
      <c r="C20" s="28"/>
      <c r="D20" s="29" t="s">
        <v>43</v>
      </c>
      <c r="E20" s="30">
        <v>0</v>
      </c>
      <c r="F20" s="27">
        <f t="shared" si="5"/>
        <v>0</v>
      </c>
      <c r="G20" s="20">
        <v>9750</v>
      </c>
      <c r="H20" s="32"/>
      <c r="I20" s="32"/>
      <c r="J20" s="32"/>
      <c r="K20" s="47"/>
      <c r="L20" s="32"/>
      <c r="M20" s="29"/>
      <c r="N20" s="29"/>
      <c r="O20" s="32"/>
    </row>
    <row r="21" s="1" customFormat="1" ht="18" customHeight="1" spans="1:15">
      <c r="A21" s="10"/>
      <c r="B21" s="27">
        <f t="shared" si="4"/>
        <v>0</v>
      </c>
      <c r="C21" s="28"/>
      <c r="D21" s="29"/>
      <c r="E21" s="30"/>
      <c r="F21" s="27">
        <f t="shared" si="5"/>
        <v>0</v>
      </c>
      <c r="G21" s="20"/>
      <c r="H21" s="32"/>
      <c r="I21" s="32"/>
      <c r="J21" s="32"/>
      <c r="K21" s="47"/>
      <c r="L21" s="32"/>
      <c r="M21" s="29"/>
      <c r="N21" s="29"/>
      <c r="O21" s="32"/>
    </row>
    <row r="22" s="1" customFormat="1" ht="18" customHeight="1" spans="1:15">
      <c r="A22" s="10"/>
      <c r="B22" s="27">
        <f t="shared" si="4"/>
        <v>0</v>
      </c>
      <c r="C22" s="28"/>
      <c r="D22" s="29"/>
      <c r="E22" s="30"/>
      <c r="F22" s="27">
        <f t="shared" si="5"/>
        <v>0</v>
      </c>
      <c r="G22" s="20"/>
      <c r="H22" s="33" t="s">
        <v>53</v>
      </c>
      <c r="I22" s="44">
        <v>339669.82</v>
      </c>
      <c r="J22" s="37" t="s">
        <v>54</v>
      </c>
      <c r="K22" s="47"/>
      <c r="L22" s="32"/>
      <c r="M22" s="29"/>
      <c r="N22" s="29"/>
      <c r="O22" s="32"/>
    </row>
    <row r="23" s="1" customFormat="1" ht="18" customHeight="1" spans="1:15">
      <c r="A23" s="10"/>
      <c r="B23" s="27">
        <f t="shared" si="4"/>
        <v>0</v>
      </c>
      <c r="C23" s="28"/>
      <c r="D23" s="29"/>
      <c r="E23" s="30"/>
      <c r="F23" s="27">
        <f t="shared" si="5"/>
        <v>0</v>
      </c>
      <c r="G23" s="20"/>
      <c r="H23" s="33" t="s">
        <v>55</v>
      </c>
      <c r="I23" s="44">
        <v>417695.72</v>
      </c>
      <c r="J23" s="37" t="s">
        <v>54</v>
      </c>
      <c r="K23" s="47"/>
      <c r="L23" s="32"/>
      <c r="M23" s="29"/>
      <c r="N23" s="29"/>
      <c r="O23" s="32"/>
    </row>
    <row r="24" s="1" customFormat="1" ht="18" customHeight="1" spans="1:15">
      <c r="A24" s="10"/>
      <c r="B24" s="27">
        <f t="shared" si="4"/>
        <v>0</v>
      </c>
      <c r="C24" s="28"/>
      <c r="D24" s="29"/>
      <c r="E24" s="30"/>
      <c r="F24" s="27">
        <f t="shared" si="5"/>
        <v>0</v>
      </c>
      <c r="G24" s="20"/>
      <c r="H24" s="33" t="s">
        <v>56</v>
      </c>
      <c r="I24" s="44">
        <v>642007.03</v>
      </c>
      <c r="J24" s="37" t="s">
        <v>54</v>
      </c>
      <c r="K24" s="47"/>
      <c r="L24" s="32"/>
      <c r="M24" s="29"/>
      <c r="N24" s="29"/>
      <c r="O24" s="32"/>
    </row>
    <row r="25" s="1" customFormat="1" ht="18" customHeight="1" spans="1:15">
      <c r="A25" s="10"/>
      <c r="B25" s="27">
        <f t="shared" si="4"/>
        <v>0</v>
      </c>
      <c r="C25" s="28"/>
      <c r="D25" s="29"/>
      <c r="E25" s="30"/>
      <c r="F25" s="27">
        <f t="shared" si="5"/>
        <v>0</v>
      </c>
      <c r="G25" s="20"/>
      <c r="H25" s="33" t="s">
        <v>57</v>
      </c>
      <c r="I25" s="44">
        <v>1180937.13</v>
      </c>
      <c r="J25" s="37" t="s">
        <v>54</v>
      </c>
      <c r="K25" s="47"/>
      <c r="L25" s="32"/>
      <c r="M25" s="29"/>
      <c r="N25" s="29"/>
      <c r="O25" s="32"/>
    </row>
    <row r="26" s="1" customFormat="1" ht="18" customHeight="1" spans="1:15">
      <c r="A26" s="10"/>
      <c r="B26" s="27">
        <f t="shared" si="4"/>
        <v>0</v>
      </c>
      <c r="C26" s="28"/>
      <c r="D26" s="29"/>
      <c r="E26" s="30"/>
      <c r="F26" s="27">
        <f t="shared" si="5"/>
        <v>0</v>
      </c>
      <c r="G26" s="20"/>
      <c r="H26" s="33" t="s">
        <v>58</v>
      </c>
      <c r="I26" s="44">
        <v>302135.71</v>
      </c>
      <c r="J26" s="37" t="s">
        <v>54</v>
      </c>
      <c r="K26" s="47"/>
      <c r="L26" s="32"/>
      <c r="M26" s="29"/>
      <c r="N26" s="29"/>
      <c r="O26" s="32"/>
    </row>
    <row r="27" s="1" customFormat="1" ht="18" customHeight="1" spans="1:15">
      <c r="A27" s="10"/>
      <c r="B27" s="27">
        <f t="shared" si="4"/>
        <v>0</v>
      </c>
      <c r="C27" s="28"/>
      <c r="D27" s="29"/>
      <c r="E27" s="30"/>
      <c r="F27" s="27">
        <f t="shared" si="5"/>
        <v>0</v>
      </c>
      <c r="G27" s="20"/>
      <c r="H27" s="33" t="s">
        <v>59</v>
      </c>
      <c r="I27" s="44">
        <v>565977.57</v>
      </c>
      <c r="J27" s="37" t="s">
        <v>54</v>
      </c>
      <c r="K27" s="47"/>
      <c r="L27" s="32"/>
      <c r="M27" s="29"/>
      <c r="N27" s="29"/>
      <c r="O27" s="32"/>
    </row>
    <row r="28" s="1" customFormat="1" ht="18" customHeight="1" spans="1:15">
      <c r="A28" s="10"/>
      <c r="B28" s="27">
        <f t="shared" si="4"/>
        <v>0</v>
      </c>
      <c r="C28" s="28"/>
      <c r="D28" s="29"/>
      <c r="E28" s="30"/>
      <c r="F28" s="27">
        <f t="shared" si="5"/>
        <v>0</v>
      </c>
      <c r="G28" s="20"/>
      <c r="H28" s="19"/>
      <c r="I28" s="44"/>
      <c r="J28" s="37"/>
      <c r="K28" s="47"/>
      <c r="L28" s="32"/>
      <c r="M28" s="29"/>
      <c r="N28" s="29"/>
      <c r="O28" s="32"/>
    </row>
    <row r="29" s="1" customFormat="1" ht="18" customHeight="1" spans="1:15">
      <c r="A29" s="10"/>
      <c r="B29" s="27">
        <f t="shared" si="4"/>
        <v>0</v>
      </c>
      <c r="C29" s="28"/>
      <c r="D29" s="29"/>
      <c r="E29" s="30"/>
      <c r="F29" s="27">
        <f t="shared" si="5"/>
        <v>0</v>
      </c>
      <c r="G29" s="20"/>
      <c r="H29" s="19"/>
      <c r="I29" s="44"/>
      <c r="J29" s="37"/>
      <c r="K29" s="47"/>
      <c r="L29" s="32"/>
      <c r="M29" s="29"/>
      <c r="N29" s="29"/>
      <c r="O29" s="32"/>
    </row>
    <row r="30" s="1" customFormat="1" ht="18" customHeight="1" spans="1:15">
      <c r="A30" s="10"/>
      <c r="B30" s="27">
        <f t="shared" si="4"/>
        <v>0</v>
      </c>
      <c r="C30" s="28"/>
      <c r="D30" s="29"/>
      <c r="E30" s="30"/>
      <c r="F30" s="27">
        <f t="shared" si="5"/>
        <v>0</v>
      </c>
      <c r="G30" s="20"/>
      <c r="H30" s="19"/>
      <c r="I30" s="44"/>
      <c r="J30" s="37"/>
      <c r="K30" s="47"/>
      <c r="L30" s="32"/>
      <c r="M30" s="29"/>
      <c r="N30" s="29"/>
      <c r="O30" s="32"/>
    </row>
    <row r="31" s="1" customFormat="1" ht="18" customHeight="1" spans="1:15">
      <c r="A31" s="10"/>
      <c r="B31" s="27">
        <f t="shared" si="4"/>
        <v>0</v>
      </c>
      <c r="C31" s="28"/>
      <c r="D31" s="29"/>
      <c r="E31" s="30"/>
      <c r="F31" s="27">
        <f t="shared" si="5"/>
        <v>0</v>
      </c>
      <c r="G31" s="20"/>
      <c r="H31" s="19"/>
      <c r="I31" s="44"/>
      <c r="J31" s="37"/>
      <c r="K31" s="47"/>
      <c r="L31" s="32"/>
      <c r="M31" s="29"/>
      <c r="N31" s="29"/>
      <c r="O31" s="32"/>
    </row>
    <row r="32" s="1" customFormat="1" ht="18" customHeight="1" spans="1:15">
      <c r="A32" s="10"/>
      <c r="B32" s="27">
        <f t="shared" si="4"/>
        <v>0</v>
      </c>
      <c r="C32" s="28"/>
      <c r="D32" s="29"/>
      <c r="E32" s="30"/>
      <c r="F32" s="27">
        <f t="shared" si="5"/>
        <v>0</v>
      </c>
      <c r="G32" s="20"/>
      <c r="H32" s="33" t="s">
        <v>53</v>
      </c>
      <c r="I32" s="44">
        <v>10330.1801801802</v>
      </c>
      <c r="J32" s="37" t="s">
        <v>73</v>
      </c>
      <c r="K32" s="47"/>
      <c r="L32" s="32"/>
      <c r="M32" s="29"/>
      <c r="N32" s="29"/>
      <c r="O32" s="32"/>
    </row>
    <row r="33" s="1" customFormat="1" ht="18" customHeight="1" spans="1:15">
      <c r="A33" s="10"/>
      <c r="B33" s="27">
        <f t="shared" si="4"/>
        <v>0</v>
      </c>
      <c r="C33" s="28"/>
      <c r="D33" s="29"/>
      <c r="E33" s="30"/>
      <c r="F33" s="27">
        <f t="shared" si="5"/>
        <v>0</v>
      </c>
      <c r="G33" s="20"/>
      <c r="H33" s="33" t="s">
        <v>55</v>
      </c>
      <c r="I33" s="44">
        <v>16528.2882882883</v>
      </c>
      <c r="J33" s="37" t="s">
        <v>73</v>
      </c>
      <c r="K33" s="47"/>
      <c r="L33" s="32"/>
      <c r="M33" s="29"/>
      <c r="N33" s="29"/>
      <c r="O33" s="32"/>
    </row>
    <row r="34" s="1" customFormat="1" ht="18" customHeight="1" spans="1:15">
      <c r="A34" s="10"/>
      <c r="B34" s="27">
        <f t="shared" si="4"/>
        <v>0</v>
      </c>
      <c r="C34" s="28"/>
      <c r="D34" s="29"/>
      <c r="E34" s="30"/>
      <c r="F34" s="27">
        <f t="shared" si="5"/>
        <v>0</v>
      </c>
      <c r="G34" s="20"/>
      <c r="H34" s="33" t="s">
        <v>56</v>
      </c>
      <c r="I34" s="44">
        <v>2662.99690149549</v>
      </c>
      <c r="J34" s="37" t="s">
        <v>73</v>
      </c>
      <c r="K34" s="47"/>
      <c r="L34" s="32"/>
      <c r="M34" s="29"/>
      <c r="N34" s="29"/>
      <c r="O34" s="32"/>
    </row>
    <row r="35" s="1" customFormat="1" ht="18" customHeight="1" spans="1:15">
      <c r="A35" s="10"/>
      <c r="B35" s="27">
        <f t="shared" si="4"/>
        <v>0</v>
      </c>
      <c r="C35" s="28"/>
      <c r="D35" s="29"/>
      <c r="E35" s="30"/>
      <c r="F35" s="27">
        <f t="shared" si="5"/>
        <v>0</v>
      </c>
      <c r="G35" s="20"/>
      <c r="H35" s="33" t="s">
        <v>57</v>
      </c>
      <c r="I35" s="44">
        <v>24792.4324324324</v>
      </c>
      <c r="J35" s="37" t="s">
        <v>73</v>
      </c>
      <c r="K35" s="47"/>
      <c r="L35" s="32"/>
      <c r="M35" s="29"/>
      <c r="N35" s="29"/>
      <c r="O35" s="32"/>
    </row>
    <row r="36" s="1" customFormat="1" ht="18" customHeight="1" spans="1:15">
      <c r="A36" s="10"/>
      <c r="B36" s="27">
        <f t="shared" si="4"/>
        <v>0</v>
      </c>
      <c r="C36" s="28"/>
      <c r="D36" s="29"/>
      <c r="E36" s="30"/>
      <c r="F36" s="27">
        <f t="shared" si="5"/>
        <v>0</v>
      </c>
      <c r="G36" s="20"/>
      <c r="H36" s="33" t="s">
        <v>58</v>
      </c>
      <c r="I36" s="44">
        <v>8264.14414414414</v>
      </c>
      <c r="J36" s="37" t="s">
        <v>73</v>
      </c>
      <c r="K36" s="47"/>
      <c r="L36" s="32"/>
      <c r="M36" s="29"/>
      <c r="N36" s="29"/>
      <c r="O36" s="32"/>
    </row>
    <row r="37" s="1" customFormat="1" ht="18" customHeight="1" spans="1:15">
      <c r="A37" s="10"/>
      <c r="B37" s="27">
        <f t="shared" si="4"/>
        <v>0</v>
      </c>
      <c r="C37" s="28"/>
      <c r="D37" s="29"/>
      <c r="E37" s="30"/>
      <c r="F37" s="27">
        <f t="shared" si="5"/>
        <v>0</v>
      </c>
      <c r="G37" s="20"/>
      <c r="H37" s="33" t="s">
        <v>59</v>
      </c>
      <c r="I37" s="44">
        <v>1260.80945945946</v>
      </c>
      <c r="J37" s="37" t="s">
        <v>73</v>
      </c>
      <c r="K37" s="47"/>
      <c r="L37" s="32"/>
      <c r="M37" s="29"/>
      <c r="N37" s="29"/>
      <c r="O37" s="32"/>
    </row>
    <row r="38" s="1" customFormat="1" ht="18" customHeight="1" spans="1:15">
      <c r="A38" s="10"/>
      <c r="B38" s="27">
        <f t="shared" si="4"/>
        <v>200</v>
      </c>
      <c r="C38" s="28"/>
      <c r="D38" s="29"/>
      <c r="E38" s="30"/>
      <c r="F38" s="27">
        <f t="shared" si="5"/>
        <v>0</v>
      </c>
      <c r="G38" s="20">
        <v>200</v>
      </c>
      <c r="H38" s="19" t="s">
        <v>23</v>
      </c>
      <c r="I38" s="48">
        <v>200</v>
      </c>
      <c r="J38" s="37" t="s">
        <v>71</v>
      </c>
      <c r="K38" s="47"/>
      <c r="L38" s="32"/>
      <c r="M38" s="29"/>
      <c r="N38" s="29"/>
      <c r="O38" s="32"/>
    </row>
    <row r="39" s="1" customFormat="1" ht="18" customHeight="1" spans="1:15">
      <c r="A39" s="10"/>
      <c r="B39" s="27">
        <f t="shared" si="4"/>
        <v>8413.58</v>
      </c>
      <c r="C39" s="28"/>
      <c r="D39" s="29"/>
      <c r="E39" s="30"/>
      <c r="F39" s="27">
        <f t="shared" si="5"/>
        <v>0</v>
      </c>
      <c r="G39" s="20">
        <v>8413.58</v>
      </c>
      <c r="H39" s="19" t="s">
        <v>23</v>
      </c>
      <c r="I39" s="48">
        <f>G8/1.09*2.2927/100</f>
        <v>8413.57798165137</v>
      </c>
      <c r="J39" s="37" t="s">
        <v>74</v>
      </c>
      <c r="K39" s="47"/>
      <c r="L39" s="32"/>
      <c r="M39" s="29"/>
      <c r="N39" s="29"/>
      <c r="O39" s="32"/>
    </row>
    <row r="40" s="1" customFormat="1" ht="18" customHeight="1" spans="1:15">
      <c r="A40" s="10"/>
      <c r="B40" s="27">
        <f t="shared" si="4"/>
        <v>0</v>
      </c>
      <c r="C40" s="28"/>
      <c r="D40" s="29"/>
      <c r="E40" s="30"/>
      <c r="F40" s="27">
        <f t="shared" si="5"/>
        <v>0</v>
      </c>
      <c r="G40" s="20"/>
      <c r="H40" s="32"/>
      <c r="I40" s="32"/>
      <c r="J40" s="32"/>
      <c r="K40" s="47"/>
      <c r="L40" s="32"/>
      <c r="M40" s="29"/>
      <c r="N40" s="29"/>
      <c r="O40" s="32"/>
    </row>
    <row r="41" s="1" customFormat="1" ht="18" customHeight="1" spans="1:15">
      <c r="A41" s="10"/>
      <c r="B41" s="27">
        <f t="shared" si="4"/>
        <v>0</v>
      </c>
      <c r="C41" s="28"/>
      <c r="D41" s="29"/>
      <c r="E41" s="30"/>
      <c r="F41" s="27">
        <f t="shared" si="5"/>
        <v>0</v>
      </c>
      <c r="G41" s="20"/>
      <c r="H41" s="32"/>
      <c r="I41" s="32"/>
      <c r="J41" s="32"/>
      <c r="K41" s="47"/>
      <c r="L41" s="32"/>
      <c r="M41" s="29"/>
      <c r="N41" s="29"/>
      <c r="O41" s="32"/>
    </row>
    <row r="42" ht="18" customHeight="1" spans="1:15">
      <c r="A42" s="23" t="s">
        <v>26</v>
      </c>
      <c r="B42" s="22">
        <f>SUM(B15:B41)</f>
        <v>549711.06</v>
      </c>
      <c r="C42" s="23"/>
      <c r="D42" s="34"/>
      <c r="E42" s="34"/>
      <c r="F42" s="24">
        <f>SUM(F15:F41)</f>
        <v>39144.47</v>
      </c>
      <c r="G42" s="23">
        <f>SUM(G15:G41)</f>
        <v>588855.53</v>
      </c>
      <c r="H42" s="25"/>
      <c r="I42" s="44">
        <f>SUM(I15:I39)</f>
        <v>3912261.82938765</v>
      </c>
      <c r="J42" s="25"/>
      <c r="K42" s="49"/>
      <c r="L42" s="25"/>
      <c r="M42" s="37"/>
      <c r="N42" s="37"/>
      <c r="O42" s="25"/>
    </row>
    <row r="43" ht="18" customHeight="1" spans="1:14">
      <c r="A43" s="35"/>
      <c r="B43" s="35">
        <f>B12-B42</f>
        <v>747.655596330296</v>
      </c>
      <c r="C43" s="35"/>
      <c r="D43" s="36"/>
      <c r="E43" s="36"/>
      <c r="F43" s="35">
        <f>F12-F42</f>
        <v>-612.359908256876</v>
      </c>
      <c r="G43" s="35"/>
      <c r="H43" s="6"/>
      <c r="I43" s="4">
        <f>I12-I42</f>
        <v>199999.970612348</v>
      </c>
      <c r="J43" s="6"/>
      <c r="K43" s="50"/>
      <c r="M43" s="51"/>
      <c r="N43" s="51"/>
    </row>
    <row r="44" ht="18" customHeight="1" spans="1:7">
      <c r="A44" s="2" t="s">
        <v>76</v>
      </c>
      <c r="C44" s="2"/>
      <c r="F44" s="6"/>
      <c r="G44" s="6"/>
    </row>
    <row r="45" ht="18" customHeight="1" spans="1:7">
      <c r="A45" s="17" t="s">
        <v>77</v>
      </c>
      <c r="B45" s="16" t="s">
        <v>78</v>
      </c>
      <c r="C45" s="25"/>
      <c r="D45" s="17" t="s">
        <v>77</v>
      </c>
      <c r="E45" s="16" t="s">
        <v>17</v>
      </c>
      <c r="F45" s="16" t="s">
        <v>78</v>
      </c>
      <c r="G45" s="16" t="s">
        <v>79</v>
      </c>
    </row>
    <row r="46" ht="18" customHeight="1" spans="1:7">
      <c r="A46" s="25" t="s">
        <v>81</v>
      </c>
      <c r="B46" s="27">
        <f>(B12-B42)*0.25</f>
        <v>186.913899082574</v>
      </c>
      <c r="C46" s="25"/>
      <c r="D46" s="9" t="s">
        <v>82</v>
      </c>
      <c r="E46" s="37" t="s">
        <v>83</v>
      </c>
      <c r="F46" s="38">
        <f>F12-F42</f>
        <v>-612.359908256876</v>
      </c>
      <c r="G46" s="38"/>
    </row>
    <row r="47" ht="18" customHeight="1" spans="1:7">
      <c r="A47" s="25" t="s">
        <v>84</v>
      </c>
      <c r="B47" s="11">
        <f>G12*0.0003</f>
        <v>180</v>
      </c>
      <c r="C47" s="25"/>
      <c r="D47" s="39" t="s">
        <v>85</v>
      </c>
      <c r="E47" s="12">
        <v>0.05</v>
      </c>
      <c r="F47" s="11">
        <f>F46*E47</f>
        <v>-30.6179954128438</v>
      </c>
      <c r="G47" s="11"/>
    </row>
    <row r="48" ht="18" customHeight="1" spans="1:7">
      <c r="A48" s="25" t="s">
        <v>86</v>
      </c>
      <c r="B48" s="11">
        <f>B12*0.0006</f>
        <v>330.275229357798</v>
      </c>
      <c r="C48" s="25"/>
      <c r="D48" s="39" t="s">
        <v>87</v>
      </c>
      <c r="E48" s="12">
        <v>0.03</v>
      </c>
      <c r="F48" s="11">
        <f>F46*E48</f>
        <v>-18.3707972477063</v>
      </c>
      <c r="G48" s="11"/>
    </row>
    <row r="49" ht="18" customHeight="1" spans="1:7">
      <c r="A49" s="25"/>
      <c r="B49" s="25"/>
      <c r="C49" s="25"/>
      <c r="D49" s="39" t="s">
        <v>88</v>
      </c>
      <c r="E49" s="12">
        <v>0.02</v>
      </c>
      <c r="F49" s="11">
        <f>F46*E49</f>
        <v>-12.2471981651375</v>
      </c>
      <c r="G49" s="11"/>
    </row>
    <row r="50" ht="18" customHeight="1" spans="1:7">
      <c r="A50" s="21" t="s">
        <v>89</v>
      </c>
      <c r="B50" s="22">
        <f>SUM(B46:B49)</f>
        <v>697.189128440372</v>
      </c>
      <c r="C50" s="25"/>
      <c r="D50" s="21" t="s">
        <v>89</v>
      </c>
      <c r="E50" s="21"/>
      <c r="F50" s="24">
        <f>SUM(F46:F49)</f>
        <v>-673.595899082564</v>
      </c>
      <c r="G50" s="24"/>
    </row>
    <row r="51" spans="3:7">
      <c r="C51" s="2"/>
      <c r="F51" s="6"/>
      <c r="G51" s="6"/>
    </row>
    <row r="52" spans="3:7">
      <c r="C52" s="2"/>
      <c r="F52" s="6"/>
      <c r="G52" s="6"/>
    </row>
    <row r="53" spans="3:7">
      <c r="C53" s="2"/>
      <c r="F53" s="6"/>
      <c r="G53" s="6"/>
    </row>
    <row r="54" spans="3:7">
      <c r="C54" s="2"/>
      <c r="F54" s="6"/>
      <c r="G54" s="6"/>
    </row>
    <row r="55" spans="3:7">
      <c r="C55" s="2"/>
      <c r="F55" s="6"/>
      <c r="G55" s="6"/>
    </row>
    <row r="56" spans="3:7">
      <c r="C56" s="2"/>
      <c r="F56" s="6"/>
      <c r="G56" s="6"/>
    </row>
    <row r="57" spans="3:7">
      <c r="C57" s="2"/>
      <c r="F57" s="6"/>
      <c r="G57" s="6"/>
    </row>
    <row r="58" spans="3:7">
      <c r="C58" s="2"/>
      <c r="F58" s="6"/>
      <c r="G58" s="6"/>
    </row>
    <row r="59" spans="3:7">
      <c r="C59" s="2"/>
      <c r="F59" s="6"/>
      <c r="G59" s="6"/>
    </row>
    <row r="60" spans="3:7">
      <c r="C60" s="2"/>
      <c r="F60" s="6"/>
      <c r="G60" s="6"/>
    </row>
    <row r="61" spans="3:7">
      <c r="C61" s="2"/>
      <c r="F61" s="6"/>
      <c r="G61" s="6"/>
    </row>
    <row r="62" spans="3:7">
      <c r="C62" s="2"/>
      <c r="F62" s="6"/>
      <c r="G62" s="6"/>
    </row>
    <row r="63" spans="3:7">
      <c r="C63" s="2"/>
      <c r="F63" s="6"/>
      <c r="G63" s="6"/>
    </row>
    <row r="64" spans="3:7">
      <c r="C64" s="2"/>
      <c r="F64" s="6"/>
      <c r="G64" s="6"/>
    </row>
    <row r="65" spans="3:7">
      <c r="C65" s="2"/>
      <c r="F65" s="6"/>
      <c r="G65" s="6"/>
    </row>
    <row r="66" spans="3:7">
      <c r="C66" s="2"/>
      <c r="F66" s="6"/>
      <c r="G66" s="6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2021-03-26T02:07:00Z</dcterms:created>
  <dcterms:modified xsi:type="dcterms:W3CDTF">2021-06-21T02:25:13Z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7B21F525953E4831BE69A88033487E9A</vt:lpwstr>
  </property>
  <property fmtid="{D5CDD505-2E9C-101B-9397-08002B2CF9AE}" pid="3" name="KSOProductBuildVer">
    <vt:lpwstr>2052-11.1.0.10577</vt:lpwstr>
  </property>
</Properties>
</file>