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7"/>
  </bookViews>
  <sheets>
    <sheet name="3992-1" sheetId="1" r:id="rId1"/>
    <sheet name="3992-(2)" sheetId="2" r:id="rId2"/>
    <sheet name="3992-(3)" sheetId="3" r:id="rId3"/>
    <sheet name="3992-(4)" sheetId="4" r:id="rId4"/>
    <sheet name="3992-(5)" sheetId="5" r:id="rId5"/>
    <sheet name="3992-(6)" sheetId="6" r:id="rId6"/>
    <sheet name="3992-(7)" sheetId="7" r:id="rId7"/>
    <sheet name="8" sheetId="8" r:id="rId8"/>
  </sheets>
  <calcPr calcId="144525" concurrentCalc="0"/>
</workbook>
</file>

<file path=xl/sharedStrings.xml><?xml version="1.0" encoding="utf-8"?>
<sst xmlns="http://schemas.openxmlformats.org/spreadsheetml/2006/main" count="706" uniqueCount="80">
  <si>
    <t xml:space="preserve"> 工程款支付证书  </t>
  </si>
  <si>
    <t>本次</t>
  </si>
  <si>
    <t>工程名称</t>
  </si>
  <si>
    <t>涡阳县2016年农村公路畅道工程第二批乡级道路改建工程01标（曹市-青疃）</t>
  </si>
  <si>
    <t>档案编号</t>
  </si>
  <si>
    <t>CD2016-063</t>
  </si>
  <si>
    <t>合同金额</t>
  </si>
  <si>
    <t>中标日期</t>
  </si>
  <si>
    <t>2016.6.22</t>
  </si>
  <si>
    <t>合作单位</t>
  </si>
  <si>
    <t>陈贤恩13905684569</t>
  </si>
  <si>
    <t>陈 楠</t>
  </si>
  <si>
    <t>120日历天</t>
  </si>
  <si>
    <t>涡阳县
曹市-青疃</t>
  </si>
  <si>
    <t>苏 琳18005677766</t>
  </si>
  <si>
    <t>邀标项目，中标通知书、施工合同和投资协议原件均在庐江</t>
  </si>
  <si>
    <t>√</t>
  </si>
  <si>
    <t>中标
通知书</t>
  </si>
  <si>
    <t>决算金额</t>
  </si>
  <si>
    <t>竣工日期</t>
  </si>
  <si>
    <t>ERP编号</t>
  </si>
  <si>
    <t>序号</t>
  </si>
  <si>
    <t>工程款到账</t>
  </si>
  <si>
    <t>开票情况</t>
  </si>
  <si>
    <t>成本发票</t>
  </si>
  <si>
    <t>扣管理费</t>
  </si>
  <si>
    <t>代扣税金</t>
  </si>
  <si>
    <t>其他扣款</t>
  </si>
  <si>
    <t>实际支付</t>
  </si>
  <si>
    <t>日期</t>
  </si>
  <si>
    <t>账户</t>
  </si>
  <si>
    <t>金额</t>
  </si>
  <si>
    <t>比例</t>
  </si>
  <si>
    <t>税率</t>
  </si>
  <si>
    <t>备注</t>
  </si>
  <si>
    <t>户名</t>
  </si>
  <si>
    <t>中</t>
  </si>
  <si>
    <t>2%，按进度款扣</t>
  </si>
  <si>
    <t>2017.1.3办理外经证费用500</t>
  </si>
  <si>
    <t>合计</t>
  </si>
  <si>
    <t>-</t>
  </si>
  <si>
    <t>本次支付金额</t>
  </si>
  <si>
    <t>小写</t>
  </si>
  <si>
    <t>支付账号</t>
  </si>
  <si>
    <t>陈贤恩     中国银行涡阳支行</t>
  </si>
  <si>
    <t>完工证明？</t>
  </si>
  <si>
    <t>大写</t>
  </si>
  <si>
    <t>6215   6863  0000   0517   352</t>
  </si>
  <si>
    <t>申请部门
意见</t>
  </si>
  <si>
    <t>1、</t>
  </si>
  <si>
    <t>中标通知书原件已提供 ；</t>
  </si>
  <si>
    <t xml:space="preserve"> 2、此次借条已提供 。</t>
  </si>
  <si>
    <t>项目管理
意见</t>
  </si>
  <si>
    <t>何总、朱总已同意支付（附表背面截图）。</t>
  </si>
  <si>
    <t>财务审核
意见</t>
  </si>
  <si>
    <t>质安稽查
意见</t>
  </si>
  <si>
    <r>
      <rPr>
        <sz val="9"/>
        <color rgb="FFFF0000"/>
        <rFont val="宋体"/>
        <charset val="134"/>
      </rPr>
      <t>是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否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营改增项目，及材料款支付核实：</t>
    </r>
  </si>
  <si>
    <t>总经理审批</t>
  </si>
  <si>
    <t>陈贤恩</t>
  </si>
  <si>
    <t>材料</t>
  </si>
  <si>
    <t xml:space="preserve">陈贤恩 </t>
  </si>
  <si>
    <t>陈贤恩  中国银行涡阳支行 6215  6863 0000  0517  352</t>
  </si>
  <si>
    <t>详见委托支付函</t>
  </si>
  <si>
    <t>中标通知书（合肥）、施工合同和投资协议原件（庐江）已供 ；</t>
  </si>
  <si>
    <t>董事长审批</t>
  </si>
  <si>
    <t>2017.6.26核销外经证费用500    +2017.7.26办理外经证费用500</t>
  </si>
  <si>
    <t>10.30材</t>
  </si>
  <si>
    <t>剩余全部2%</t>
  </si>
  <si>
    <t>2018.3.22办理涉税事项报告表费用500；  暂扣税费13万</t>
  </si>
  <si>
    <t>暂扣税费13万</t>
  </si>
  <si>
    <t>4材料</t>
  </si>
  <si>
    <t>详见报销单据</t>
  </si>
  <si>
    <t>申请支付上次暂扣税费13万，</t>
  </si>
  <si>
    <t>退</t>
  </si>
  <si>
    <t>6材料</t>
  </si>
  <si>
    <t>财务初审
意见</t>
  </si>
  <si>
    <t>质安初审
意见</t>
  </si>
  <si>
    <t>已扣</t>
  </si>
  <si>
    <t>7材料</t>
  </si>
  <si>
    <t>中标通知书、施工合同和投资协议原件、交工、竣工、审计已供 ；</t>
  </si>
</sst>
</file>

<file path=xl/styles.xml><?xml version="1.0" encoding="utf-8"?>
<styleSheet xmlns="http://schemas.openxmlformats.org/spreadsheetml/2006/main">
  <numFmts count="9"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yy/m/d;@"/>
    <numFmt numFmtId="178" formatCode="m/d;@"/>
    <numFmt numFmtId="179" formatCode="0.00_ "/>
    <numFmt numFmtId="180" formatCode="[DBNum2][$-804]General"/>
  </numFmts>
  <fonts count="53">
    <font>
      <sz val="11"/>
      <color theme="1"/>
      <name val="宋体"/>
      <charset val="134"/>
      <scheme val="minor"/>
    </font>
    <font>
      <sz val="9"/>
      <color rgb="FFFF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rgb="FFFF0000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8"/>
      <name val="宋体"/>
      <charset val="134"/>
    </font>
    <font>
      <b/>
      <sz val="12"/>
      <color rgb="FFFF0000"/>
      <name val="宋体"/>
      <charset val="134"/>
    </font>
    <font>
      <sz val="8"/>
      <color rgb="FFFF0000"/>
      <name val="宋体"/>
      <charset val="134"/>
    </font>
    <font>
      <b/>
      <sz val="8"/>
      <name val="宋体"/>
      <charset val="134"/>
    </font>
    <font>
      <sz val="9"/>
      <color theme="1"/>
      <name val="Arial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9"/>
      <color rgb="FFFFC000"/>
      <name val="宋体"/>
      <charset val="134"/>
    </font>
    <font>
      <sz val="9"/>
      <color rgb="FFFFC000"/>
      <name val="宋体"/>
      <charset val="134"/>
    </font>
    <font>
      <sz val="9"/>
      <color theme="1"/>
      <name val="宋体"/>
      <charset val="134"/>
      <scheme val="minor"/>
    </font>
    <font>
      <sz val="10"/>
      <color rgb="FF7030A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</font>
    <font>
      <sz val="10"/>
      <color theme="1"/>
      <name val="Arial"/>
      <charset val="134"/>
    </font>
    <font>
      <b/>
      <sz val="8"/>
      <color rgb="FFFF0000"/>
      <name val="宋体"/>
      <charset val="134"/>
    </font>
    <font>
      <sz val="9"/>
      <color rgb="FF00B0F0"/>
      <name val="宋体"/>
      <charset val="134"/>
    </font>
    <font>
      <b/>
      <sz val="9"/>
      <color theme="1"/>
      <name val="宋体"/>
      <charset val="134"/>
    </font>
    <font>
      <b/>
      <sz val="9"/>
      <color rgb="FF7030A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6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8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6" fillId="21" borderId="13" applyNumberFormat="0" applyAlignment="0" applyProtection="0">
      <alignment vertical="center"/>
    </xf>
    <xf numFmtId="0" fontId="48" fillId="21" borderId="9" applyNumberFormat="0" applyAlignment="0" applyProtection="0">
      <alignment vertical="center"/>
    </xf>
    <xf numFmtId="0" fontId="47" fillId="22" borderId="14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8" fillId="0" borderId="0"/>
    <xf numFmtId="0" fontId="34" fillId="7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/>
    <xf numFmtId="0" fontId="33" fillId="2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8" fillId="0" borderId="0"/>
    <xf numFmtId="0" fontId="34" fillId="34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1" fillId="0" borderId="0" xfId="63" applyFont="1" applyFill="1" applyBorder="1" applyAlignment="1">
      <alignment horizontal="center" vertical="center"/>
    </xf>
    <xf numFmtId="0" fontId="2" fillId="0" borderId="0" xfId="63" applyFont="1" applyFill="1" applyBorder="1" applyAlignment="1">
      <alignment horizontal="center" vertical="center"/>
    </xf>
    <xf numFmtId="0" fontId="3" fillId="0" borderId="0" xfId="63" applyFont="1" applyFill="1" applyBorder="1" applyAlignment="1">
      <alignment horizontal="center" vertical="center"/>
    </xf>
    <xf numFmtId="0" fontId="1" fillId="2" borderId="0" xfId="63" applyFont="1" applyFill="1" applyBorder="1" applyAlignment="1">
      <alignment horizontal="center" vertical="center"/>
    </xf>
    <xf numFmtId="0" fontId="4" fillId="0" borderId="0" xfId="63" applyFont="1">
      <alignment vertical="center"/>
    </xf>
    <xf numFmtId="177" fontId="1" fillId="0" borderId="0" xfId="63" applyNumberFormat="1" applyFont="1" applyFill="1" applyBorder="1" applyAlignment="1">
      <alignment horizontal="center" vertical="center"/>
    </xf>
    <xf numFmtId="176" fontId="1" fillId="0" borderId="0" xfId="63" applyNumberFormat="1" applyFont="1" applyFill="1" applyBorder="1" applyAlignment="1">
      <alignment horizontal="center" vertical="center"/>
    </xf>
    <xf numFmtId="0" fontId="5" fillId="0" borderId="0" xfId="63" applyFont="1" applyFill="1" applyBorder="1" applyAlignment="1">
      <alignment horizontal="center" vertical="center"/>
    </xf>
    <xf numFmtId="0" fontId="2" fillId="0" borderId="1" xfId="63" applyFont="1" applyFill="1" applyBorder="1" applyAlignment="1">
      <alignment horizontal="center" vertical="center" wrapText="1"/>
    </xf>
    <xf numFmtId="0" fontId="6" fillId="0" borderId="2" xfId="63" applyFont="1" applyFill="1" applyBorder="1" applyAlignment="1">
      <alignment horizontal="center" vertical="center" shrinkToFit="1"/>
    </xf>
    <xf numFmtId="0" fontId="6" fillId="0" borderId="3" xfId="63" applyFont="1" applyFill="1" applyBorder="1" applyAlignment="1">
      <alignment horizontal="center" vertical="center" shrinkToFit="1"/>
    </xf>
    <xf numFmtId="176" fontId="7" fillId="0" borderId="2" xfId="63" applyNumberFormat="1" applyFont="1" applyFill="1" applyBorder="1" applyAlignment="1">
      <alignment horizontal="center" vertical="center" wrapText="1"/>
    </xf>
    <xf numFmtId="176" fontId="7" fillId="0" borderId="3" xfId="63" applyNumberFormat="1" applyFont="1" applyFill="1" applyBorder="1" applyAlignment="1">
      <alignment horizontal="center" vertical="center" wrapText="1"/>
    </xf>
    <xf numFmtId="176" fontId="7" fillId="0" borderId="4" xfId="63" applyNumberFormat="1" applyFont="1" applyFill="1" applyBorder="1" applyAlignment="1">
      <alignment horizontal="center" vertical="center" wrapText="1"/>
    </xf>
    <xf numFmtId="176" fontId="2" fillId="0" borderId="1" xfId="63" applyNumberFormat="1" applyFont="1" applyFill="1" applyBorder="1" applyAlignment="1">
      <alignment horizontal="center" vertical="center" shrinkToFit="1"/>
    </xf>
    <xf numFmtId="0" fontId="8" fillId="0" borderId="2" xfId="63" applyFont="1" applyFill="1" applyBorder="1" applyAlignment="1">
      <alignment horizontal="center" vertical="center"/>
    </xf>
    <xf numFmtId="0" fontId="3" fillId="0" borderId="1" xfId="63" applyFont="1" applyFill="1" applyBorder="1" applyAlignment="1">
      <alignment horizontal="center" vertical="center" wrapText="1"/>
    </xf>
    <xf numFmtId="176" fontId="3" fillId="0" borderId="1" xfId="63" applyNumberFormat="1" applyFont="1" applyFill="1" applyBorder="1" applyAlignment="1">
      <alignment horizontal="center" vertical="center" wrapText="1"/>
    </xf>
    <xf numFmtId="177" fontId="3" fillId="0" borderId="1" xfId="63" applyNumberFormat="1" applyFont="1" applyFill="1" applyBorder="1" applyAlignment="1">
      <alignment horizontal="center" vertical="center" wrapText="1"/>
    </xf>
    <xf numFmtId="0" fontId="2" fillId="2" borderId="1" xfId="63" applyFont="1" applyFill="1" applyBorder="1" applyAlignment="1">
      <alignment horizontal="center" vertical="center" wrapText="1"/>
    </xf>
    <xf numFmtId="177" fontId="9" fillId="2" borderId="1" xfId="63" applyNumberFormat="1" applyFont="1" applyFill="1" applyBorder="1" applyAlignment="1">
      <alignment horizontal="center" vertical="center" shrinkToFit="1"/>
    </xf>
    <xf numFmtId="14" fontId="2" fillId="2" borderId="1" xfId="63" applyNumberFormat="1" applyFont="1" applyFill="1" applyBorder="1" applyAlignment="1">
      <alignment horizontal="center" vertical="center" wrapText="1"/>
    </xf>
    <xf numFmtId="176" fontId="2" fillId="2" borderId="1" xfId="63" applyNumberFormat="1" applyFont="1" applyFill="1" applyBorder="1" applyAlignment="1">
      <alignment horizontal="right" vertical="center" shrinkToFit="1"/>
    </xf>
    <xf numFmtId="178" fontId="2" fillId="2" borderId="1" xfId="63" applyNumberFormat="1" applyFont="1" applyFill="1" applyBorder="1" applyAlignment="1">
      <alignment horizontal="center" vertical="center" wrapText="1"/>
    </xf>
    <xf numFmtId="9" fontId="9" fillId="0" borderId="1" xfId="22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 wrapText="1"/>
    </xf>
    <xf numFmtId="14" fontId="10" fillId="0" borderId="1" xfId="63" applyNumberFormat="1" applyFont="1" applyBorder="1" applyAlignment="1">
      <alignment horizontal="center" vertical="center" wrapText="1"/>
    </xf>
    <xf numFmtId="14" fontId="1" fillId="0" borderId="1" xfId="63" applyNumberFormat="1" applyFont="1" applyFill="1" applyBorder="1" applyAlignment="1">
      <alignment horizontal="center" vertical="center" wrapText="1"/>
    </xf>
    <xf numFmtId="176" fontId="1" fillId="0" borderId="1" xfId="63" applyNumberFormat="1" applyFont="1" applyFill="1" applyBorder="1" applyAlignment="1">
      <alignment horizontal="right" vertical="center" shrinkToFit="1"/>
    </xf>
    <xf numFmtId="178" fontId="1" fillId="0" borderId="1" xfId="63" applyNumberFormat="1" applyFont="1" applyFill="1" applyBorder="1" applyAlignment="1">
      <alignment horizontal="center" vertical="center" wrapText="1"/>
    </xf>
    <xf numFmtId="9" fontId="1" fillId="0" borderId="1" xfId="22" applyFont="1" applyFill="1" applyBorder="1" applyAlignment="1">
      <alignment horizontal="center" vertical="center" wrapText="1"/>
    </xf>
    <xf numFmtId="9" fontId="2" fillId="0" borderId="1" xfId="22" applyFont="1" applyFill="1" applyBorder="1" applyAlignment="1">
      <alignment horizontal="center" vertical="center" wrapText="1"/>
    </xf>
    <xf numFmtId="14" fontId="10" fillId="0" borderId="1" xfId="63" applyNumberFormat="1" applyFont="1" applyFill="1" applyBorder="1" applyAlignment="1">
      <alignment horizontal="center" vertical="center" wrapText="1"/>
    </xf>
    <xf numFmtId="177" fontId="9" fillId="0" borderId="1" xfId="63" applyNumberFormat="1" applyFont="1" applyFill="1" applyBorder="1" applyAlignment="1">
      <alignment horizontal="center" vertical="center" shrinkToFit="1"/>
    </xf>
    <xf numFmtId="14" fontId="2" fillId="0" borderId="1" xfId="63" applyNumberFormat="1" applyFont="1" applyFill="1" applyBorder="1" applyAlignment="1">
      <alignment horizontal="center" vertical="center" wrapText="1"/>
    </xf>
    <xf numFmtId="176" fontId="2" fillId="0" borderId="1" xfId="63" applyNumberFormat="1" applyFont="1" applyFill="1" applyBorder="1" applyAlignment="1">
      <alignment horizontal="right" vertical="center" shrinkToFit="1"/>
    </xf>
    <xf numFmtId="178" fontId="2" fillId="0" borderId="1" xfId="63" applyNumberFormat="1" applyFont="1" applyFill="1" applyBorder="1" applyAlignment="1">
      <alignment horizontal="center" vertical="center" wrapText="1"/>
    </xf>
    <xf numFmtId="176" fontId="2" fillId="0" borderId="1" xfId="63" applyNumberFormat="1" applyFont="1" applyFill="1" applyBorder="1" applyAlignment="1">
      <alignment horizontal="center" vertical="center" wrapText="1"/>
    </xf>
    <xf numFmtId="177" fontId="11" fillId="0" borderId="1" xfId="63" applyNumberFormat="1" applyFont="1" applyFill="1" applyBorder="1" applyAlignment="1">
      <alignment horizontal="center" vertical="center" shrinkToFit="1"/>
    </xf>
    <xf numFmtId="176" fontId="1" fillId="0" borderId="1" xfId="63" applyNumberFormat="1" applyFont="1" applyFill="1" applyBorder="1" applyAlignment="1">
      <alignment horizontal="center" vertical="center" wrapText="1"/>
    </xf>
    <xf numFmtId="177" fontId="12" fillId="0" borderId="1" xfId="63" applyNumberFormat="1" applyFont="1" applyFill="1" applyBorder="1" applyAlignment="1">
      <alignment horizontal="left" vertical="center"/>
    </xf>
    <xf numFmtId="0" fontId="3" fillId="3" borderId="1" xfId="63" applyFont="1" applyFill="1" applyBorder="1" applyAlignment="1">
      <alignment horizontal="center" vertical="center" shrinkToFit="1"/>
    </xf>
    <xf numFmtId="176" fontId="13" fillId="3" borderId="1" xfId="63" applyNumberFormat="1" applyFont="1" applyFill="1" applyBorder="1" applyAlignment="1">
      <alignment horizontal="right" vertical="center" shrinkToFit="1"/>
    </xf>
    <xf numFmtId="0" fontId="10" fillId="2" borderId="1" xfId="63" applyFont="1" applyFill="1" applyBorder="1" applyAlignment="1">
      <alignment horizontal="center" vertical="center" wrapText="1"/>
    </xf>
    <xf numFmtId="176" fontId="14" fillId="2" borderId="1" xfId="63" applyNumberFormat="1" applyFont="1" applyFill="1" applyBorder="1" applyAlignment="1">
      <alignment horizontal="center" vertical="center" wrapText="1"/>
    </xf>
    <xf numFmtId="176" fontId="1" fillId="2" borderId="1" xfId="63" applyNumberFormat="1" applyFont="1" applyFill="1" applyBorder="1" applyAlignment="1">
      <alignment horizontal="center" vertical="center" wrapText="1"/>
    </xf>
    <xf numFmtId="176" fontId="14" fillId="2" borderId="1" xfId="63" applyNumberFormat="1" applyFont="1" applyFill="1" applyBorder="1" applyAlignment="1">
      <alignment horizontal="right" vertical="center" shrinkToFit="1"/>
    </xf>
    <xf numFmtId="176" fontId="10" fillId="2" borderId="1" xfId="63" applyNumberFormat="1" applyFont="1" applyFill="1" applyBorder="1" applyAlignment="1">
      <alignment horizontal="right" vertical="center" shrinkToFit="1"/>
    </xf>
    <xf numFmtId="0" fontId="2" fillId="0" borderId="2" xfId="63" applyFont="1" applyFill="1" applyBorder="1" applyAlignment="1">
      <alignment horizontal="center" vertical="center" wrapText="1"/>
    </xf>
    <xf numFmtId="0" fontId="15" fillId="0" borderId="1" xfId="64" applyFont="1" applyFill="1" applyBorder="1" applyAlignment="1">
      <alignment horizontal="left" vertical="center" wrapText="1"/>
    </xf>
    <xf numFmtId="0" fontId="2" fillId="0" borderId="1" xfId="64" applyFont="1" applyFill="1" applyBorder="1" applyAlignment="1">
      <alignment horizontal="center" vertical="center" wrapText="1"/>
    </xf>
    <xf numFmtId="0" fontId="2" fillId="0" borderId="1" xfId="64" applyFont="1" applyFill="1" applyBorder="1" applyAlignment="1">
      <alignment horizontal="center" vertical="top" wrapText="1"/>
    </xf>
    <xf numFmtId="0" fontId="16" fillId="0" borderId="0" xfId="63" applyFont="1" applyBorder="1" applyAlignment="1">
      <alignment vertical="center"/>
    </xf>
    <xf numFmtId="0" fontId="6" fillId="0" borderId="4" xfId="63" applyFont="1" applyFill="1" applyBorder="1" applyAlignment="1">
      <alignment horizontal="center" vertical="center" shrinkToFit="1"/>
    </xf>
    <xf numFmtId="0" fontId="2" fillId="0" borderId="4" xfId="63" applyFont="1" applyFill="1" applyBorder="1" applyAlignment="1">
      <alignment horizontal="center" vertical="center" wrapText="1"/>
    </xf>
    <xf numFmtId="176" fontId="6" fillId="0" borderId="2" xfId="63" applyNumberFormat="1" applyFont="1" applyFill="1" applyBorder="1" applyAlignment="1">
      <alignment horizontal="center" vertical="center" shrinkToFit="1"/>
    </xf>
    <xf numFmtId="176" fontId="6" fillId="0" borderId="4" xfId="63" applyNumberFormat="1" applyFont="1" applyFill="1" applyBorder="1" applyAlignment="1">
      <alignment horizontal="center" vertical="center" shrinkToFit="1"/>
    </xf>
    <xf numFmtId="0" fontId="1" fillId="0" borderId="0" xfId="63" applyFont="1" applyFill="1" applyBorder="1" applyAlignment="1">
      <alignment horizontal="center" vertical="center" shrinkToFit="1"/>
    </xf>
    <xf numFmtId="0" fontId="8" fillId="0" borderId="3" xfId="63" applyFont="1" applyFill="1" applyBorder="1" applyAlignment="1">
      <alignment horizontal="center" vertical="center"/>
    </xf>
    <xf numFmtId="0" fontId="8" fillId="0" borderId="4" xfId="63" applyFont="1" applyFill="1" applyBorder="1" applyAlignment="1">
      <alignment horizontal="center" vertical="center"/>
    </xf>
    <xf numFmtId="176" fontId="17" fillId="0" borderId="2" xfId="63" applyNumberFormat="1" applyFont="1" applyFill="1" applyBorder="1" applyAlignment="1">
      <alignment horizontal="center" vertical="center" wrapText="1"/>
    </xf>
    <xf numFmtId="176" fontId="17" fillId="0" borderId="4" xfId="63" applyNumberFormat="1" applyFont="1" applyFill="1" applyBorder="1" applyAlignment="1">
      <alignment horizontal="center" vertical="center" wrapText="1"/>
    </xf>
    <xf numFmtId="0" fontId="1" fillId="0" borderId="0" xfId="63" applyFont="1" applyFill="1" applyBorder="1" applyAlignment="1">
      <alignment horizontal="center" vertical="center" wrapText="1"/>
    </xf>
    <xf numFmtId="0" fontId="6" fillId="0" borderId="2" xfId="63" applyFont="1" applyBorder="1" applyAlignment="1">
      <alignment horizontal="center" vertical="center" wrapText="1"/>
    </xf>
    <xf numFmtId="0" fontId="6" fillId="0" borderId="4" xfId="63" applyFont="1" applyBorder="1" applyAlignment="1">
      <alignment horizontal="center" vertical="center" wrapText="1"/>
    </xf>
    <xf numFmtId="176" fontId="18" fillId="0" borderId="1" xfId="63" applyNumberFormat="1" applyFont="1" applyFill="1" applyBorder="1" applyAlignment="1">
      <alignment horizontal="center" vertical="center" wrapText="1"/>
    </xf>
    <xf numFmtId="176" fontId="3" fillId="0" borderId="1" xfId="63" applyNumberFormat="1" applyFont="1" applyFill="1" applyBorder="1" applyAlignment="1">
      <alignment horizontal="center" vertical="center" shrinkToFit="1"/>
    </xf>
    <xf numFmtId="176" fontId="2" fillId="3" borderId="1" xfId="63" applyNumberFormat="1" applyFont="1" applyFill="1" applyBorder="1" applyAlignment="1">
      <alignment horizontal="right" vertical="center" shrinkToFit="1"/>
    </xf>
    <xf numFmtId="9" fontId="9" fillId="0" borderId="1" xfId="63" applyNumberFormat="1" applyFont="1" applyFill="1" applyBorder="1" applyAlignment="1">
      <alignment horizontal="center" vertical="center" wrapText="1"/>
    </xf>
    <xf numFmtId="176" fontId="2" fillId="3" borderId="1" xfId="63" applyNumberFormat="1" applyFont="1" applyFill="1" applyBorder="1" applyAlignment="1">
      <alignment horizontal="center" vertical="center" shrinkToFit="1"/>
    </xf>
    <xf numFmtId="0" fontId="2" fillId="0" borderId="0" xfId="63" applyFont="1" applyFill="1" applyBorder="1" applyAlignment="1">
      <alignment horizontal="center" vertical="center" wrapText="1"/>
    </xf>
    <xf numFmtId="176" fontId="1" fillId="3" borderId="1" xfId="63" applyNumberFormat="1" applyFont="1" applyFill="1" applyBorder="1" applyAlignment="1">
      <alignment horizontal="right" vertical="center" shrinkToFit="1"/>
    </xf>
    <xf numFmtId="176" fontId="1" fillId="0" borderId="1" xfId="63" applyNumberFormat="1" applyFont="1" applyFill="1" applyBorder="1" applyAlignment="1">
      <alignment horizontal="right" vertical="center"/>
    </xf>
    <xf numFmtId="176" fontId="1" fillId="0" borderId="1" xfId="63" applyNumberFormat="1" applyFont="1" applyFill="1" applyBorder="1" applyAlignment="1">
      <alignment vertical="center" wrapText="1"/>
    </xf>
    <xf numFmtId="176" fontId="1" fillId="3" borderId="1" xfId="63" applyNumberFormat="1" applyFont="1" applyFill="1" applyBorder="1" applyAlignment="1">
      <alignment horizontal="center" vertical="center" shrinkToFit="1"/>
    </xf>
    <xf numFmtId="176" fontId="2" fillId="0" borderId="0" xfId="63" applyNumberFormat="1" applyFont="1" applyFill="1" applyBorder="1" applyAlignment="1">
      <alignment horizontal="center" vertical="center" wrapText="1"/>
    </xf>
    <xf numFmtId="9" fontId="2" fillId="0" borderId="1" xfId="63" applyNumberFormat="1" applyFont="1" applyFill="1" applyBorder="1" applyAlignment="1">
      <alignment horizontal="center" vertical="center" wrapText="1"/>
    </xf>
    <xf numFmtId="176" fontId="2" fillId="0" borderId="1" xfId="63" applyNumberFormat="1" applyFont="1" applyFill="1" applyBorder="1" applyAlignment="1">
      <alignment horizontal="right" vertical="center"/>
    </xf>
    <xf numFmtId="9" fontId="1" fillId="0" borderId="1" xfId="63" applyNumberFormat="1" applyFont="1" applyFill="1" applyBorder="1" applyAlignment="1">
      <alignment horizontal="center" vertical="center" wrapText="1"/>
    </xf>
    <xf numFmtId="176" fontId="19" fillId="0" borderId="1" xfId="63" applyNumberFormat="1" applyFont="1" applyFill="1" applyBorder="1" applyAlignment="1">
      <alignment horizontal="right" vertical="center" shrinkToFit="1"/>
    </xf>
    <xf numFmtId="176" fontId="19" fillId="0" borderId="1" xfId="63" applyNumberFormat="1" applyFont="1" applyFill="1" applyBorder="1" applyAlignment="1">
      <alignment horizontal="center" vertical="center" wrapText="1"/>
    </xf>
    <xf numFmtId="176" fontId="2" fillId="0" borderId="1" xfId="63" applyNumberFormat="1" applyFont="1" applyFill="1" applyBorder="1" applyAlignment="1">
      <alignment vertical="center" shrinkToFit="1"/>
    </xf>
    <xf numFmtId="176" fontId="20" fillId="0" borderId="1" xfId="63" applyNumberFormat="1" applyFont="1" applyFill="1" applyBorder="1" applyAlignment="1">
      <alignment horizontal="right" vertical="center" shrinkToFit="1"/>
    </xf>
    <xf numFmtId="176" fontId="20" fillId="0" borderId="1" xfId="63" applyNumberFormat="1" applyFont="1" applyFill="1" applyBorder="1" applyAlignment="1">
      <alignment horizontal="right" vertical="center"/>
    </xf>
    <xf numFmtId="176" fontId="2" fillId="2" borderId="1" xfId="63" applyNumberFormat="1" applyFont="1" applyFill="1" applyBorder="1" applyAlignment="1">
      <alignment horizontal="center" vertical="center" wrapText="1"/>
    </xf>
    <xf numFmtId="176" fontId="18" fillId="0" borderId="1" xfId="63" applyNumberFormat="1" applyFont="1" applyFill="1" applyBorder="1" applyAlignment="1">
      <alignment horizontal="right" vertical="center" shrinkToFit="1"/>
    </xf>
    <xf numFmtId="176" fontId="1" fillId="0" borderId="0" xfId="63" applyNumberFormat="1" applyFont="1" applyFill="1" applyBorder="1" applyAlignment="1">
      <alignment horizontal="center" vertical="center" wrapText="1"/>
    </xf>
    <xf numFmtId="0" fontId="2" fillId="2" borderId="5" xfId="63" applyFont="1" applyFill="1" applyBorder="1" applyAlignment="1">
      <alignment horizontal="center" vertical="center" wrapText="1"/>
    </xf>
    <xf numFmtId="0" fontId="18" fillId="0" borderId="1" xfId="64" applyFont="1" applyFill="1" applyBorder="1" applyAlignment="1">
      <alignment horizontal="center" vertical="center" wrapText="1"/>
    </xf>
    <xf numFmtId="0" fontId="0" fillId="0" borderId="0" xfId="70">
      <alignment vertical="center"/>
    </xf>
    <xf numFmtId="0" fontId="1" fillId="0" borderId="0" xfId="63" applyFont="1" applyFill="1" applyBorder="1" applyAlignment="1">
      <alignment horizontal="left" vertical="center" shrinkToFit="1"/>
    </xf>
    <xf numFmtId="0" fontId="21" fillId="2" borderId="1" xfId="14" applyFont="1" applyFill="1" applyBorder="1" applyAlignment="1">
      <alignment horizontal="left" vertical="center"/>
    </xf>
    <xf numFmtId="0" fontId="22" fillId="0" borderId="1" xfId="14" applyFont="1" applyBorder="1" applyAlignment="1">
      <alignment horizontal="center" vertical="center"/>
    </xf>
    <xf numFmtId="0" fontId="22" fillId="0" borderId="1" xfId="14" applyFont="1" applyBorder="1" applyAlignment="1">
      <alignment vertical="center" wrapText="1"/>
    </xf>
    <xf numFmtId="0" fontId="23" fillId="2" borderId="1" xfId="14" applyFont="1" applyFill="1" applyBorder="1" applyAlignment="1">
      <alignment horizontal="center" vertical="center"/>
    </xf>
    <xf numFmtId="179" fontId="24" fillId="2" borderId="1" xfId="14" applyNumberFormat="1" applyFont="1" applyFill="1" applyBorder="1" applyAlignment="1">
      <alignment horizontal="center" vertical="center"/>
    </xf>
    <xf numFmtId="0" fontId="25" fillId="4" borderId="1" xfId="63" applyFont="1" applyFill="1" applyBorder="1" applyAlignment="1">
      <alignment horizontal="left" vertical="center"/>
    </xf>
    <xf numFmtId="0" fontId="26" fillId="0" borderId="0" xfId="63" applyFont="1">
      <alignment vertical="center"/>
    </xf>
    <xf numFmtId="180" fontId="1" fillId="0" borderId="0" xfId="63" applyNumberFormat="1" applyFont="1" applyFill="1" applyBorder="1" applyAlignment="1">
      <alignment horizontal="center" vertical="center"/>
    </xf>
    <xf numFmtId="180" fontId="1" fillId="0" borderId="0" xfId="63" applyNumberFormat="1" applyFont="1" applyFill="1" applyAlignment="1">
      <alignment horizontal="center" vertical="center"/>
    </xf>
    <xf numFmtId="0" fontId="4" fillId="2" borderId="0" xfId="63" applyFont="1" applyFill="1">
      <alignment vertical="center"/>
    </xf>
    <xf numFmtId="0" fontId="23" fillId="0" borderId="1" xfId="14" applyFont="1" applyBorder="1" applyAlignment="1">
      <alignment horizontal="center" vertical="center" wrapText="1"/>
    </xf>
    <xf numFmtId="0" fontId="23" fillId="2" borderId="1" xfId="14" applyFont="1" applyFill="1" applyBorder="1" applyAlignment="1">
      <alignment horizontal="center" vertical="center" wrapText="1"/>
    </xf>
    <xf numFmtId="0" fontId="24" fillId="0" borderId="1" xfId="14" applyFont="1" applyFill="1" applyBorder="1" applyAlignment="1">
      <alignment horizontal="left" vertical="center" wrapText="1"/>
    </xf>
    <xf numFmtId="0" fontId="27" fillId="0" borderId="0" xfId="14" applyFont="1" applyAlignment="1">
      <alignment horizontal="center" vertical="center"/>
    </xf>
    <xf numFmtId="0" fontId="23" fillId="0" borderId="1" xfId="14" applyFont="1" applyBorder="1" applyAlignment="1">
      <alignment horizontal="left" vertical="center" wrapText="1"/>
    </xf>
    <xf numFmtId="0" fontId="2" fillId="0" borderId="3" xfId="63" applyFont="1" applyFill="1" applyBorder="1" applyAlignment="1">
      <alignment horizontal="center" vertical="center" wrapText="1"/>
    </xf>
    <xf numFmtId="9" fontId="11" fillId="0" borderId="1" xfId="22" applyFont="1" applyFill="1" applyBorder="1" applyAlignment="1">
      <alignment horizontal="center" vertical="center" wrapText="1"/>
    </xf>
    <xf numFmtId="176" fontId="1" fillId="0" borderId="1" xfId="63" applyNumberFormat="1" applyFont="1" applyFill="1" applyBorder="1" applyAlignment="1">
      <alignment vertical="center" shrinkToFit="1"/>
    </xf>
    <xf numFmtId="177" fontId="28" fillId="0" borderId="1" xfId="63" applyNumberFormat="1" applyFont="1" applyFill="1" applyBorder="1" applyAlignment="1">
      <alignment horizontal="left" vertical="center"/>
    </xf>
    <xf numFmtId="176" fontId="1" fillId="2" borderId="1" xfId="63" applyNumberFormat="1" applyFont="1" applyFill="1" applyBorder="1" applyAlignment="1">
      <alignment horizontal="right" vertical="center" shrinkToFit="1"/>
    </xf>
    <xf numFmtId="0" fontId="1" fillId="2" borderId="6" xfId="63" applyFont="1" applyFill="1" applyBorder="1" applyAlignment="1">
      <alignment vertical="center" wrapText="1"/>
    </xf>
    <xf numFmtId="0" fontId="29" fillId="2" borderId="7" xfId="63" applyFont="1" applyFill="1" applyBorder="1" applyAlignment="1">
      <alignment horizontal="left" vertical="center" wrapText="1"/>
    </xf>
    <xf numFmtId="0" fontId="1" fillId="2" borderId="7" xfId="63" applyFont="1" applyFill="1" applyBorder="1" applyAlignment="1">
      <alignment horizontal="left" vertical="center" wrapText="1"/>
    </xf>
    <xf numFmtId="0" fontId="1" fillId="2" borderId="3" xfId="63" applyFont="1" applyFill="1" applyBorder="1" applyAlignment="1">
      <alignment horizontal="left" vertical="center" wrapText="1"/>
    </xf>
    <xf numFmtId="0" fontId="30" fillId="0" borderId="6" xfId="63" applyFont="1" applyFill="1" applyBorder="1" applyAlignment="1">
      <alignment horizontal="left" vertical="center" wrapText="1"/>
    </xf>
    <xf numFmtId="0" fontId="30" fillId="0" borderId="7" xfId="63" applyFont="1" applyFill="1" applyBorder="1" applyAlignment="1">
      <alignment horizontal="left" vertical="center" wrapText="1"/>
    </xf>
    <xf numFmtId="0" fontId="1" fillId="0" borderId="2" xfId="63" applyFont="1" applyFill="1" applyBorder="1" applyAlignment="1">
      <alignment horizontal="left" vertical="center" wrapText="1"/>
    </xf>
    <xf numFmtId="0" fontId="1" fillId="0" borderId="3" xfId="63" applyFont="1" applyFill="1" applyBorder="1" applyAlignment="1">
      <alignment horizontal="left" vertical="center" wrapText="1"/>
    </xf>
    <xf numFmtId="0" fontId="1" fillId="0" borderId="2" xfId="63" applyFont="1" applyFill="1" applyBorder="1" applyAlignment="1">
      <alignment horizontal="left" vertical="top" wrapText="1"/>
    </xf>
    <xf numFmtId="0" fontId="1" fillId="0" borderId="3" xfId="63" applyFont="1" applyFill="1" applyBorder="1" applyAlignment="1">
      <alignment horizontal="left" vertical="top" wrapText="1"/>
    </xf>
    <xf numFmtId="0" fontId="2" fillId="0" borderId="1" xfId="63" applyFont="1" applyFill="1" applyBorder="1" applyAlignment="1">
      <alignment horizontal="center" vertical="top" wrapText="1"/>
    </xf>
    <xf numFmtId="176" fontId="31" fillId="0" borderId="1" xfId="63" applyNumberFormat="1" applyFont="1" applyFill="1" applyBorder="1" applyAlignment="1">
      <alignment horizontal="right" vertical="center" shrinkToFit="1"/>
    </xf>
    <xf numFmtId="176" fontId="31" fillId="0" borderId="1" xfId="63" applyNumberFormat="1" applyFont="1" applyFill="1" applyBorder="1" applyAlignment="1">
      <alignment horizontal="center" vertical="center" wrapText="1"/>
    </xf>
    <xf numFmtId="0" fontId="29" fillId="2" borderId="3" xfId="63" applyFont="1" applyFill="1" applyBorder="1" applyAlignment="1">
      <alignment horizontal="left" vertical="center" wrapText="1"/>
    </xf>
    <xf numFmtId="0" fontId="29" fillId="2" borderId="4" xfId="63" applyFont="1" applyFill="1" applyBorder="1" applyAlignment="1">
      <alignment horizontal="left" vertical="center" wrapText="1"/>
    </xf>
    <xf numFmtId="0" fontId="30" fillId="0" borderId="3" xfId="63" applyFont="1" applyFill="1" applyBorder="1" applyAlignment="1">
      <alignment horizontal="left" vertical="center" wrapText="1"/>
    </xf>
    <xf numFmtId="0" fontId="30" fillId="0" borderId="4" xfId="63" applyFont="1" applyFill="1" applyBorder="1" applyAlignment="1">
      <alignment horizontal="left" vertical="center" wrapText="1"/>
    </xf>
    <xf numFmtId="0" fontId="1" fillId="0" borderId="4" xfId="63" applyFont="1" applyFill="1" applyBorder="1" applyAlignment="1">
      <alignment horizontal="left" vertical="center" wrapText="1"/>
    </xf>
    <xf numFmtId="0" fontId="1" fillId="0" borderId="4" xfId="63" applyFont="1" applyFill="1" applyBorder="1" applyAlignment="1">
      <alignment horizontal="left" vertical="top" wrapText="1"/>
    </xf>
    <xf numFmtId="0" fontId="4" fillId="0" borderId="0" xfId="63" applyFont="1" applyAlignment="1">
      <alignment horizontal="center" vertical="center"/>
    </xf>
    <xf numFmtId="0" fontId="4" fillId="0" borderId="0" xfId="63" applyFont="1" applyAlignment="1">
      <alignment horizontal="left" vertical="center"/>
    </xf>
    <xf numFmtId="0" fontId="1" fillId="2" borderId="1" xfId="63" applyFont="1" applyFill="1" applyBorder="1" applyAlignment="1">
      <alignment horizontal="center" vertical="center" wrapText="1"/>
    </xf>
    <xf numFmtId="177" fontId="11" fillId="2" borderId="1" xfId="63" applyNumberFormat="1" applyFont="1" applyFill="1" applyBorder="1" applyAlignment="1">
      <alignment horizontal="center" vertical="center" shrinkToFit="1"/>
    </xf>
    <xf numFmtId="14" fontId="1" fillId="2" borderId="1" xfId="63" applyNumberFormat="1" applyFont="1" applyFill="1" applyBorder="1" applyAlignment="1">
      <alignment horizontal="center" vertical="center" wrapText="1"/>
    </xf>
    <xf numFmtId="178" fontId="1" fillId="2" borderId="1" xfId="63" applyNumberFormat="1" applyFont="1" applyFill="1" applyBorder="1" applyAlignment="1">
      <alignment horizontal="center" vertical="center" wrapText="1"/>
    </xf>
    <xf numFmtId="0" fontId="1" fillId="2" borderId="5" xfId="63" applyFont="1" applyFill="1" applyBorder="1" applyAlignment="1">
      <alignment horizontal="center" vertical="center" wrapText="1"/>
    </xf>
    <xf numFmtId="180" fontId="14" fillId="2" borderId="2" xfId="63" applyNumberFormat="1" applyFont="1" applyFill="1" applyBorder="1" applyAlignment="1">
      <alignment horizontal="center" vertical="center" shrinkToFit="1"/>
    </xf>
    <xf numFmtId="180" fontId="14" fillId="2" borderId="4" xfId="63" applyNumberFormat="1" applyFont="1" applyFill="1" applyBorder="1" applyAlignment="1">
      <alignment horizontal="center" vertical="center" shrinkToFit="1"/>
    </xf>
    <xf numFmtId="0" fontId="1" fillId="2" borderId="2" xfId="63" applyFont="1" applyFill="1" applyBorder="1" applyAlignment="1">
      <alignment vertical="center" wrapText="1"/>
    </xf>
    <xf numFmtId="176" fontId="1" fillId="0" borderId="1" xfId="63" applyNumberFormat="1" applyFont="1" applyFill="1" applyBorder="1" applyAlignment="1">
      <alignment horizontal="center" vertical="center" shrinkToFit="1"/>
    </xf>
    <xf numFmtId="9" fontId="11" fillId="0" borderId="1" xfId="63" applyNumberFormat="1" applyFont="1" applyFill="1" applyBorder="1" applyAlignment="1">
      <alignment horizontal="center" vertical="center" wrapText="1"/>
    </xf>
    <xf numFmtId="176" fontId="13" fillId="0" borderId="0" xfId="63" applyNumberFormat="1" applyFont="1" applyFill="1" applyBorder="1" applyAlignment="1">
      <alignment horizontal="center" vertical="center" wrapText="1"/>
    </xf>
    <xf numFmtId="0" fontId="1" fillId="2" borderId="0" xfId="63" applyFont="1" applyFill="1" applyBorder="1" applyAlignment="1">
      <alignment horizontal="center" vertical="center" wrapText="1"/>
    </xf>
    <xf numFmtId="10" fontId="4" fillId="4" borderId="0" xfId="63" applyNumberFormat="1" applyFont="1" applyFill="1">
      <alignment vertical="center"/>
    </xf>
    <xf numFmtId="180" fontId="1" fillId="2" borderId="0" xfId="63" applyNumberFormat="1" applyFont="1" applyFill="1" applyBorder="1" applyAlignment="1">
      <alignment horizontal="center" vertical="center"/>
    </xf>
    <xf numFmtId="9" fontId="11" fillId="0" borderId="1" xfId="22" applyFont="1" applyFill="1" applyBorder="1" applyAlignment="1">
      <alignment horizontal="left" vertical="center" wrapText="1"/>
    </xf>
    <xf numFmtId="0" fontId="10" fillId="0" borderId="1" xfId="63" applyFont="1" applyFill="1" applyBorder="1" applyAlignment="1">
      <alignment horizontal="center" vertical="center" wrapText="1"/>
    </xf>
    <xf numFmtId="176" fontId="10" fillId="2" borderId="1" xfId="63" applyNumberFormat="1" applyFont="1" applyFill="1" applyBorder="1" applyAlignment="1">
      <alignment horizontal="center" vertical="center" wrapText="1"/>
    </xf>
    <xf numFmtId="0" fontId="1" fillId="0" borderId="5" xfId="63" applyFont="1" applyFill="1" applyBorder="1" applyAlignment="1">
      <alignment horizontal="center" vertical="center" wrapText="1"/>
    </xf>
    <xf numFmtId="180" fontId="10" fillId="2" borderId="5" xfId="63" applyNumberFormat="1" applyFont="1" applyFill="1" applyBorder="1" applyAlignment="1">
      <alignment horizontal="center" vertical="center" wrapText="1"/>
    </xf>
    <xf numFmtId="176" fontId="1" fillId="2" borderId="5" xfId="63" applyNumberFormat="1" applyFont="1" applyFill="1" applyBorder="1" applyAlignment="1">
      <alignment horizontal="center" vertical="center" wrapText="1"/>
    </xf>
    <xf numFmtId="0" fontId="1" fillId="2" borderId="2" xfId="63" applyFont="1" applyFill="1" applyBorder="1" applyAlignment="1">
      <alignment horizontal="center" vertical="center" wrapText="1"/>
    </xf>
    <xf numFmtId="0" fontId="1" fillId="2" borderId="3" xfId="63" applyFont="1" applyFill="1" applyBorder="1" applyAlignment="1">
      <alignment horizontal="center" vertical="center" wrapText="1"/>
    </xf>
    <xf numFmtId="0" fontId="1" fillId="2" borderId="4" xfId="63" applyFont="1" applyFill="1" applyBorder="1" applyAlignment="1">
      <alignment horizontal="center" vertical="center" wrapText="1"/>
    </xf>
    <xf numFmtId="180" fontId="1" fillId="4" borderId="0" xfId="63" applyNumberFormat="1" applyFont="1" applyFill="1" applyBorder="1" applyAlignment="1">
      <alignment horizontal="center" vertical="center"/>
    </xf>
  </cellXfs>
  <cellStyles count="7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百分比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解释性文本" xfId="21" builtinId="53"/>
    <cellStyle name="百分比 2 2" xfId="22"/>
    <cellStyle name="标题 1" xfId="23" builtinId="16"/>
    <cellStyle name="百分比 2 3" xfId="24"/>
    <cellStyle name="标题 2" xfId="25" builtinId="17"/>
    <cellStyle name="百分比 2 4" xfId="26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百分比 2 2 3" xfId="3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百分比 2 2 2" xfId="40"/>
    <cellStyle name="20% - 强调文字颜色 5" xfId="41" builtinId="46"/>
    <cellStyle name="强调文字颜色 1" xfId="42" builtinId="29"/>
    <cellStyle name="常规 2 2 2" xfId="43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常规 3 2" xfId="49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常规 2 2" xfId="54"/>
    <cellStyle name="40% - 强调文字颜色 5" xfId="55" builtinId="47"/>
    <cellStyle name="60% - 强调文字颜色 5" xfId="56" builtinId="48"/>
    <cellStyle name="强调文字颜色 6" xfId="57" builtinId="49"/>
    <cellStyle name="常规 2 3" xfId="58"/>
    <cellStyle name="40% - 强调文字颜色 6" xfId="59" builtinId="51"/>
    <cellStyle name="60% - 强调文字颜色 6" xfId="60" builtinId="52"/>
    <cellStyle name="百分比 2 2 2 2" xfId="61"/>
    <cellStyle name="百分比 2 3 2" xfId="62"/>
    <cellStyle name="常规 2" xfId="63"/>
    <cellStyle name="常规 2 4" xfId="64"/>
    <cellStyle name="常规 3" xfId="65"/>
    <cellStyle name="常规 4" xfId="66"/>
    <cellStyle name="常规 4 2" xfId="67"/>
    <cellStyle name="常规 5" xfId="68"/>
    <cellStyle name="常规 6 2" xfId="69"/>
    <cellStyle name="常规 7" xfId="70"/>
    <cellStyle name="千位分隔 2" xfId="7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9.png"/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5" Type="http://schemas.openxmlformats.org/officeDocument/2006/relationships/image" Target="../media/image13.png"/><Relationship Id="rId4" Type="http://schemas.openxmlformats.org/officeDocument/2006/relationships/image" Target="../media/image12.png"/><Relationship Id="rId3" Type="http://schemas.openxmlformats.org/officeDocument/2006/relationships/image" Target="../media/image11.png"/><Relationship Id="rId2" Type="http://schemas.openxmlformats.org/officeDocument/2006/relationships/image" Target="../media/image10.jpe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5" Type="http://schemas.openxmlformats.org/officeDocument/2006/relationships/image" Target="../media/image20.png"/><Relationship Id="rId4" Type="http://schemas.openxmlformats.org/officeDocument/2006/relationships/image" Target="../media/image18.png"/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4" Type="http://schemas.openxmlformats.org/officeDocument/2006/relationships/image" Target="../media/image22.png"/><Relationship Id="rId3" Type="http://schemas.openxmlformats.org/officeDocument/2006/relationships/image" Target="../media/image21.png"/><Relationship Id="rId2" Type="http://schemas.openxmlformats.org/officeDocument/2006/relationships/image" Target="../media/image17.png"/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4" Type="http://schemas.openxmlformats.org/officeDocument/2006/relationships/image" Target="../media/image23.png"/><Relationship Id="rId3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581025</xdr:colOff>
      <xdr:row>6</xdr:row>
      <xdr:rowOff>542925</xdr:rowOff>
    </xdr:from>
    <xdr:to>
      <xdr:col>25</xdr:col>
      <xdr:colOff>142875</xdr:colOff>
      <xdr:row>24</xdr:row>
      <xdr:rowOff>180975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24925" y="2444115"/>
          <a:ext cx="8077200" cy="486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647700</xdr:colOff>
      <xdr:row>22</xdr:row>
      <xdr:rowOff>9525</xdr:rowOff>
    </xdr:from>
    <xdr:to>
      <xdr:col>23</xdr:col>
      <xdr:colOff>247650</xdr:colOff>
      <xdr:row>27</xdr:row>
      <xdr:rowOff>542925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91600" y="6567805"/>
          <a:ext cx="6581775" cy="2339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666750</xdr:colOff>
      <xdr:row>1</xdr:row>
      <xdr:rowOff>161925</xdr:rowOff>
    </xdr:from>
    <xdr:to>
      <xdr:col>21</xdr:col>
      <xdr:colOff>142875</xdr:colOff>
      <xdr:row>4</xdr:row>
      <xdr:rowOff>238125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10650" y="478790"/>
          <a:ext cx="4867275" cy="1026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47625</xdr:colOff>
      <xdr:row>5</xdr:row>
      <xdr:rowOff>47625</xdr:rowOff>
    </xdr:from>
    <xdr:to>
      <xdr:col>19</xdr:col>
      <xdr:colOff>1562100</xdr:colOff>
      <xdr:row>6</xdr:row>
      <xdr:rowOff>333375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39250" y="1631950"/>
          <a:ext cx="3448050" cy="602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76200</xdr:colOff>
      <xdr:row>36</xdr:row>
      <xdr:rowOff>82122</xdr:rowOff>
    </xdr:from>
    <xdr:to>
      <xdr:col>14</xdr:col>
      <xdr:colOff>209550</xdr:colOff>
      <xdr:row>73</xdr:row>
      <xdr:rowOff>57150</xdr:rowOff>
    </xdr:to>
    <xdr:pic>
      <xdr:nvPicPr>
        <xdr:cNvPr id="7" name="图片 6" descr="C:\Users\Administrator\AppData\Roaming\Tencent\Users\501232853\QQ\WinTemp\RichOle\6MK{@KGBFSWDOGOTBL$C%0P.png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" y="11551920"/>
          <a:ext cx="7496175" cy="6318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47625</xdr:colOff>
      <xdr:row>4</xdr:row>
      <xdr:rowOff>76200</xdr:rowOff>
    </xdr:from>
    <xdr:to>
      <xdr:col>25</xdr:col>
      <xdr:colOff>57150</xdr:colOff>
      <xdr:row>19</xdr:row>
      <xdr:rowOff>161925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86850" y="1343660"/>
          <a:ext cx="7677150" cy="4756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371475</xdr:colOff>
      <xdr:row>26</xdr:row>
      <xdr:rowOff>123825</xdr:rowOff>
    </xdr:from>
    <xdr:to>
      <xdr:col>23</xdr:col>
      <xdr:colOff>314325</xdr:colOff>
      <xdr:row>27</xdr:row>
      <xdr:rowOff>371475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10700" y="8070850"/>
          <a:ext cx="607695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180975</xdr:colOff>
      <xdr:row>8</xdr:row>
      <xdr:rowOff>38100</xdr:rowOff>
    </xdr:from>
    <xdr:to>
      <xdr:col>21</xdr:col>
      <xdr:colOff>685800</xdr:colOff>
      <xdr:row>10</xdr:row>
      <xdr:rowOff>123825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20300" y="2961005"/>
          <a:ext cx="4248150" cy="788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36</xdr:row>
      <xdr:rowOff>3712</xdr:rowOff>
    </xdr:from>
    <xdr:to>
      <xdr:col>14</xdr:col>
      <xdr:colOff>533400</xdr:colOff>
      <xdr:row>77</xdr:row>
      <xdr:rowOff>38100</xdr:rowOff>
    </xdr:to>
    <xdr:pic>
      <xdr:nvPicPr>
        <xdr:cNvPr id="5" name="图片 4" descr="C:\Users\Administrator\AppData\Roaming\Tencent\Users\501232853\QQ\WinTemp\RichOle\0Y62R64~~TEF)Q{Y}6IJXJB.png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" y="11626850"/>
          <a:ext cx="7981950" cy="706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657225</xdr:colOff>
      <xdr:row>26</xdr:row>
      <xdr:rowOff>95250</xdr:rowOff>
    </xdr:from>
    <xdr:to>
      <xdr:col>22</xdr:col>
      <xdr:colOff>438150</xdr:colOff>
      <xdr:row>27</xdr:row>
      <xdr:rowOff>342900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48725" y="8021320"/>
          <a:ext cx="607695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590550</xdr:colOff>
      <xdr:row>4</xdr:row>
      <xdr:rowOff>210185</xdr:rowOff>
    </xdr:from>
    <xdr:to>
      <xdr:col>27</xdr:col>
      <xdr:colOff>762000</xdr:colOff>
      <xdr:row>24</xdr:row>
      <xdr:rowOff>17780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29775" y="1477645"/>
          <a:ext cx="10753725" cy="5803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114300</xdr:colOff>
      <xdr:row>9</xdr:row>
      <xdr:rowOff>114300</xdr:rowOff>
    </xdr:from>
    <xdr:to>
      <xdr:col>19</xdr:col>
      <xdr:colOff>1638300</xdr:colOff>
      <xdr:row>11</xdr:row>
      <xdr:rowOff>28575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29875" y="3484880"/>
          <a:ext cx="2181225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190500</xdr:colOff>
      <xdr:row>38</xdr:row>
      <xdr:rowOff>0</xdr:rowOff>
    </xdr:from>
    <xdr:to>
      <xdr:col>11</xdr:col>
      <xdr:colOff>628650</xdr:colOff>
      <xdr:row>71</xdr:row>
      <xdr:rowOff>152400</xdr:rowOff>
    </xdr:to>
    <xdr:pic>
      <xdr:nvPicPr>
        <xdr:cNvPr id="5" name="图片 4" descr="C:\Users\Administrator\AppData\Roaming\Tencent\Users\501232853\QQ\WinTemp\RichOle\9X~`A7S})K8%%H$LYDZ68L7.png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1550" y="11945620"/>
          <a:ext cx="5600700" cy="5810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438150</xdr:colOff>
      <xdr:row>17</xdr:row>
      <xdr:rowOff>152400</xdr:rowOff>
    </xdr:from>
    <xdr:to>
      <xdr:col>23</xdr:col>
      <xdr:colOff>418465</xdr:colOff>
      <xdr:row>19</xdr:row>
      <xdr:rowOff>49530</xdr:rowOff>
    </xdr:to>
    <xdr:pic>
      <xdr:nvPicPr>
        <xdr:cNvPr id="2" name="图片 1" descr="PJ6LCJ}~I~}RS]EC1LW_0)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8629650" y="5567045"/>
          <a:ext cx="6962140" cy="4076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828675</xdr:colOff>
      <xdr:row>26</xdr:row>
      <xdr:rowOff>57150</xdr:rowOff>
    </xdr:from>
    <xdr:to>
      <xdr:col>22</xdr:col>
      <xdr:colOff>609600</xdr:colOff>
      <xdr:row>27</xdr:row>
      <xdr:rowOff>304800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20175" y="7510780"/>
          <a:ext cx="607695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618490</xdr:colOff>
      <xdr:row>3</xdr:row>
      <xdr:rowOff>39370</xdr:rowOff>
    </xdr:from>
    <xdr:to>
      <xdr:col>22</xdr:col>
      <xdr:colOff>608330</xdr:colOff>
      <xdr:row>15</xdr:row>
      <xdr:rowOff>10795</xdr:rowOff>
    </xdr:to>
    <xdr:pic>
      <xdr:nvPicPr>
        <xdr:cNvPr id="7" name="图片 6" descr="~RQ1}Z6C3FK~JFHC@X2QJ~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657715" y="989965"/>
          <a:ext cx="5438140" cy="3441065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38</xdr:row>
      <xdr:rowOff>28575</xdr:rowOff>
    </xdr:from>
    <xdr:to>
      <xdr:col>12</xdr:col>
      <xdr:colOff>199390</xdr:colOff>
      <xdr:row>78</xdr:row>
      <xdr:rowOff>75565</xdr:rowOff>
    </xdr:to>
    <xdr:pic>
      <xdr:nvPicPr>
        <xdr:cNvPr id="3" name="图片 2" descr="8)~MYNGSO79~34A6U_)F9HV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543050" y="11501755"/>
          <a:ext cx="5304790" cy="69049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828675</xdr:colOff>
      <xdr:row>27</xdr:row>
      <xdr:rowOff>57150</xdr:rowOff>
    </xdr:from>
    <xdr:to>
      <xdr:col>22</xdr:col>
      <xdr:colOff>609600</xdr:colOff>
      <xdr:row>28</xdr:row>
      <xdr:rowOff>304800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39225" y="7579995"/>
          <a:ext cx="607695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257175</xdr:colOff>
      <xdr:row>3</xdr:row>
      <xdr:rowOff>304800</xdr:rowOff>
    </xdr:from>
    <xdr:to>
      <xdr:col>24</xdr:col>
      <xdr:colOff>294640</xdr:colOff>
      <xdr:row>18</xdr:row>
      <xdr:rowOff>256540</xdr:rowOff>
    </xdr:to>
    <xdr:pic>
      <xdr:nvPicPr>
        <xdr:cNvPr id="5" name="图片 4" descr="[XSQ`LF%A%36OM99Q{78X$P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315450" y="1255395"/>
          <a:ext cx="6857365" cy="4198620"/>
        </a:xfrm>
        <a:prstGeom prst="rect">
          <a:avLst/>
        </a:prstGeom>
      </xdr:spPr>
    </xdr:pic>
    <xdr:clientData/>
  </xdr:twoCellAnchor>
  <xdr:twoCellAnchor editAs="oneCell">
    <xdr:from>
      <xdr:col>16</xdr:col>
      <xdr:colOff>175895</xdr:colOff>
      <xdr:row>20</xdr:row>
      <xdr:rowOff>234950</xdr:rowOff>
    </xdr:from>
    <xdr:to>
      <xdr:col>21</xdr:col>
      <xdr:colOff>76835</xdr:colOff>
      <xdr:row>26</xdr:row>
      <xdr:rowOff>102235</xdr:rowOff>
    </xdr:to>
    <xdr:pic>
      <xdr:nvPicPr>
        <xdr:cNvPr id="3" name="图片 2" descr="M4$(2WOUYT(_SXY{3E$H%{C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9234170" y="6168390"/>
          <a:ext cx="4444365" cy="1125220"/>
        </a:xfrm>
        <a:prstGeom prst="rect">
          <a:avLst/>
        </a:prstGeom>
      </xdr:spPr>
    </xdr:pic>
    <xdr:clientData/>
  </xdr:twoCellAnchor>
  <xdr:twoCellAnchor editAs="oneCell">
    <xdr:from>
      <xdr:col>15</xdr:col>
      <xdr:colOff>790575</xdr:colOff>
      <xdr:row>18</xdr:row>
      <xdr:rowOff>400050</xdr:rowOff>
    </xdr:from>
    <xdr:to>
      <xdr:col>19</xdr:col>
      <xdr:colOff>808990</xdr:colOff>
      <xdr:row>25</xdr:row>
      <xdr:rowOff>205740</xdr:rowOff>
    </xdr:to>
    <xdr:pic>
      <xdr:nvPicPr>
        <xdr:cNvPr id="6" name="图片 5" descr="ZE{_N(AZQR[7`IZ~Y{JXFMI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9001125" y="5597525"/>
          <a:ext cx="2799715" cy="1468120"/>
        </a:xfrm>
        <a:prstGeom prst="rect">
          <a:avLst/>
        </a:prstGeom>
      </xdr:spPr>
    </xdr:pic>
    <xdr:clientData/>
  </xdr:twoCellAnchor>
  <xdr:twoCellAnchor editAs="oneCell">
    <xdr:from>
      <xdr:col>3</xdr:col>
      <xdr:colOff>6985</xdr:colOff>
      <xdr:row>40</xdr:row>
      <xdr:rowOff>5715</xdr:rowOff>
    </xdr:from>
    <xdr:to>
      <xdr:col>11</xdr:col>
      <xdr:colOff>62230</xdr:colOff>
      <xdr:row>71</xdr:row>
      <xdr:rowOff>168275</xdr:rowOff>
    </xdr:to>
    <xdr:pic>
      <xdr:nvPicPr>
        <xdr:cNvPr id="4" name="图片 3" descr="ZWVC(H{CE7W7K]@2SNOM5{7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064260" y="11719560"/>
          <a:ext cx="5027295" cy="54775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828675</xdr:colOff>
      <xdr:row>27</xdr:row>
      <xdr:rowOff>0</xdr:rowOff>
    </xdr:from>
    <xdr:to>
      <xdr:col>22</xdr:col>
      <xdr:colOff>609600</xdr:colOff>
      <xdr:row>28</xdr:row>
      <xdr:rowOff>114300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39225" y="7812405"/>
          <a:ext cx="607695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257175</xdr:colOff>
      <xdr:row>4</xdr:row>
      <xdr:rowOff>161925</xdr:rowOff>
    </xdr:from>
    <xdr:to>
      <xdr:col>24</xdr:col>
      <xdr:colOff>294640</xdr:colOff>
      <xdr:row>19</xdr:row>
      <xdr:rowOff>113665</xdr:rowOff>
    </xdr:to>
    <xdr:pic>
      <xdr:nvPicPr>
        <xdr:cNvPr id="3" name="图片 2" descr="[XSQ`LF%A%36OM99Q{78X$P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315450" y="1429385"/>
          <a:ext cx="6857365" cy="4191000"/>
        </a:xfrm>
        <a:prstGeom prst="rect">
          <a:avLst/>
        </a:prstGeom>
      </xdr:spPr>
    </xdr:pic>
    <xdr:clientData/>
  </xdr:twoCellAnchor>
  <xdr:twoCellAnchor editAs="oneCell">
    <xdr:from>
      <xdr:col>16</xdr:col>
      <xdr:colOff>175895</xdr:colOff>
      <xdr:row>20</xdr:row>
      <xdr:rowOff>234950</xdr:rowOff>
    </xdr:from>
    <xdr:to>
      <xdr:col>21</xdr:col>
      <xdr:colOff>76835</xdr:colOff>
      <xdr:row>25</xdr:row>
      <xdr:rowOff>70485</xdr:rowOff>
    </xdr:to>
    <xdr:pic>
      <xdr:nvPicPr>
        <xdr:cNvPr id="4" name="图片 3" descr="M4$(2WOUYT(_SXY{3E$H%{C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9234170" y="6046470"/>
          <a:ext cx="4444365" cy="1173480"/>
        </a:xfrm>
        <a:prstGeom prst="rect">
          <a:avLst/>
        </a:prstGeom>
      </xdr:spPr>
    </xdr:pic>
    <xdr:clientData/>
  </xdr:twoCellAnchor>
  <xdr:twoCellAnchor editAs="oneCell">
    <xdr:from>
      <xdr:col>15</xdr:col>
      <xdr:colOff>790575</xdr:colOff>
      <xdr:row>18</xdr:row>
      <xdr:rowOff>400050</xdr:rowOff>
    </xdr:from>
    <xdr:to>
      <xdr:col>19</xdr:col>
      <xdr:colOff>808990</xdr:colOff>
      <xdr:row>24</xdr:row>
      <xdr:rowOff>163406</xdr:rowOff>
    </xdr:to>
    <xdr:pic>
      <xdr:nvPicPr>
        <xdr:cNvPr id="5" name="图片 4" descr="ZE{_N(AZQR[7`IZ~Y{JXFMI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9001125" y="5475605"/>
          <a:ext cx="2799715" cy="1520190"/>
        </a:xfrm>
        <a:prstGeom prst="rect">
          <a:avLst/>
        </a:prstGeom>
      </xdr:spPr>
    </xdr:pic>
    <xdr:clientData/>
  </xdr:twoCellAnchor>
  <xdr:twoCellAnchor editAs="oneCell">
    <xdr:from>
      <xdr:col>3</xdr:col>
      <xdr:colOff>200025</xdr:colOff>
      <xdr:row>38</xdr:row>
      <xdr:rowOff>47625</xdr:rowOff>
    </xdr:from>
    <xdr:to>
      <xdr:col>11</xdr:col>
      <xdr:colOff>276225</xdr:colOff>
      <xdr:row>79</xdr:row>
      <xdr:rowOff>161925</xdr:rowOff>
    </xdr:to>
    <xdr:pic>
      <xdr:nvPicPr>
        <xdr:cNvPr id="1025" name="Picture 1" descr="C:\Users\Administrator\AppData\Roaming\Tencent\Users\501232853\QQ\WinTemp\RichOle\3%2ML5Z6ZGD{SIFK%N2KEGU.png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1257300" y="11879580"/>
          <a:ext cx="5048250" cy="714375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733425</xdr:colOff>
      <xdr:row>30</xdr:row>
      <xdr:rowOff>626745</xdr:rowOff>
    </xdr:from>
    <xdr:to>
      <xdr:col>22</xdr:col>
      <xdr:colOff>514350</xdr:colOff>
      <xdr:row>32</xdr:row>
      <xdr:rowOff>36195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43975" y="9204960"/>
          <a:ext cx="607695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80645</xdr:colOff>
      <xdr:row>28</xdr:row>
      <xdr:rowOff>82550</xdr:rowOff>
    </xdr:from>
    <xdr:to>
      <xdr:col>20</xdr:col>
      <xdr:colOff>781685</xdr:colOff>
      <xdr:row>30</xdr:row>
      <xdr:rowOff>593090</xdr:rowOff>
    </xdr:to>
    <xdr:pic>
      <xdr:nvPicPr>
        <xdr:cNvPr id="4" name="图片 3" descr="M4$(2WOUYT(_SXY{3E$H%{C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138920" y="7997825"/>
          <a:ext cx="4444365" cy="1173480"/>
        </a:xfrm>
        <a:prstGeom prst="rect">
          <a:avLst/>
        </a:prstGeom>
      </xdr:spPr>
    </xdr:pic>
    <xdr:clientData/>
  </xdr:twoCellAnchor>
  <xdr:twoCellAnchor editAs="oneCell">
    <xdr:from>
      <xdr:col>16</xdr:col>
      <xdr:colOff>314325</xdr:colOff>
      <xdr:row>9</xdr:row>
      <xdr:rowOff>66675</xdr:rowOff>
    </xdr:from>
    <xdr:to>
      <xdr:col>25</xdr:col>
      <xdr:colOff>503555</xdr:colOff>
      <xdr:row>28</xdr:row>
      <xdr:rowOff>257175</xdr:rowOff>
    </xdr:to>
    <xdr:pic>
      <xdr:nvPicPr>
        <xdr:cNvPr id="7" name="图片 6" descr="~LDTOZAWXHIYMGV_PE1}K5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72600" y="3261360"/>
          <a:ext cx="7856855" cy="4911090"/>
        </a:xfrm>
        <a:prstGeom prst="rect">
          <a:avLst/>
        </a:prstGeom>
      </xdr:spPr>
    </xdr:pic>
    <xdr:clientData/>
  </xdr:twoCellAnchor>
  <xdr:twoCellAnchor editAs="oneCell">
    <xdr:from>
      <xdr:col>3</xdr:col>
      <xdr:colOff>220980</xdr:colOff>
      <xdr:row>40</xdr:row>
      <xdr:rowOff>104140</xdr:rowOff>
    </xdr:from>
    <xdr:to>
      <xdr:col>11</xdr:col>
      <xdr:colOff>101600</xdr:colOff>
      <xdr:row>81</xdr:row>
      <xdr:rowOff>135255</xdr:rowOff>
    </xdr:to>
    <xdr:pic>
      <xdr:nvPicPr>
        <xdr:cNvPr id="8" name="图片 7" descr="}@FW758~4`RC%K]1FUG%URQ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78255" y="12530455"/>
          <a:ext cx="4852670" cy="706056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733425</xdr:colOff>
      <xdr:row>30</xdr:row>
      <xdr:rowOff>626745</xdr:rowOff>
    </xdr:from>
    <xdr:to>
      <xdr:col>22</xdr:col>
      <xdr:colOff>314325</xdr:colOff>
      <xdr:row>32</xdr:row>
      <xdr:rowOff>36195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67800" y="9204960"/>
          <a:ext cx="607695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80645</xdr:colOff>
      <xdr:row>28</xdr:row>
      <xdr:rowOff>82550</xdr:rowOff>
    </xdr:from>
    <xdr:to>
      <xdr:col>20</xdr:col>
      <xdr:colOff>581660</xdr:colOff>
      <xdr:row>30</xdr:row>
      <xdr:rowOff>593090</xdr:rowOff>
    </xdr:to>
    <xdr:pic>
      <xdr:nvPicPr>
        <xdr:cNvPr id="3" name="图片 2" descr="M4$(2WOUYT(_SXY{3E$H%{C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62745" y="7997825"/>
          <a:ext cx="4444365" cy="1173480"/>
        </a:xfrm>
        <a:prstGeom prst="rect">
          <a:avLst/>
        </a:prstGeom>
      </xdr:spPr>
    </xdr:pic>
    <xdr:clientData/>
  </xdr:twoCellAnchor>
  <xdr:twoCellAnchor editAs="oneCell">
    <xdr:from>
      <xdr:col>3</xdr:col>
      <xdr:colOff>220980</xdr:colOff>
      <xdr:row>40</xdr:row>
      <xdr:rowOff>104140</xdr:rowOff>
    </xdr:from>
    <xdr:to>
      <xdr:col>11</xdr:col>
      <xdr:colOff>101600</xdr:colOff>
      <xdr:row>81</xdr:row>
      <xdr:rowOff>135255</xdr:rowOff>
    </xdr:to>
    <xdr:pic>
      <xdr:nvPicPr>
        <xdr:cNvPr id="5" name="图片 4" descr="}@FW758~4`RC%K]1FUG%URQ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02080" y="12530455"/>
          <a:ext cx="4852670" cy="7060565"/>
        </a:xfrm>
        <a:prstGeom prst="rect">
          <a:avLst/>
        </a:prstGeom>
      </xdr:spPr>
    </xdr:pic>
    <xdr:clientData/>
  </xdr:twoCellAnchor>
  <xdr:twoCellAnchor editAs="oneCell">
    <xdr:from>
      <xdr:col>15</xdr:col>
      <xdr:colOff>323850</xdr:colOff>
      <xdr:row>1</xdr:row>
      <xdr:rowOff>38100</xdr:rowOff>
    </xdr:from>
    <xdr:to>
      <xdr:col>24</xdr:col>
      <xdr:colOff>323850</xdr:colOff>
      <xdr:row>18</xdr:row>
      <xdr:rowOff>153670</xdr:rowOff>
    </xdr:to>
    <xdr:pic>
      <xdr:nvPicPr>
        <xdr:cNvPr id="6" name="图片 5" descr="]S7FSI94G6Q[(0YX})$(5Q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658225" y="354965"/>
          <a:ext cx="7867650" cy="4874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K40"/>
  <sheetViews>
    <sheetView workbookViewId="0">
      <selection activeCell="I16" sqref="I16"/>
    </sheetView>
  </sheetViews>
  <sheetFormatPr defaultColWidth="9" defaultRowHeight="13.5"/>
  <cols>
    <col min="1" max="1" width="3.625" style="1" customWidth="1"/>
    <col min="2" max="2" width="6.625" style="6" customWidth="1"/>
    <col min="3" max="3" width="3.625" style="1" customWidth="1"/>
    <col min="4" max="4" width="11.375" style="7" customWidth="1"/>
    <col min="5" max="5" width="5.75" style="6" customWidth="1"/>
    <col min="6" max="6" width="11.375" style="7" customWidth="1"/>
    <col min="7" max="7" width="10.375" style="7" customWidth="1"/>
    <col min="8" max="8" width="4.25" style="1" customWidth="1"/>
    <col min="9" max="9" width="9.75" style="7" customWidth="1"/>
    <col min="10" max="10" width="4.125" style="1" customWidth="1"/>
    <col min="11" max="11" width="7.125" style="7" customWidth="1"/>
    <col min="12" max="12" width="11.25" style="7" customWidth="1"/>
    <col min="13" max="14" width="5.5" style="1" customWidth="1"/>
    <col min="15" max="15" width="9.25" style="7" customWidth="1"/>
    <col min="16" max="16" width="11.125" style="1" customWidth="1"/>
    <col min="17" max="17" width="10.5" style="1" customWidth="1"/>
    <col min="18" max="18" width="6.25" style="5" customWidth="1"/>
    <col min="19" max="19" width="8.625" style="5" customWidth="1"/>
    <col min="20" max="20" width="23.75" style="5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53"/>
      <c r="Q1" s="27" t="s">
        <v>1</v>
      </c>
    </row>
    <row r="2" ht="24.95" customHeight="1" spans="1:36">
      <c r="A2" s="9" t="s">
        <v>2</v>
      </c>
      <c r="B2" s="9"/>
      <c r="C2" s="10" t="s">
        <v>3</v>
      </c>
      <c r="D2" s="11"/>
      <c r="E2" s="11"/>
      <c r="F2" s="11"/>
      <c r="G2" s="11"/>
      <c r="H2" s="11"/>
      <c r="I2" s="11"/>
      <c r="J2" s="11"/>
      <c r="K2" s="54"/>
      <c r="L2" s="49" t="s">
        <v>4</v>
      </c>
      <c r="M2" s="55"/>
      <c r="N2" s="56" t="s">
        <v>5</v>
      </c>
      <c r="O2" s="57"/>
      <c r="P2" s="58"/>
      <c r="Q2" s="58"/>
      <c r="R2" s="91"/>
      <c r="S2" s="91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</row>
    <row r="3" ht="24.95" customHeight="1" spans="1:36">
      <c r="A3" s="9" t="s">
        <v>6</v>
      </c>
      <c r="B3" s="9"/>
      <c r="C3" s="12">
        <v>11805984</v>
      </c>
      <c r="D3" s="13"/>
      <c r="E3" s="13"/>
      <c r="F3" s="14"/>
      <c r="G3" s="15" t="s">
        <v>7</v>
      </c>
      <c r="H3" s="16" t="s">
        <v>8</v>
      </c>
      <c r="I3" s="59"/>
      <c r="J3" s="59"/>
      <c r="K3" s="60"/>
      <c r="L3" s="9" t="s">
        <v>9</v>
      </c>
      <c r="M3" s="9"/>
      <c r="N3" s="61" t="s">
        <v>10</v>
      </c>
      <c r="O3" s="62"/>
      <c r="P3" s="63"/>
      <c r="Q3" s="92" t="s">
        <v>5</v>
      </c>
      <c r="R3" s="93">
        <v>69</v>
      </c>
      <c r="S3" s="93">
        <v>3992</v>
      </c>
      <c r="T3" s="94" t="s">
        <v>3</v>
      </c>
      <c r="U3" s="95" t="s">
        <v>8</v>
      </c>
      <c r="V3" s="96">
        <v>11805984</v>
      </c>
      <c r="W3" s="95" t="s">
        <v>11</v>
      </c>
      <c r="X3" s="95" t="s">
        <v>12</v>
      </c>
      <c r="Y3" s="102" t="s">
        <v>13</v>
      </c>
      <c r="Z3" s="103" t="s">
        <v>14</v>
      </c>
      <c r="AA3" s="103" t="s">
        <v>10</v>
      </c>
      <c r="AB3" s="104" t="s">
        <v>15</v>
      </c>
      <c r="AC3" s="105" t="s">
        <v>16</v>
      </c>
      <c r="AD3" s="106" t="s">
        <v>17</v>
      </c>
      <c r="AE3" s="63"/>
      <c r="AF3" s="63"/>
      <c r="AG3" s="63"/>
      <c r="AH3" s="63"/>
      <c r="AI3" s="63"/>
      <c r="AJ3" s="63"/>
    </row>
    <row r="4" ht="24.95" customHeight="1" spans="1:20">
      <c r="A4" s="9" t="s">
        <v>18</v>
      </c>
      <c r="B4" s="9"/>
      <c r="C4" s="49"/>
      <c r="D4" s="107"/>
      <c r="E4" s="107"/>
      <c r="F4" s="55"/>
      <c r="G4" s="15" t="s">
        <v>19</v>
      </c>
      <c r="H4" s="12"/>
      <c r="I4" s="13"/>
      <c r="J4" s="13"/>
      <c r="K4" s="14"/>
      <c r="L4" s="9" t="s">
        <v>20</v>
      </c>
      <c r="M4" s="9"/>
      <c r="N4" s="64">
        <v>3992</v>
      </c>
      <c r="O4" s="65"/>
      <c r="P4" s="63"/>
      <c r="Q4" s="97"/>
      <c r="R4" s="1"/>
      <c r="S4" s="1"/>
      <c r="T4" s="1"/>
    </row>
    <row r="5" ht="24.95" customHeight="1" spans="1:37">
      <c r="A5" s="17" t="s">
        <v>21</v>
      </c>
      <c r="B5" s="17" t="s">
        <v>22</v>
      </c>
      <c r="C5" s="17"/>
      <c r="D5" s="17"/>
      <c r="E5" s="17" t="s">
        <v>23</v>
      </c>
      <c r="F5" s="17"/>
      <c r="G5" s="18" t="s">
        <v>24</v>
      </c>
      <c r="H5" s="17" t="s">
        <v>25</v>
      </c>
      <c r="I5" s="17"/>
      <c r="J5" s="17" t="s">
        <v>26</v>
      </c>
      <c r="K5" s="17"/>
      <c r="L5" s="17" t="s">
        <v>27</v>
      </c>
      <c r="M5" s="17"/>
      <c r="N5" s="66" t="s">
        <v>28</v>
      </c>
      <c r="O5" s="66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</row>
    <row r="6" ht="24.95" customHeight="1" spans="1:37">
      <c r="A6" s="17"/>
      <c r="B6" s="19" t="s">
        <v>29</v>
      </c>
      <c r="C6" s="17" t="s">
        <v>30</v>
      </c>
      <c r="D6" s="18" t="s">
        <v>31</v>
      </c>
      <c r="E6" s="19" t="s">
        <v>29</v>
      </c>
      <c r="F6" s="18" t="s">
        <v>31</v>
      </c>
      <c r="G6" s="18" t="s">
        <v>31</v>
      </c>
      <c r="H6" s="17" t="s">
        <v>32</v>
      </c>
      <c r="I6" s="18" t="s">
        <v>31</v>
      </c>
      <c r="J6" s="17" t="s">
        <v>33</v>
      </c>
      <c r="K6" s="67" t="s">
        <v>31</v>
      </c>
      <c r="L6" s="18" t="s">
        <v>31</v>
      </c>
      <c r="M6" s="17" t="s">
        <v>34</v>
      </c>
      <c r="N6" s="66" t="s">
        <v>35</v>
      </c>
      <c r="O6" s="66" t="s">
        <v>31</v>
      </c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</row>
    <row r="7" ht="55.5" customHeight="1" spans="1:18">
      <c r="A7" s="133">
        <v>1</v>
      </c>
      <c r="B7" s="134">
        <v>42811</v>
      </c>
      <c r="C7" s="135" t="s">
        <v>36</v>
      </c>
      <c r="D7" s="111">
        <v>731672.54</v>
      </c>
      <c r="E7" s="136">
        <v>42789</v>
      </c>
      <c r="F7" s="111">
        <v>905070.23</v>
      </c>
      <c r="G7" s="111">
        <v>1944457.2</v>
      </c>
      <c r="H7" s="147" t="s">
        <v>37</v>
      </c>
      <c r="I7" s="72">
        <f>D7*0.02</f>
        <v>14633.4508</v>
      </c>
      <c r="J7" s="142"/>
      <c r="K7" s="72">
        <v>0</v>
      </c>
      <c r="L7" s="29">
        <v>500</v>
      </c>
      <c r="M7" s="40" t="s">
        <v>38</v>
      </c>
      <c r="N7" s="40"/>
      <c r="O7" s="75">
        <f>ROUNDUP(D7-I7-K7-L7,2)</f>
        <v>716539.09</v>
      </c>
      <c r="P7" s="63"/>
      <c r="R7" s="1"/>
    </row>
    <row r="8" ht="24.95" customHeight="1" spans="1:18">
      <c r="A8" s="26"/>
      <c r="B8" s="39"/>
      <c r="C8" s="28"/>
      <c r="D8" s="29"/>
      <c r="E8" s="30"/>
      <c r="F8" s="29"/>
      <c r="G8" s="29"/>
      <c r="H8" s="31"/>
      <c r="I8" s="72"/>
      <c r="J8" s="26"/>
      <c r="K8" s="72"/>
      <c r="L8" s="29"/>
      <c r="M8" s="73"/>
      <c r="N8" s="74"/>
      <c r="O8" s="75"/>
      <c r="P8" s="63"/>
      <c r="R8" s="1"/>
    </row>
    <row r="9" ht="24.95" customHeight="1" spans="1:18">
      <c r="A9" s="133"/>
      <c r="B9" s="134"/>
      <c r="C9" s="135"/>
      <c r="D9" s="111"/>
      <c r="E9" s="136"/>
      <c r="F9" s="111"/>
      <c r="G9" s="111"/>
      <c r="H9" s="31"/>
      <c r="I9" s="72"/>
      <c r="J9" s="79"/>
      <c r="K9" s="72"/>
      <c r="L9" s="29"/>
      <c r="M9" s="40"/>
      <c r="N9" s="40"/>
      <c r="O9" s="75"/>
      <c r="P9" s="63"/>
      <c r="R9" s="1"/>
    </row>
    <row r="10" ht="20.1" customHeight="1" spans="1:18">
      <c r="A10" s="133"/>
      <c r="B10" s="134"/>
      <c r="C10" s="135"/>
      <c r="D10" s="111"/>
      <c r="E10" s="136"/>
      <c r="F10" s="111"/>
      <c r="G10" s="111"/>
      <c r="H10" s="31"/>
      <c r="I10" s="72"/>
      <c r="J10" s="79"/>
      <c r="K10" s="72"/>
      <c r="L10" s="29"/>
      <c r="M10" s="40"/>
      <c r="N10" s="40"/>
      <c r="O10" s="75"/>
      <c r="P10" s="63"/>
      <c r="R10" s="1"/>
    </row>
    <row r="11" ht="20.1" customHeight="1" spans="1:18">
      <c r="A11" s="133"/>
      <c r="B11" s="134"/>
      <c r="C11" s="135"/>
      <c r="D11" s="111"/>
      <c r="E11" s="136"/>
      <c r="F11" s="111"/>
      <c r="G11" s="111"/>
      <c r="H11" s="31"/>
      <c r="I11" s="72"/>
      <c r="J11" s="79"/>
      <c r="K11" s="72"/>
      <c r="L11" s="29"/>
      <c r="M11" s="40"/>
      <c r="N11" s="40"/>
      <c r="O11" s="75"/>
      <c r="P11" s="63"/>
      <c r="R11" s="1"/>
    </row>
    <row r="12" ht="20.1" customHeight="1" spans="1:18">
      <c r="A12" s="133"/>
      <c r="B12" s="134"/>
      <c r="C12" s="135"/>
      <c r="D12" s="111"/>
      <c r="E12" s="136"/>
      <c r="F12" s="111"/>
      <c r="G12" s="111"/>
      <c r="H12" s="31"/>
      <c r="I12" s="72"/>
      <c r="J12" s="79"/>
      <c r="K12" s="72"/>
      <c r="L12" s="29"/>
      <c r="M12" s="40"/>
      <c r="N12" s="40"/>
      <c r="O12" s="75"/>
      <c r="P12" s="63"/>
      <c r="R12" s="1"/>
    </row>
    <row r="13" ht="20.1" customHeight="1" spans="1:18">
      <c r="A13" s="133"/>
      <c r="B13" s="134"/>
      <c r="C13" s="135"/>
      <c r="D13" s="111"/>
      <c r="E13" s="136"/>
      <c r="F13" s="111"/>
      <c r="G13" s="111"/>
      <c r="H13" s="31"/>
      <c r="I13" s="72"/>
      <c r="J13" s="79"/>
      <c r="K13" s="72"/>
      <c r="L13" s="29"/>
      <c r="M13" s="40"/>
      <c r="N13" s="40"/>
      <c r="O13" s="75"/>
      <c r="P13" s="63"/>
      <c r="R13" s="1"/>
    </row>
    <row r="14" ht="20.1" customHeight="1" spans="1:18">
      <c r="A14" s="133"/>
      <c r="B14" s="134"/>
      <c r="C14" s="135"/>
      <c r="D14" s="111"/>
      <c r="E14" s="136"/>
      <c r="F14" s="111"/>
      <c r="G14" s="111"/>
      <c r="H14" s="31"/>
      <c r="I14" s="72"/>
      <c r="J14" s="79"/>
      <c r="K14" s="72"/>
      <c r="L14" s="29"/>
      <c r="M14" s="40"/>
      <c r="N14" s="40"/>
      <c r="O14" s="75"/>
      <c r="P14" s="63"/>
      <c r="R14" s="1"/>
    </row>
    <row r="15" ht="20.1" customHeight="1" spans="1:18">
      <c r="A15" s="133"/>
      <c r="B15" s="134"/>
      <c r="C15" s="135"/>
      <c r="D15" s="111"/>
      <c r="E15" s="136"/>
      <c r="F15" s="111"/>
      <c r="G15" s="111"/>
      <c r="H15" s="31"/>
      <c r="I15" s="72"/>
      <c r="J15" s="79"/>
      <c r="K15" s="72"/>
      <c r="L15" s="29"/>
      <c r="M15" s="40"/>
      <c r="N15" s="40"/>
      <c r="O15" s="75"/>
      <c r="P15" s="63"/>
      <c r="R15" s="1"/>
    </row>
    <row r="16" ht="20.1" customHeight="1" spans="1:18">
      <c r="A16" s="133"/>
      <c r="B16" s="134"/>
      <c r="C16" s="135"/>
      <c r="D16" s="111"/>
      <c r="E16" s="136"/>
      <c r="F16" s="111"/>
      <c r="G16" s="111"/>
      <c r="H16" s="31"/>
      <c r="I16" s="72"/>
      <c r="J16" s="79"/>
      <c r="K16" s="72"/>
      <c r="L16" s="29"/>
      <c r="M16" s="40"/>
      <c r="N16" s="40"/>
      <c r="O16" s="75"/>
      <c r="P16" s="63"/>
      <c r="R16" s="1"/>
    </row>
    <row r="17" ht="20.1" customHeight="1" spans="1:18">
      <c r="A17" s="133"/>
      <c r="B17" s="134"/>
      <c r="C17" s="135"/>
      <c r="D17" s="111"/>
      <c r="E17" s="136"/>
      <c r="F17" s="111"/>
      <c r="G17" s="111"/>
      <c r="H17" s="31"/>
      <c r="I17" s="72"/>
      <c r="J17" s="79"/>
      <c r="K17" s="72"/>
      <c r="L17" s="29"/>
      <c r="M17" s="40"/>
      <c r="N17" s="40"/>
      <c r="O17" s="75"/>
      <c r="P17" s="63"/>
      <c r="R17" s="1"/>
    </row>
    <row r="18" ht="20.1" customHeight="1" spans="1:18">
      <c r="A18" s="133"/>
      <c r="B18" s="134"/>
      <c r="C18" s="135"/>
      <c r="D18" s="111"/>
      <c r="E18" s="136"/>
      <c r="F18" s="111"/>
      <c r="G18" s="111"/>
      <c r="H18" s="31"/>
      <c r="I18" s="72"/>
      <c r="J18" s="79"/>
      <c r="K18" s="72"/>
      <c r="L18" s="29"/>
      <c r="M18" s="40"/>
      <c r="N18" s="40"/>
      <c r="O18" s="75"/>
      <c r="P18" s="63"/>
      <c r="R18" s="1"/>
    </row>
    <row r="19" ht="20.1" customHeight="1" spans="1:20">
      <c r="A19" s="133"/>
      <c r="B19" s="134"/>
      <c r="C19" s="135"/>
      <c r="D19" s="111"/>
      <c r="E19" s="136"/>
      <c r="F19" s="111"/>
      <c r="G19" s="111"/>
      <c r="H19" s="31"/>
      <c r="I19" s="72"/>
      <c r="J19" s="79"/>
      <c r="K19" s="72"/>
      <c r="L19" s="29"/>
      <c r="M19" s="40"/>
      <c r="N19" s="40"/>
      <c r="O19" s="75"/>
      <c r="P19" s="63"/>
      <c r="R19" s="1"/>
      <c r="S19" s="1"/>
      <c r="T19" s="1"/>
    </row>
    <row r="20" ht="20.1" customHeight="1" spans="1:16">
      <c r="A20" s="26"/>
      <c r="B20" s="39"/>
      <c r="C20" s="28"/>
      <c r="D20" s="29"/>
      <c r="E20" s="30"/>
      <c r="F20" s="29"/>
      <c r="G20" s="29"/>
      <c r="H20" s="40"/>
      <c r="I20" s="72"/>
      <c r="J20" s="26"/>
      <c r="K20" s="72"/>
      <c r="L20" s="29"/>
      <c r="M20" s="73"/>
      <c r="N20" s="73"/>
      <c r="O20" s="72"/>
      <c r="P20" s="63"/>
    </row>
    <row r="21" ht="20.1" customHeight="1" spans="1:18">
      <c r="A21" s="26"/>
      <c r="B21" s="39"/>
      <c r="C21" s="28"/>
      <c r="D21" s="29"/>
      <c r="E21" s="30"/>
      <c r="F21" s="29"/>
      <c r="G21" s="29"/>
      <c r="H21" s="40"/>
      <c r="I21" s="72"/>
      <c r="J21" s="26"/>
      <c r="K21" s="72"/>
      <c r="L21" s="29"/>
      <c r="M21" s="40"/>
      <c r="N21" s="40"/>
      <c r="O21" s="72"/>
      <c r="P21" s="63"/>
      <c r="Q21" s="99"/>
      <c r="R21" s="99"/>
    </row>
    <row r="22" ht="20.1" customHeight="1" spans="1:16">
      <c r="A22" s="26"/>
      <c r="B22" s="39"/>
      <c r="C22" s="28"/>
      <c r="D22" s="29"/>
      <c r="E22" s="30"/>
      <c r="F22" s="29"/>
      <c r="G22" s="29"/>
      <c r="H22" s="40"/>
      <c r="I22" s="72"/>
      <c r="J22" s="26"/>
      <c r="K22" s="72"/>
      <c r="L22" s="29"/>
      <c r="M22" s="40"/>
      <c r="N22" s="40"/>
      <c r="O22" s="72"/>
      <c r="P22" s="63"/>
    </row>
    <row r="23" ht="20.1" customHeight="1" spans="1:16">
      <c r="A23" s="26"/>
      <c r="B23" s="39"/>
      <c r="C23" s="28"/>
      <c r="D23" s="29"/>
      <c r="E23" s="30"/>
      <c r="F23" s="29"/>
      <c r="G23" s="29"/>
      <c r="H23" s="40"/>
      <c r="I23" s="72"/>
      <c r="J23" s="26"/>
      <c r="K23" s="72"/>
      <c r="L23" s="29"/>
      <c r="M23" s="40"/>
      <c r="N23" s="40"/>
      <c r="O23" s="72"/>
      <c r="P23" s="63"/>
    </row>
    <row r="24" s="3" customFormat="1" ht="24.95" customHeight="1" spans="1:22">
      <c r="A24" s="17" t="s">
        <v>39</v>
      </c>
      <c r="B24" s="17"/>
      <c r="C24" s="42" t="s">
        <v>40</v>
      </c>
      <c r="D24" s="43">
        <f>SUM(D7:D23)</f>
        <v>731672.54</v>
      </c>
      <c r="E24" s="42" t="s">
        <v>40</v>
      </c>
      <c r="F24" s="43">
        <f>SUM(F7:F23)</f>
        <v>905070.23</v>
      </c>
      <c r="G24" s="43">
        <f>SUM(G7:G23)</f>
        <v>1944457.2</v>
      </c>
      <c r="H24" s="42" t="s">
        <v>40</v>
      </c>
      <c r="I24" s="43">
        <f>SUM(I7:I23)</f>
        <v>14633.4508</v>
      </c>
      <c r="J24" s="42" t="s">
        <v>40</v>
      </c>
      <c r="K24" s="43">
        <f>SUM(K7:K23)</f>
        <v>0</v>
      </c>
      <c r="L24" s="43">
        <f>SUM(L7:L23)</f>
        <v>500</v>
      </c>
      <c r="M24" s="42" t="s">
        <v>40</v>
      </c>
      <c r="N24" s="42"/>
      <c r="O24" s="43">
        <f>SUM(O7:O23)</f>
        <v>716539.09</v>
      </c>
      <c r="P24" s="143"/>
      <c r="Q24" s="145">
        <f>D25/C3</f>
        <v>0.0606928732073498</v>
      </c>
      <c r="R24" s="5"/>
      <c r="S24" s="5"/>
      <c r="T24" s="5"/>
      <c r="U24" s="1"/>
      <c r="V24" s="1"/>
    </row>
    <row r="25" ht="26.1" customHeight="1" spans="1:17">
      <c r="A25" s="148" t="s">
        <v>41</v>
      </c>
      <c r="B25" s="148"/>
      <c r="C25" s="26" t="s">
        <v>42</v>
      </c>
      <c r="D25" s="149">
        <f>O7</f>
        <v>716539.09</v>
      </c>
      <c r="E25" s="149"/>
      <c r="F25" s="149"/>
      <c r="G25" s="149"/>
      <c r="H25" s="46" t="s">
        <v>43</v>
      </c>
      <c r="I25" s="46"/>
      <c r="J25" s="20" t="s">
        <v>44</v>
      </c>
      <c r="K25" s="20"/>
      <c r="L25" s="20"/>
      <c r="M25" s="20"/>
      <c r="N25" s="20"/>
      <c r="O25" s="20"/>
      <c r="P25" s="63"/>
      <c r="Q25" s="156" t="s">
        <v>45</v>
      </c>
    </row>
    <row r="26" ht="26.1" customHeight="1" spans="1:18">
      <c r="A26" s="148"/>
      <c r="B26" s="148"/>
      <c r="C26" s="150" t="s">
        <v>46</v>
      </c>
      <c r="D26" s="151">
        <f>D25</f>
        <v>716539.09</v>
      </c>
      <c r="E26" s="151"/>
      <c r="F26" s="151"/>
      <c r="G26" s="151"/>
      <c r="H26" s="152"/>
      <c r="I26" s="152"/>
      <c r="J26" s="153" t="s">
        <v>47</v>
      </c>
      <c r="K26" s="154"/>
      <c r="L26" s="154"/>
      <c r="M26" s="154"/>
      <c r="N26" s="154"/>
      <c r="O26" s="155"/>
      <c r="P26" s="63"/>
      <c r="R26" s="1"/>
    </row>
    <row r="27" ht="45" customHeight="1" spans="1:20">
      <c r="A27" s="9" t="s">
        <v>48</v>
      </c>
      <c r="B27" s="49"/>
      <c r="C27" s="140" t="s">
        <v>49</v>
      </c>
      <c r="D27" s="125" t="s">
        <v>50</v>
      </c>
      <c r="E27" s="115"/>
      <c r="F27" s="115"/>
      <c r="G27" s="115"/>
      <c r="H27" s="115"/>
      <c r="I27" s="115"/>
      <c r="J27" s="125" t="s">
        <v>51</v>
      </c>
      <c r="K27" s="125"/>
      <c r="L27" s="125"/>
      <c r="M27" s="125"/>
      <c r="N27" s="125"/>
      <c r="O27" s="126"/>
      <c r="P27" s="63"/>
      <c r="R27" s="131"/>
      <c r="S27" s="132"/>
      <c r="T27" s="132"/>
    </row>
    <row r="28" ht="45" customHeight="1" spans="1:16">
      <c r="A28" s="17" t="s">
        <v>52</v>
      </c>
      <c r="B28" s="17"/>
      <c r="C28" s="116" t="s">
        <v>53</v>
      </c>
      <c r="D28" s="117"/>
      <c r="E28" s="117"/>
      <c r="F28" s="117"/>
      <c r="G28" s="117"/>
      <c r="H28" s="117"/>
      <c r="I28" s="117"/>
      <c r="J28" s="127"/>
      <c r="K28" s="127"/>
      <c r="L28" s="127"/>
      <c r="M28" s="127"/>
      <c r="N28" s="127"/>
      <c r="O28" s="128"/>
      <c r="P28" s="63"/>
    </row>
    <row r="29" ht="45" customHeight="1" spans="1:16">
      <c r="A29" s="17" t="s">
        <v>54</v>
      </c>
      <c r="B29" s="17"/>
      <c r="C29" s="118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29"/>
      <c r="P29" s="63"/>
    </row>
    <row r="30" ht="45" customHeight="1" spans="1:20">
      <c r="A30" s="17" t="s">
        <v>55</v>
      </c>
      <c r="B30" s="17"/>
      <c r="C30" s="120" t="s">
        <v>56</v>
      </c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30"/>
      <c r="P30" s="63"/>
      <c r="T30" s="131"/>
    </row>
    <row r="31" ht="42" customHeight="1" spans="1:16">
      <c r="A31" s="17" t="s">
        <v>57</v>
      </c>
      <c r="B31" s="17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63"/>
    </row>
    <row r="35" s="1" customFormat="1" spans="17:22">
      <c r="Q35" s="5"/>
      <c r="R35" s="5"/>
      <c r="S35" s="5"/>
      <c r="T35" s="5"/>
      <c r="U35" s="5"/>
      <c r="V35" s="5"/>
    </row>
    <row r="36" s="5" customFormat="1"/>
    <row r="37" s="5" customFormat="1"/>
    <row r="38" s="5" customFormat="1" spans="17:22">
      <c r="Q38" s="1"/>
      <c r="U38" s="1"/>
      <c r="V38" s="1"/>
    </row>
    <row r="40" spans="3:3">
      <c r="C40"/>
    </row>
  </sheetData>
  <mergeCells count="41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4:B24"/>
    <mergeCell ref="D25:G25"/>
    <mergeCell ref="J25:O25"/>
    <mergeCell ref="D26:G26"/>
    <mergeCell ref="J26:O26"/>
    <mergeCell ref="A27:B27"/>
    <mergeCell ref="D27:I27"/>
    <mergeCell ref="J27:O27"/>
    <mergeCell ref="A28:B28"/>
    <mergeCell ref="C28:O28"/>
    <mergeCell ref="A29:B29"/>
    <mergeCell ref="C29:O29"/>
    <mergeCell ref="A30:B30"/>
    <mergeCell ref="C30:O30"/>
    <mergeCell ref="A31:B31"/>
    <mergeCell ref="C31:O31"/>
    <mergeCell ref="A5:A6"/>
    <mergeCell ref="A25:B26"/>
    <mergeCell ref="H25:I26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K40"/>
  <sheetViews>
    <sheetView topLeftCell="A4" workbookViewId="0">
      <selection activeCell="J26" sqref="J26:O26"/>
    </sheetView>
  </sheetViews>
  <sheetFormatPr defaultColWidth="9" defaultRowHeight="13.5"/>
  <cols>
    <col min="1" max="1" width="3.625" style="1" customWidth="1"/>
    <col min="2" max="2" width="6.625" style="6" customWidth="1"/>
    <col min="3" max="3" width="3.625" style="1" customWidth="1"/>
    <col min="4" max="4" width="11.375" style="7" customWidth="1"/>
    <col min="5" max="5" width="5.75" style="6" customWidth="1"/>
    <col min="6" max="6" width="11.375" style="7" customWidth="1"/>
    <col min="7" max="7" width="10.375" style="7" customWidth="1"/>
    <col min="8" max="8" width="4.25" style="1" customWidth="1"/>
    <col min="9" max="9" width="9.75" style="7" customWidth="1"/>
    <col min="10" max="10" width="4.125" style="1" customWidth="1"/>
    <col min="11" max="11" width="7.125" style="7" customWidth="1"/>
    <col min="12" max="12" width="9.25" style="7" customWidth="1"/>
    <col min="13" max="14" width="5.5" style="1" customWidth="1"/>
    <col min="15" max="15" width="9.25" style="7" customWidth="1"/>
    <col min="16" max="16" width="11.125" style="1" customWidth="1"/>
    <col min="17" max="17" width="10.5" style="1" customWidth="1"/>
    <col min="18" max="18" width="6.25" style="5" customWidth="1"/>
    <col min="19" max="19" width="8.625" style="5" customWidth="1"/>
    <col min="20" max="20" width="23.75" style="5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53"/>
      <c r="Q1" s="27" t="s">
        <v>1</v>
      </c>
    </row>
    <row r="2" ht="24.95" customHeight="1" spans="1:36">
      <c r="A2" s="9" t="s">
        <v>2</v>
      </c>
      <c r="B2" s="9"/>
      <c r="C2" s="10" t="s">
        <v>3</v>
      </c>
      <c r="D2" s="11"/>
      <c r="E2" s="11"/>
      <c r="F2" s="11"/>
      <c r="G2" s="11"/>
      <c r="H2" s="11"/>
      <c r="I2" s="11"/>
      <c r="J2" s="11"/>
      <c r="K2" s="54"/>
      <c r="L2" s="49" t="s">
        <v>4</v>
      </c>
      <c r="M2" s="55"/>
      <c r="N2" s="56" t="s">
        <v>5</v>
      </c>
      <c r="O2" s="57"/>
      <c r="P2" s="58"/>
      <c r="Q2" s="58"/>
      <c r="R2" s="91"/>
      <c r="S2" s="91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</row>
    <row r="3" ht="24.95" customHeight="1" spans="1:36">
      <c r="A3" s="9" t="s">
        <v>6</v>
      </c>
      <c r="B3" s="9"/>
      <c r="C3" s="12">
        <v>11805984</v>
      </c>
      <c r="D3" s="13"/>
      <c r="E3" s="13"/>
      <c r="F3" s="14"/>
      <c r="G3" s="15" t="s">
        <v>7</v>
      </c>
      <c r="H3" s="16" t="s">
        <v>8</v>
      </c>
      <c r="I3" s="59"/>
      <c r="J3" s="59"/>
      <c r="K3" s="60"/>
      <c r="L3" s="9" t="s">
        <v>9</v>
      </c>
      <c r="M3" s="9"/>
      <c r="N3" s="61" t="s">
        <v>10</v>
      </c>
      <c r="O3" s="62"/>
      <c r="P3" s="63"/>
      <c r="Q3" s="92" t="s">
        <v>5</v>
      </c>
      <c r="R3" s="93">
        <v>69</v>
      </c>
      <c r="S3" s="93">
        <v>3992</v>
      </c>
      <c r="T3" s="94" t="s">
        <v>3</v>
      </c>
      <c r="U3" s="95" t="s">
        <v>8</v>
      </c>
      <c r="V3" s="96">
        <v>11805984</v>
      </c>
      <c r="W3" s="95" t="s">
        <v>11</v>
      </c>
      <c r="X3" s="95" t="s">
        <v>12</v>
      </c>
      <c r="Y3" s="102" t="s">
        <v>13</v>
      </c>
      <c r="Z3" s="103" t="s">
        <v>14</v>
      </c>
      <c r="AA3" s="103" t="s">
        <v>10</v>
      </c>
      <c r="AB3" s="104" t="s">
        <v>15</v>
      </c>
      <c r="AC3" s="105" t="s">
        <v>16</v>
      </c>
      <c r="AD3" s="106" t="s">
        <v>17</v>
      </c>
      <c r="AE3" s="63"/>
      <c r="AF3" s="63"/>
      <c r="AG3" s="63"/>
      <c r="AH3" s="63"/>
      <c r="AI3" s="63"/>
      <c r="AJ3" s="63"/>
    </row>
    <row r="4" ht="24.95" customHeight="1" spans="1:20">
      <c r="A4" s="9" t="s">
        <v>18</v>
      </c>
      <c r="B4" s="9"/>
      <c r="C4" s="49"/>
      <c r="D4" s="107"/>
      <c r="E4" s="107"/>
      <c r="F4" s="55"/>
      <c r="G4" s="15" t="s">
        <v>19</v>
      </c>
      <c r="H4" s="12"/>
      <c r="I4" s="13"/>
      <c r="J4" s="13"/>
      <c r="K4" s="14"/>
      <c r="L4" s="9" t="s">
        <v>20</v>
      </c>
      <c r="M4" s="9"/>
      <c r="N4" s="64">
        <v>3992</v>
      </c>
      <c r="O4" s="65"/>
      <c r="P4" s="63"/>
      <c r="Q4" s="97"/>
      <c r="R4" s="1"/>
      <c r="S4" s="1"/>
      <c r="T4" s="1"/>
    </row>
    <row r="5" ht="24.95" customHeight="1" spans="1:37">
      <c r="A5" s="17" t="s">
        <v>21</v>
      </c>
      <c r="B5" s="17" t="s">
        <v>22</v>
      </c>
      <c r="C5" s="17"/>
      <c r="D5" s="17"/>
      <c r="E5" s="17" t="s">
        <v>23</v>
      </c>
      <c r="F5" s="17"/>
      <c r="G5" s="18" t="s">
        <v>24</v>
      </c>
      <c r="H5" s="17" t="s">
        <v>25</v>
      </c>
      <c r="I5" s="17"/>
      <c r="J5" s="17" t="s">
        <v>26</v>
      </c>
      <c r="K5" s="17"/>
      <c r="L5" s="17" t="s">
        <v>27</v>
      </c>
      <c r="M5" s="17"/>
      <c r="N5" s="66" t="s">
        <v>28</v>
      </c>
      <c r="O5" s="66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</row>
    <row r="6" ht="24.95" customHeight="1" spans="1:37">
      <c r="A6" s="17"/>
      <c r="B6" s="19" t="s">
        <v>29</v>
      </c>
      <c r="C6" s="17" t="s">
        <v>30</v>
      </c>
      <c r="D6" s="18" t="s">
        <v>31</v>
      </c>
      <c r="E6" s="19" t="s">
        <v>29</v>
      </c>
      <c r="F6" s="18" t="s">
        <v>31</v>
      </c>
      <c r="G6" s="18" t="s">
        <v>31</v>
      </c>
      <c r="H6" s="17" t="s">
        <v>32</v>
      </c>
      <c r="I6" s="18" t="s">
        <v>31</v>
      </c>
      <c r="J6" s="17" t="s">
        <v>33</v>
      </c>
      <c r="K6" s="67" t="s">
        <v>31</v>
      </c>
      <c r="L6" s="18" t="s">
        <v>31</v>
      </c>
      <c r="M6" s="17" t="s">
        <v>34</v>
      </c>
      <c r="N6" s="66" t="s">
        <v>35</v>
      </c>
      <c r="O6" s="66" t="s">
        <v>31</v>
      </c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</row>
    <row r="7" s="2" customFormat="1" ht="55.5" customHeight="1" spans="1:20">
      <c r="A7" s="20">
        <v>1</v>
      </c>
      <c r="B7" s="21">
        <v>42811</v>
      </c>
      <c r="C7" s="22" t="s">
        <v>36</v>
      </c>
      <c r="D7" s="23">
        <v>731672.54</v>
      </c>
      <c r="E7" s="24">
        <v>42789</v>
      </c>
      <c r="F7" s="23">
        <v>905070.23</v>
      </c>
      <c r="G7" s="23">
        <v>1944457.2</v>
      </c>
      <c r="H7" s="25" t="s">
        <v>37</v>
      </c>
      <c r="I7" s="68">
        <f>D7*0.02</f>
        <v>14633.4508</v>
      </c>
      <c r="J7" s="69"/>
      <c r="K7" s="68">
        <v>0</v>
      </c>
      <c r="L7" s="36">
        <v>500</v>
      </c>
      <c r="M7" s="38" t="s">
        <v>38</v>
      </c>
      <c r="N7" s="38" t="s">
        <v>58</v>
      </c>
      <c r="O7" s="70">
        <f>ROUNDUP(D7-I7-K7-L7,2)</f>
        <v>716539.09</v>
      </c>
      <c r="P7" s="71"/>
      <c r="S7" s="98"/>
      <c r="T7" s="98"/>
    </row>
    <row r="8" ht="24.95" customHeight="1" spans="1:18">
      <c r="A8" s="26"/>
      <c r="B8" s="27" t="s">
        <v>1</v>
      </c>
      <c r="C8" s="28"/>
      <c r="D8" s="29"/>
      <c r="E8" s="30"/>
      <c r="F8" s="29"/>
      <c r="G8" s="29"/>
      <c r="H8" s="31"/>
      <c r="I8" s="72"/>
      <c r="J8" s="26"/>
      <c r="K8" s="72"/>
      <c r="L8" s="29"/>
      <c r="M8" s="73"/>
      <c r="N8" s="74"/>
      <c r="O8" s="75"/>
      <c r="P8" s="63"/>
      <c r="R8" s="1"/>
    </row>
    <row r="9" ht="35.25" customHeight="1" spans="1:18">
      <c r="A9" s="133">
        <v>2</v>
      </c>
      <c r="B9" s="134">
        <v>42913</v>
      </c>
      <c r="C9" s="135" t="s">
        <v>36</v>
      </c>
      <c r="D9" s="111">
        <v>1812021.06</v>
      </c>
      <c r="E9" s="136">
        <v>42901</v>
      </c>
      <c r="F9" s="111">
        <v>1812021.06</v>
      </c>
      <c r="G9" s="111">
        <v>2151279.66</v>
      </c>
      <c r="H9" s="108">
        <v>0.02</v>
      </c>
      <c r="I9" s="72">
        <f>D9*0.02</f>
        <v>36240.4212</v>
      </c>
      <c r="J9" s="142"/>
      <c r="K9" s="72">
        <v>0</v>
      </c>
      <c r="L9" s="29">
        <v>0</v>
      </c>
      <c r="M9" s="40"/>
      <c r="N9" s="40" t="s">
        <v>58</v>
      </c>
      <c r="O9" s="72">
        <f>ROUNDUP(D9-I9-K9-L9-O10,2)</f>
        <v>539918.94</v>
      </c>
      <c r="P9" s="87"/>
      <c r="R9" s="1"/>
    </row>
    <row r="10" ht="20.1" customHeight="1" spans="1:18">
      <c r="A10" s="133"/>
      <c r="B10" s="134"/>
      <c r="C10" s="135"/>
      <c r="D10" s="111"/>
      <c r="E10" s="136"/>
      <c r="F10" s="111"/>
      <c r="G10" s="111"/>
      <c r="H10" s="31"/>
      <c r="I10" s="72"/>
      <c r="J10" s="79"/>
      <c r="K10" s="72"/>
      <c r="L10" s="29"/>
      <c r="M10" s="40"/>
      <c r="N10" s="40" t="s">
        <v>59</v>
      </c>
      <c r="O10" s="111">
        <v>1235861.7</v>
      </c>
      <c r="P10" s="63"/>
      <c r="R10" s="1"/>
    </row>
    <row r="11" ht="20.1" customHeight="1" spans="1:18">
      <c r="A11" s="133"/>
      <c r="B11" s="134"/>
      <c r="C11" s="135"/>
      <c r="D11" s="111"/>
      <c r="E11" s="136"/>
      <c r="F11" s="111"/>
      <c r="G11" s="111"/>
      <c r="H11" s="31"/>
      <c r="I11" s="72"/>
      <c r="J11" s="79"/>
      <c r="K11" s="72"/>
      <c r="L11" s="29"/>
      <c r="M11" s="40"/>
      <c r="N11" s="40"/>
      <c r="O11" s="75"/>
      <c r="P11" s="63"/>
      <c r="R11" s="1"/>
    </row>
    <row r="12" ht="20.25" customHeight="1" spans="1:18">
      <c r="A12" s="133"/>
      <c r="B12" s="134"/>
      <c r="C12" s="135"/>
      <c r="D12" s="111"/>
      <c r="E12" s="136"/>
      <c r="F12" s="111"/>
      <c r="G12" s="111"/>
      <c r="H12" s="31"/>
      <c r="I12" s="72"/>
      <c r="J12" s="79"/>
      <c r="K12" s="72"/>
      <c r="L12" s="29"/>
      <c r="M12" s="40"/>
      <c r="N12" s="40"/>
      <c r="O12" s="75"/>
      <c r="P12" s="63"/>
      <c r="R12" s="1"/>
    </row>
    <row r="13" ht="20.25" customHeight="1" spans="1:18">
      <c r="A13" s="133"/>
      <c r="B13" s="134"/>
      <c r="C13" s="135"/>
      <c r="D13" s="111"/>
      <c r="E13" s="136"/>
      <c r="F13" s="111"/>
      <c r="G13" s="111"/>
      <c r="H13" s="31"/>
      <c r="I13" s="72"/>
      <c r="J13" s="79"/>
      <c r="K13" s="72"/>
      <c r="L13" s="29"/>
      <c r="M13" s="40"/>
      <c r="N13" s="40"/>
      <c r="O13" s="75"/>
      <c r="P13" s="63"/>
      <c r="R13" s="1"/>
    </row>
    <row r="14" ht="20.25" customHeight="1" spans="1:18">
      <c r="A14" s="133"/>
      <c r="B14" s="134"/>
      <c r="C14" s="135"/>
      <c r="D14" s="111"/>
      <c r="E14" s="136"/>
      <c r="F14" s="111"/>
      <c r="G14" s="111"/>
      <c r="H14" s="31"/>
      <c r="I14" s="72"/>
      <c r="J14" s="79"/>
      <c r="K14" s="72"/>
      <c r="L14" s="29"/>
      <c r="M14" s="40"/>
      <c r="N14" s="40"/>
      <c r="O14" s="75"/>
      <c r="P14" s="63"/>
      <c r="R14" s="1"/>
    </row>
    <row r="15" ht="20.25" customHeight="1" spans="1:18">
      <c r="A15" s="133"/>
      <c r="B15" s="134"/>
      <c r="C15" s="135"/>
      <c r="D15" s="111"/>
      <c r="E15" s="136"/>
      <c r="F15" s="111"/>
      <c r="G15" s="111"/>
      <c r="H15" s="31"/>
      <c r="I15" s="72"/>
      <c r="J15" s="79"/>
      <c r="K15" s="72"/>
      <c r="L15" s="29"/>
      <c r="M15" s="40"/>
      <c r="N15" s="40"/>
      <c r="O15" s="75"/>
      <c r="P15" s="63"/>
      <c r="R15" s="1"/>
    </row>
    <row r="16" ht="20.25" customHeight="1" spans="1:18">
      <c r="A16" s="133"/>
      <c r="B16" s="134"/>
      <c r="C16" s="135"/>
      <c r="D16" s="111"/>
      <c r="E16" s="136"/>
      <c r="F16" s="111"/>
      <c r="G16" s="111"/>
      <c r="H16" s="31"/>
      <c r="I16" s="72"/>
      <c r="J16" s="79"/>
      <c r="K16" s="72"/>
      <c r="L16" s="29"/>
      <c r="M16" s="40"/>
      <c r="N16" s="40"/>
      <c r="O16" s="75"/>
      <c r="P16" s="63"/>
      <c r="R16" s="1"/>
    </row>
    <row r="17" ht="20.25" customHeight="1" spans="1:18">
      <c r="A17" s="133"/>
      <c r="B17" s="134"/>
      <c r="C17" s="135"/>
      <c r="D17" s="111"/>
      <c r="E17" s="136"/>
      <c r="F17" s="111"/>
      <c r="G17" s="111"/>
      <c r="H17" s="31"/>
      <c r="I17" s="72"/>
      <c r="J17" s="79"/>
      <c r="K17" s="72"/>
      <c r="L17" s="29"/>
      <c r="M17" s="40"/>
      <c r="N17" s="40"/>
      <c r="O17" s="75"/>
      <c r="P17" s="63"/>
      <c r="R17" s="1"/>
    </row>
    <row r="18" ht="20.25" customHeight="1" spans="1:18">
      <c r="A18" s="133"/>
      <c r="B18" s="134"/>
      <c r="C18" s="135"/>
      <c r="D18" s="111"/>
      <c r="E18" s="136"/>
      <c r="F18" s="111"/>
      <c r="G18" s="111"/>
      <c r="H18" s="31"/>
      <c r="I18" s="72"/>
      <c r="J18" s="79"/>
      <c r="K18" s="72"/>
      <c r="L18" s="29"/>
      <c r="M18" s="40"/>
      <c r="N18" s="40"/>
      <c r="O18" s="75"/>
      <c r="P18" s="63"/>
      <c r="R18" s="1"/>
    </row>
    <row r="19" ht="20.25" customHeight="1" spans="1:20">
      <c r="A19" s="133"/>
      <c r="B19" s="134"/>
      <c r="C19" s="135"/>
      <c r="D19" s="111"/>
      <c r="E19" s="136"/>
      <c r="F19" s="111"/>
      <c r="G19" s="111"/>
      <c r="H19" s="31"/>
      <c r="I19" s="72"/>
      <c r="J19" s="79"/>
      <c r="K19" s="72"/>
      <c r="L19" s="29"/>
      <c r="M19" s="40"/>
      <c r="N19" s="40"/>
      <c r="O19" s="75"/>
      <c r="P19" s="63"/>
      <c r="R19" s="1"/>
      <c r="S19" s="1"/>
      <c r="T19" s="1"/>
    </row>
    <row r="20" ht="20.25" customHeight="1" spans="1:16">
      <c r="A20" s="26"/>
      <c r="B20" s="39"/>
      <c r="C20" s="28"/>
      <c r="D20" s="29"/>
      <c r="E20" s="30"/>
      <c r="F20" s="29"/>
      <c r="G20" s="29"/>
      <c r="H20" s="40"/>
      <c r="I20" s="72"/>
      <c r="J20" s="26"/>
      <c r="K20" s="72"/>
      <c r="L20" s="29"/>
      <c r="M20" s="73"/>
      <c r="N20" s="73"/>
      <c r="O20" s="72"/>
      <c r="P20" s="63"/>
    </row>
    <row r="21" ht="20.25" customHeight="1" spans="1:18">
      <c r="A21" s="26"/>
      <c r="B21" s="39"/>
      <c r="C21" s="28"/>
      <c r="D21" s="29"/>
      <c r="E21" s="30"/>
      <c r="F21" s="29"/>
      <c r="G21" s="29"/>
      <c r="H21" s="40"/>
      <c r="I21" s="72"/>
      <c r="J21" s="26"/>
      <c r="K21" s="72"/>
      <c r="L21" s="29"/>
      <c r="M21" s="40"/>
      <c r="N21" s="40"/>
      <c r="O21" s="72"/>
      <c r="P21" s="63"/>
      <c r="Q21" s="99"/>
      <c r="R21" s="99"/>
    </row>
    <row r="22" ht="20.25" customHeight="1" spans="1:16">
      <c r="A22" s="26"/>
      <c r="B22" s="39"/>
      <c r="C22" s="28"/>
      <c r="D22" s="29"/>
      <c r="E22" s="30"/>
      <c r="F22" s="29"/>
      <c r="G22" s="29"/>
      <c r="H22" s="40"/>
      <c r="I22" s="72"/>
      <c r="J22" s="26"/>
      <c r="K22" s="72"/>
      <c r="L22" s="29"/>
      <c r="M22" s="40"/>
      <c r="N22" s="40"/>
      <c r="O22" s="72"/>
      <c r="P22" s="63"/>
    </row>
    <row r="23" ht="20.25" customHeight="1" spans="1:16">
      <c r="A23" s="26"/>
      <c r="B23" s="39"/>
      <c r="C23" s="28"/>
      <c r="D23" s="29"/>
      <c r="E23" s="30"/>
      <c r="F23" s="29"/>
      <c r="G23" s="29"/>
      <c r="H23" s="40"/>
      <c r="I23" s="72"/>
      <c r="J23" s="26"/>
      <c r="K23" s="72"/>
      <c r="L23" s="29"/>
      <c r="M23" s="40"/>
      <c r="N23" s="40"/>
      <c r="O23" s="72"/>
      <c r="P23" s="63"/>
    </row>
    <row r="24" s="3" customFormat="1" ht="24.95" customHeight="1" spans="1:22">
      <c r="A24" s="17" t="s">
        <v>39</v>
      </c>
      <c r="B24" s="17"/>
      <c r="C24" s="42" t="s">
        <v>40</v>
      </c>
      <c r="D24" s="43">
        <f>SUM(D7:D23)</f>
        <v>2543693.6</v>
      </c>
      <c r="E24" s="42" t="s">
        <v>40</v>
      </c>
      <c r="F24" s="43">
        <f>SUM(F7:F23)</f>
        <v>2717091.29</v>
      </c>
      <c r="G24" s="43">
        <f>SUM(G7:G23)</f>
        <v>4095736.86</v>
      </c>
      <c r="H24" s="42" t="s">
        <v>40</v>
      </c>
      <c r="I24" s="43">
        <f>SUM(I7:I23)</f>
        <v>50873.872</v>
      </c>
      <c r="J24" s="42" t="s">
        <v>40</v>
      </c>
      <c r="K24" s="43">
        <f>SUM(K7:K23)</f>
        <v>0</v>
      </c>
      <c r="L24" s="43">
        <f>SUM(L7:L23)</f>
        <v>500</v>
      </c>
      <c r="M24" s="42" t="s">
        <v>40</v>
      </c>
      <c r="N24" s="42"/>
      <c r="O24" s="43">
        <f>SUM(O7:O23)</f>
        <v>2492319.73</v>
      </c>
      <c r="P24" s="143"/>
      <c r="Q24" s="145" t="e">
        <f>#REF!/C3</f>
        <v>#REF!</v>
      </c>
      <c r="R24" s="5"/>
      <c r="S24" s="5"/>
      <c r="T24" s="5"/>
      <c r="U24" s="1"/>
      <c r="V24" s="1"/>
    </row>
    <row r="25" s="4" customFormat="1" ht="26.1" customHeight="1" spans="1:20">
      <c r="A25" s="44" t="s">
        <v>41</v>
      </c>
      <c r="B25" s="44"/>
      <c r="C25" s="133" t="s">
        <v>42</v>
      </c>
      <c r="D25" s="45">
        <f>G25+G26</f>
        <v>1775780.64</v>
      </c>
      <c r="E25" s="45"/>
      <c r="F25" s="46" t="s">
        <v>60</v>
      </c>
      <c r="G25" s="47">
        <f>O9</f>
        <v>539918.94</v>
      </c>
      <c r="H25" s="47"/>
      <c r="I25" s="46" t="s">
        <v>43</v>
      </c>
      <c r="J25" s="20" t="s">
        <v>61</v>
      </c>
      <c r="K25" s="20"/>
      <c r="L25" s="20"/>
      <c r="M25" s="20"/>
      <c r="N25" s="20"/>
      <c r="O25" s="20"/>
      <c r="P25" s="144"/>
      <c r="Q25" s="146" t="s">
        <v>45</v>
      </c>
      <c r="R25" s="101"/>
      <c r="S25" s="101"/>
      <c r="T25" s="101"/>
    </row>
    <row r="26" s="4" customFormat="1" ht="26.1" customHeight="1" spans="1:20">
      <c r="A26" s="44"/>
      <c r="B26" s="44"/>
      <c r="C26" s="137" t="s">
        <v>46</v>
      </c>
      <c r="D26" s="138">
        <f>D25</f>
        <v>1775780.64</v>
      </c>
      <c r="E26" s="139"/>
      <c r="F26" s="46" t="s">
        <v>59</v>
      </c>
      <c r="G26" s="48">
        <f>O10</f>
        <v>1235861.7</v>
      </c>
      <c r="H26" s="48"/>
      <c r="I26" s="46"/>
      <c r="J26" s="88" t="s">
        <v>62</v>
      </c>
      <c r="K26" s="88"/>
      <c r="L26" s="88"/>
      <c r="M26" s="88"/>
      <c r="N26" s="88"/>
      <c r="O26" s="88"/>
      <c r="P26" s="144"/>
      <c r="S26" s="101"/>
      <c r="T26" s="101"/>
    </row>
    <row r="27" ht="45" customHeight="1" spans="1:20">
      <c r="A27" s="9" t="s">
        <v>48</v>
      </c>
      <c r="B27" s="49"/>
      <c r="C27" s="140" t="s">
        <v>49</v>
      </c>
      <c r="D27" s="125" t="s">
        <v>63</v>
      </c>
      <c r="E27" s="115"/>
      <c r="F27" s="115"/>
      <c r="G27" s="115"/>
      <c r="H27" s="115"/>
      <c r="I27" s="115"/>
      <c r="J27" s="125" t="s">
        <v>51</v>
      </c>
      <c r="K27" s="125"/>
      <c r="L27" s="125"/>
      <c r="M27" s="125"/>
      <c r="N27" s="125"/>
      <c r="O27" s="126"/>
      <c r="P27" s="63"/>
      <c r="R27" s="131"/>
      <c r="S27" s="132"/>
      <c r="T27" s="132"/>
    </row>
    <row r="28" ht="45" customHeight="1" spans="1:16">
      <c r="A28" s="17" t="s">
        <v>52</v>
      </c>
      <c r="B28" s="17"/>
      <c r="C28" s="116" t="s">
        <v>53</v>
      </c>
      <c r="D28" s="117"/>
      <c r="E28" s="117"/>
      <c r="F28" s="117"/>
      <c r="G28" s="117"/>
      <c r="H28" s="117"/>
      <c r="I28" s="117"/>
      <c r="J28" s="127"/>
      <c r="K28" s="127"/>
      <c r="L28" s="127"/>
      <c r="M28" s="127"/>
      <c r="N28" s="127"/>
      <c r="O28" s="128"/>
      <c r="P28" s="63"/>
    </row>
    <row r="29" ht="45" customHeight="1" spans="1:16">
      <c r="A29" s="17" t="s">
        <v>54</v>
      </c>
      <c r="B29" s="17"/>
      <c r="C29" s="118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29"/>
      <c r="P29" s="63"/>
    </row>
    <row r="30" ht="45" customHeight="1" spans="1:20">
      <c r="A30" s="17" t="s">
        <v>55</v>
      </c>
      <c r="B30" s="17"/>
      <c r="C30" s="120" t="s">
        <v>56</v>
      </c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30"/>
      <c r="P30" s="63"/>
      <c r="T30" s="131"/>
    </row>
    <row r="31" ht="42" customHeight="1" spans="1:16">
      <c r="A31" s="9" t="s">
        <v>57</v>
      </c>
      <c r="B31" s="9"/>
      <c r="C31" s="122"/>
      <c r="D31" s="122"/>
      <c r="E31" s="122"/>
      <c r="F31" s="122"/>
      <c r="G31" s="122"/>
      <c r="H31" s="122"/>
      <c r="I31" s="9" t="s">
        <v>64</v>
      </c>
      <c r="J31" s="9"/>
      <c r="K31" s="122"/>
      <c r="L31" s="122"/>
      <c r="M31" s="122"/>
      <c r="N31" s="122"/>
      <c r="O31" s="122"/>
      <c r="P31" s="63"/>
    </row>
    <row r="35" spans="2:22">
      <c r="B35" s="1"/>
      <c r="D35" s="1"/>
      <c r="E35" s="1"/>
      <c r="F35" s="1"/>
      <c r="G35" s="1"/>
      <c r="I35" s="1"/>
      <c r="K35" s="1"/>
      <c r="L35" s="1"/>
      <c r="O35" s="1"/>
      <c r="Q35" s="5"/>
      <c r="U35" s="5"/>
      <c r="V35" s="5"/>
    </row>
    <row r="36" s="5" customFormat="1"/>
    <row r="37" s="5" customFormat="1" spans="3:3">
      <c r="C37"/>
    </row>
    <row r="38" s="5" customFormat="1" spans="17:22">
      <c r="Q38" s="1"/>
      <c r="U38" s="1"/>
      <c r="V38" s="1"/>
    </row>
    <row r="40" spans="3:3">
      <c r="C40"/>
    </row>
  </sheetData>
  <mergeCells count="45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4:B24"/>
    <mergeCell ref="D25:E25"/>
    <mergeCell ref="G25:H25"/>
    <mergeCell ref="J25:O25"/>
    <mergeCell ref="D26:E26"/>
    <mergeCell ref="G26:H26"/>
    <mergeCell ref="J26:O26"/>
    <mergeCell ref="A27:B27"/>
    <mergeCell ref="D27:I27"/>
    <mergeCell ref="J27:O27"/>
    <mergeCell ref="A28:B28"/>
    <mergeCell ref="C28:O28"/>
    <mergeCell ref="A29:B29"/>
    <mergeCell ref="C29:O29"/>
    <mergeCell ref="A30:B30"/>
    <mergeCell ref="C30:O30"/>
    <mergeCell ref="A31:B31"/>
    <mergeCell ref="C31:H31"/>
    <mergeCell ref="I31:J31"/>
    <mergeCell ref="K31:O31"/>
    <mergeCell ref="A5:A6"/>
    <mergeCell ref="I25:I26"/>
    <mergeCell ref="A25:B26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K40"/>
  <sheetViews>
    <sheetView topLeftCell="A10" workbookViewId="0">
      <selection activeCell="D7" sqref="D7:D14"/>
    </sheetView>
  </sheetViews>
  <sheetFormatPr defaultColWidth="9" defaultRowHeight="13.5"/>
  <cols>
    <col min="1" max="1" width="3.625" style="1" customWidth="1"/>
    <col min="2" max="2" width="6.625" style="6" customWidth="1"/>
    <col min="3" max="3" width="3.625" style="1" customWidth="1"/>
    <col min="4" max="4" width="11.375" style="7" customWidth="1"/>
    <col min="5" max="5" width="5.75" style="6" customWidth="1"/>
    <col min="6" max="6" width="11.375" style="7" customWidth="1"/>
    <col min="7" max="7" width="10.375" style="7" customWidth="1"/>
    <col min="8" max="8" width="4.25" style="1" customWidth="1"/>
    <col min="9" max="9" width="9.75" style="7" customWidth="1"/>
    <col min="10" max="10" width="4.125" style="1" customWidth="1"/>
    <col min="11" max="11" width="7.125" style="7" customWidth="1"/>
    <col min="12" max="12" width="9.25" style="7" customWidth="1"/>
    <col min="13" max="14" width="5.5" style="1" customWidth="1"/>
    <col min="15" max="15" width="9.25" style="7" customWidth="1"/>
    <col min="16" max="16" width="11.125" style="1" customWidth="1"/>
    <col min="17" max="17" width="10.5" style="1" customWidth="1"/>
    <col min="18" max="18" width="6.25" style="5" customWidth="1"/>
    <col min="19" max="19" width="8.625" style="5" customWidth="1"/>
    <col min="20" max="20" width="23.75" style="5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53"/>
      <c r="Q1" s="27" t="s">
        <v>1</v>
      </c>
    </row>
    <row r="2" ht="24.95" customHeight="1" spans="1:36">
      <c r="A2" s="9" t="s">
        <v>2</v>
      </c>
      <c r="B2" s="9"/>
      <c r="C2" s="10" t="s">
        <v>3</v>
      </c>
      <c r="D2" s="11"/>
      <c r="E2" s="11"/>
      <c r="F2" s="11"/>
      <c r="G2" s="11"/>
      <c r="H2" s="11"/>
      <c r="I2" s="11"/>
      <c r="J2" s="11"/>
      <c r="K2" s="54"/>
      <c r="L2" s="49" t="s">
        <v>4</v>
      </c>
      <c r="M2" s="55"/>
      <c r="N2" s="56" t="s">
        <v>5</v>
      </c>
      <c r="O2" s="57"/>
      <c r="P2" s="58"/>
      <c r="Q2" s="58"/>
      <c r="R2" s="91"/>
      <c r="S2" s="91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</row>
    <row r="3" ht="24.95" customHeight="1" spans="1:36">
      <c r="A3" s="9" t="s">
        <v>6</v>
      </c>
      <c r="B3" s="9"/>
      <c r="C3" s="12">
        <v>11805984</v>
      </c>
      <c r="D3" s="13"/>
      <c r="E3" s="13"/>
      <c r="F3" s="14"/>
      <c r="G3" s="15" t="s">
        <v>7</v>
      </c>
      <c r="H3" s="16" t="s">
        <v>8</v>
      </c>
      <c r="I3" s="59"/>
      <c r="J3" s="59"/>
      <c r="K3" s="60"/>
      <c r="L3" s="9" t="s">
        <v>9</v>
      </c>
      <c r="M3" s="9"/>
      <c r="N3" s="61" t="s">
        <v>10</v>
      </c>
      <c r="O3" s="62"/>
      <c r="P3" s="63"/>
      <c r="Q3" s="92" t="s">
        <v>5</v>
      </c>
      <c r="R3" s="93">
        <v>69</v>
      </c>
      <c r="S3" s="93">
        <v>3992</v>
      </c>
      <c r="T3" s="94" t="s">
        <v>3</v>
      </c>
      <c r="U3" s="95" t="s">
        <v>8</v>
      </c>
      <c r="V3" s="96">
        <v>11805984</v>
      </c>
      <c r="W3" s="95" t="s">
        <v>11</v>
      </c>
      <c r="X3" s="95" t="s">
        <v>12</v>
      </c>
      <c r="Y3" s="102" t="s">
        <v>13</v>
      </c>
      <c r="Z3" s="103" t="s">
        <v>14</v>
      </c>
      <c r="AA3" s="103" t="s">
        <v>10</v>
      </c>
      <c r="AB3" s="104" t="s">
        <v>15</v>
      </c>
      <c r="AC3" s="105" t="s">
        <v>16</v>
      </c>
      <c r="AD3" s="106" t="s">
        <v>17</v>
      </c>
      <c r="AE3" s="63"/>
      <c r="AF3" s="63"/>
      <c r="AG3" s="63"/>
      <c r="AH3" s="63"/>
      <c r="AI3" s="63"/>
      <c r="AJ3" s="63"/>
    </row>
    <row r="4" ht="24.95" customHeight="1" spans="1:20">
      <c r="A4" s="9" t="s">
        <v>18</v>
      </c>
      <c r="B4" s="9"/>
      <c r="C4" s="49"/>
      <c r="D4" s="107"/>
      <c r="E4" s="107"/>
      <c r="F4" s="55"/>
      <c r="G4" s="15" t="s">
        <v>19</v>
      </c>
      <c r="H4" s="12"/>
      <c r="I4" s="13"/>
      <c r="J4" s="13"/>
      <c r="K4" s="14"/>
      <c r="L4" s="9" t="s">
        <v>20</v>
      </c>
      <c r="M4" s="9"/>
      <c r="N4" s="64">
        <v>3992</v>
      </c>
      <c r="O4" s="65"/>
      <c r="P4" s="63"/>
      <c r="Q4" s="97"/>
      <c r="R4" s="1"/>
      <c r="S4" s="1"/>
      <c r="T4" s="1"/>
    </row>
    <row r="5" ht="24.95" customHeight="1" spans="1:37">
      <c r="A5" s="17" t="s">
        <v>21</v>
      </c>
      <c r="B5" s="17" t="s">
        <v>22</v>
      </c>
      <c r="C5" s="17"/>
      <c r="D5" s="17"/>
      <c r="E5" s="17" t="s">
        <v>23</v>
      </c>
      <c r="F5" s="17"/>
      <c r="G5" s="18" t="s">
        <v>24</v>
      </c>
      <c r="H5" s="17" t="s">
        <v>25</v>
      </c>
      <c r="I5" s="17"/>
      <c r="J5" s="17" t="s">
        <v>26</v>
      </c>
      <c r="K5" s="17"/>
      <c r="L5" s="17" t="s">
        <v>27</v>
      </c>
      <c r="M5" s="17"/>
      <c r="N5" s="66" t="s">
        <v>28</v>
      </c>
      <c r="O5" s="66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</row>
    <row r="6" ht="24.95" customHeight="1" spans="1:37">
      <c r="A6" s="17"/>
      <c r="B6" s="19" t="s">
        <v>29</v>
      </c>
      <c r="C6" s="17" t="s">
        <v>30</v>
      </c>
      <c r="D6" s="18" t="s">
        <v>31</v>
      </c>
      <c r="E6" s="19" t="s">
        <v>29</v>
      </c>
      <c r="F6" s="18" t="s">
        <v>31</v>
      </c>
      <c r="G6" s="18" t="s">
        <v>31</v>
      </c>
      <c r="H6" s="17" t="s">
        <v>32</v>
      </c>
      <c r="I6" s="18" t="s">
        <v>31</v>
      </c>
      <c r="J6" s="17" t="s">
        <v>33</v>
      </c>
      <c r="K6" s="67" t="s">
        <v>31</v>
      </c>
      <c r="L6" s="18" t="s">
        <v>31</v>
      </c>
      <c r="M6" s="17" t="s">
        <v>34</v>
      </c>
      <c r="N6" s="66" t="s">
        <v>35</v>
      </c>
      <c r="O6" s="66" t="s">
        <v>31</v>
      </c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</row>
    <row r="7" s="2" customFormat="1" ht="55.5" customHeight="1" spans="1:20">
      <c r="A7" s="20">
        <v>1</v>
      </c>
      <c r="B7" s="21">
        <v>42811</v>
      </c>
      <c r="C7" s="22" t="s">
        <v>36</v>
      </c>
      <c r="D7" s="23">
        <v>731672.54</v>
      </c>
      <c r="E7" s="24">
        <v>42789</v>
      </c>
      <c r="F7" s="23">
        <v>905070.23</v>
      </c>
      <c r="G7" s="23">
        <v>1944457.2</v>
      </c>
      <c r="H7" s="25" t="s">
        <v>37</v>
      </c>
      <c r="I7" s="68">
        <f>D7*0.02</f>
        <v>14633.4508</v>
      </c>
      <c r="J7" s="69"/>
      <c r="K7" s="68">
        <v>0</v>
      </c>
      <c r="L7" s="36">
        <v>500</v>
      </c>
      <c r="M7" s="38" t="s">
        <v>38</v>
      </c>
      <c r="N7" s="38" t="s">
        <v>58</v>
      </c>
      <c r="O7" s="70">
        <f>ROUNDUP(D7-I7-K7-L7,2)</f>
        <v>716539.09</v>
      </c>
      <c r="P7" s="71"/>
      <c r="S7" s="98"/>
      <c r="T7" s="98"/>
    </row>
    <row r="8" ht="24.95" customHeight="1" spans="1:18">
      <c r="A8" s="26"/>
      <c r="B8" s="27"/>
      <c r="C8" s="28"/>
      <c r="D8" s="29"/>
      <c r="E8" s="30"/>
      <c r="F8" s="29"/>
      <c r="G8" s="29"/>
      <c r="H8" s="31"/>
      <c r="I8" s="72"/>
      <c r="J8" s="26"/>
      <c r="K8" s="72"/>
      <c r="L8" s="29"/>
      <c r="M8" s="73"/>
      <c r="N8" s="74"/>
      <c r="O8" s="75"/>
      <c r="P8" s="63"/>
      <c r="R8" s="1"/>
    </row>
    <row r="9" s="2" customFormat="1" ht="35.25" customHeight="1" spans="1:20">
      <c r="A9" s="20">
        <v>2</v>
      </c>
      <c r="B9" s="21">
        <v>42913</v>
      </c>
      <c r="C9" s="22" t="s">
        <v>36</v>
      </c>
      <c r="D9" s="23">
        <v>1812021.06</v>
      </c>
      <c r="E9" s="24">
        <v>42901</v>
      </c>
      <c r="F9" s="23">
        <v>1812021.06</v>
      </c>
      <c r="G9" s="23">
        <v>2151279.66</v>
      </c>
      <c r="H9" s="25">
        <v>0.02</v>
      </c>
      <c r="I9" s="68">
        <f>D9*0.02</f>
        <v>36240.4212</v>
      </c>
      <c r="J9" s="69"/>
      <c r="K9" s="68">
        <v>0</v>
      </c>
      <c r="L9" s="36">
        <v>0</v>
      </c>
      <c r="M9" s="38"/>
      <c r="N9" s="38" t="s">
        <v>58</v>
      </c>
      <c r="O9" s="68">
        <f>ROUNDUP(D9-I9-K9-L9-O10,2)</f>
        <v>539918.94</v>
      </c>
      <c r="P9" s="76"/>
      <c r="S9" s="98"/>
      <c r="T9" s="98"/>
    </row>
    <row r="10" s="2" customFormat="1" ht="20.1" customHeight="1" spans="1:20">
      <c r="A10" s="20"/>
      <c r="B10" s="21"/>
      <c r="C10" s="22"/>
      <c r="D10" s="23"/>
      <c r="E10" s="24"/>
      <c r="F10" s="23"/>
      <c r="G10" s="23"/>
      <c r="H10" s="32"/>
      <c r="I10" s="68"/>
      <c r="J10" s="77"/>
      <c r="K10" s="68"/>
      <c r="L10" s="36"/>
      <c r="M10" s="38"/>
      <c r="N10" s="38" t="s">
        <v>59</v>
      </c>
      <c r="O10" s="23">
        <v>1235861.7</v>
      </c>
      <c r="P10" s="71"/>
      <c r="S10" s="98"/>
      <c r="T10" s="98"/>
    </row>
    <row r="11" ht="20.1" customHeight="1" spans="1:18">
      <c r="A11" s="26"/>
      <c r="B11" s="27" t="s">
        <v>1</v>
      </c>
      <c r="C11" s="28"/>
      <c r="D11" s="29"/>
      <c r="E11" s="30"/>
      <c r="F11" s="29"/>
      <c r="G11" s="29"/>
      <c r="H11" s="31"/>
      <c r="I11" s="72"/>
      <c r="J11" s="26"/>
      <c r="K11" s="72"/>
      <c r="L11" s="29"/>
      <c r="M11" s="73"/>
      <c r="N11" s="74"/>
      <c r="O11" s="75"/>
      <c r="P11" s="63"/>
      <c r="R11" s="1"/>
    </row>
    <row r="12" ht="20.25" customHeight="1" spans="1:18">
      <c r="A12" s="133">
        <v>3</v>
      </c>
      <c r="B12" s="134">
        <v>42979</v>
      </c>
      <c r="C12" s="135" t="s">
        <v>36</v>
      </c>
      <c r="D12" s="111">
        <v>2503898.01</v>
      </c>
      <c r="E12" s="136">
        <v>42954</v>
      </c>
      <c r="F12" s="111">
        <v>2503898.01</v>
      </c>
      <c r="G12" s="111">
        <v>1938110</v>
      </c>
      <c r="H12" s="108">
        <v>0.02</v>
      </c>
      <c r="I12" s="72">
        <f>D12*0.02</f>
        <v>50077.9602</v>
      </c>
      <c r="J12" s="142"/>
      <c r="K12" s="72">
        <v>0</v>
      </c>
      <c r="L12" s="29">
        <v>1000</v>
      </c>
      <c r="M12" s="40"/>
      <c r="N12" s="40" t="s">
        <v>58</v>
      </c>
      <c r="O12" s="72">
        <f>ROUNDUP(D12-I12-K12-L12-O13,2)</f>
        <v>2274710.05</v>
      </c>
      <c r="P12" s="63"/>
      <c r="R12" s="1"/>
    </row>
    <row r="13" ht="20.1" customHeight="1" spans="1:18">
      <c r="A13" s="133"/>
      <c r="B13" s="134"/>
      <c r="C13" s="135"/>
      <c r="D13" s="111"/>
      <c r="E13" s="136"/>
      <c r="F13" s="111"/>
      <c r="G13" s="111"/>
      <c r="H13" s="31"/>
      <c r="I13" s="72"/>
      <c r="J13" s="79"/>
      <c r="K13" s="72"/>
      <c r="L13" s="29"/>
      <c r="M13" s="73" t="s">
        <v>65</v>
      </c>
      <c r="N13" s="40" t="s">
        <v>59</v>
      </c>
      <c r="O13" s="111">
        <v>178110</v>
      </c>
      <c r="P13" s="63"/>
      <c r="R13" s="1"/>
    </row>
    <row r="14" ht="20.1" customHeight="1" spans="1:18">
      <c r="A14" s="133"/>
      <c r="B14" s="134"/>
      <c r="C14" s="135"/>
      <c r="D14" s="111"/>
      <c r="E14" s="136"/>
      <c r="F14" s="111"/>
      <c r="G14" s="111"/>
      <c r="H14" s="31"/>
      <c r="I14" s="72"/>
      <c r="J14" s="79"/>
      <c r="K14" s="72"/>
      <c r="L14" s="29"/>
      <c r="M14" s="40"/>
      <c r="N14" s="40"/>
      <c r="O14" s="75"/>
      <c r="P14" s="63"/>
      <c r="R14" s="1"/>
    </row>
    <row r="15" ht="20.1" customHeight="1" spans="1:18">
      <c r="A15" s="133"/>
      <c r="B15" s="134"/>
      <c r="C15" s="135"/>
      <c r="D15" s="111"/>
      <c r="E15" s="136"/>
      <c r="F15" s="111"/>
      <c r="G15" s="111"/>
      <c r="H15" s="31"/>
      <c r="I15" s="72"/>
      <c r="J15" s="79"/>
      <c r="K15" s="72"/>
      <c r="L15" s="29"/>
      <c r="M15" s="40"/>
      <c r="N15" s="40"/>
      <c r="O15" s="75"/>
      <c r="P15" s="63"/>
      <c r="R15" s="1"/>
    </row>
    <row r="16" ht="20.1" customHeight="1" spans="1:18">
      <c r="A16" s="133"/>
      <c r="B16" s="134"/>
      <c r="C16" s="135"/>
      <c r="D16" s="111"/>
      <c r="E16" s="136"/>
      <c r="F16" s="111"/>
      <c r="G16" s="111"/>
      <c r="H16" s="31"/>
      <c r="I16" s="72"/>
      <c r="J16" s="79"/>
      <c r="K16" s="72"/>
      <c r="L16" s="29"/>
      <c r="M16" s="40"/>
      <c r="N16" s="40"/>
      <c r="O16" s="75"/>
      <c r="P16" s="63"/>
      <c r="R16" s="1"/>
    </row>
    <row r="17" ht="20.1" customHeight="1" spans="1:18">
      <c r="A17" s="133"/>
      <c r="B17" s="134"/>
      <c r="C17" s="135"/>
      <c r="D17" s="111"/>
      <c r="E17" s="136"/>
      <c r="F17" s="111"/>
      <c r="G17" s="111"/>
      <c r="H17" s="31"/>
      <c r="I17" s="72"/>
      <c r="J17" s="79"/>
      <c r="K17" s="72"/>
      <c r="L17" s="29"/>
      <c r="M17" s="40"/>
      <c r="N17" s="40"/>
      <c r="O17" s="75"/>
      <c r="P17" s="63"/>
      <c r="R17" s="1"/>
    </row>
    <row r="18" ht="20.1" customHeight="1" spans="1:18">
      <c r="A18" s="133"/>
      <c r="B18" s="134"/>
      <c r="C18" s="135"/>
      <c r="D18" s="111"/>
      <c r="E18" s="136"/>
      <c r="F18" s="111"/>
      <c r="G18" s="111"/>
      <c r="H18" s="31"/>
      <c r="I18" s="72"/>
      <c r="J18" s="79"/>
      <c r="K18" s="72"/>
      <c r="L18" s="29"/>
      <c r="M18" s="40"/>
      <c r="N18" s="40"/>
      <c r="O18" s="75"/>
      <c r="P18" s="63"/>
      <c r="R18" s="1"/>
    </row>
    <row r="19" ht="20.1" customHeight="1" spans="1:20">
      <c r="A19" s="133"/>
      <c r="B19" s="134"/>
      <c r="C19" s="135"/>
      <c r="D19" s="111"/>
      <c r="E19" s="136"/>
      <c r="F19" s="111"/>
      <c r="G19" s="111"/>
      <c r="H19" s="31"/>
      <c r="I19" s="72"/>
      <c r="J19" s="79"/>
      <c r="K19" s="72"/>
      <c r="L19" s="29"/>
      <c r="M19" s="40"/>
      <c r="N19" s="40"/>
      <c r="O19" s="75"/>
      <c r="P19" s="63"/>
      <c r="R19" s="1"/>
      <c r="S19" s="1"/>
      <c r="T19" s="1"/>
    </row>
    <row r="20" ht="20.1" customHeight="1" spans="1:16">
      <c r="A20" s="26"/>
      <c r="B20" s="39"/>
      <c r="C20" s="28"/>
      <c r="D20" s="29"/>
      <c r="E20" s="30"/>
      <c r="F20" s="29"/>
      <c r="G20" s="29"/>
      <c r="H20" s="40"/>
      <c r="I20" s="72"/>
      <c r="J20" s="26"/>
      <c r="K20" s="72"/>
      <c r="L20" s="29"/>
      <c r="M20" s="73"/>
      <c r="N20" s="73"/>
      <c r="O20" s="72"/>
      <c r="P20" s="63"/>
    </row>
    <row r="21" ht="20.1" customHeight="1" spans="1:18">
      <c r="A21" s="26"/>
      <c r="B21" s="39"/>
      <c r="C21" s="28"/>
      <c r="D21" s="29"/>
      <c r="E21" s="30"/>
      <c r="F21" s="29"/>
      <c r="G21" s="29"/>
      <c r="H21" s="40"/>
      <c r="I21" s="72"/>
      <c r="J21" s="26"/>
      <c r="K21" s="72"/>
      <c r="L21" s="29"/>
      <c r="M21" s="40"/>
      <c r="N21" s="40"/>
      <c r="O21" s="72"/>
      <c r="P21" s="63"/>
      <c r="Q21" s="99"/>
      <c r="R21" s="99"/>
    </row>
    <row r="22" ht="20.1" customHeight="1" spans="1:16">
      <c r="A22" s="26"/>
      <c r="B22" s="39"/>
      <c r="C22" s="28"/>
      <c r="D22" s="29"/>
      <c r="E22" s="30"/>
      <c r="F22" s="29"/>
      <c r="G22" s="29"/>
      <c r="H22" s="40"/>
      <c r="I22" s="72"/>
      <c r="J22" s="26"/>
      <c r="K22" s="72"/>
      <c r="L22" s="29"/>
      <c r="M22" s="40"/>
      <c r="N22" s="40"/>
      <c r="O22" s="72"/>
      <c r="P22" s="63"/>
    </row>
    <row r="23" ht="20.1" customHeight="1" spans="1:16">
      <c r="A23" s="26"/>
      <c r="B23" s="39"/>
      <c r="C23" s="28"/>
      <c r="D23" s="29"/>
      <c r="E23" s="30"/>
      <c r="F23" s="29"/>
      <c r="G23" s="29"/>
      <c r="H23" s="40"/>
      <c r="I23" s="72"/>
      <c r="J23" s="26"/>
      <c r="K23" s="72"/>
      <c r="L23" s="29"/>
      <c r="M23" s="40"/>
      <c r="N23" s="40"/>
      <c r="O23" s="72"/>
      <c r="P23" s="63"/>
    </row>
    <row r="24" s="3" customFormat="1" ht="24.95" customHeight="1" spans="1:22">
      <c r="A24" s="17" t="s">
        <v>39</v>
      </c>
      <c r="B24" s="17"/>
      <c r="C24" s="42" t="s">
        <v>40</v>
      </c>
      <c r="D24" s="43">
        <f>SUM(D7:D23)</f>
        <v>5047591.61</v>
      </c>
      <c r="E24" s="42" t="s">
        <v>40</v>
      </c>
      <c r="F24" s="43">
        <f>SUM(F7:F23)</f>
        <v>5220989.3</v>
      </c>
      <c r="G24" s="43">
        <f>SUM(G7:G23)</f>
        <v>6033846.86</v>
      </c>
      <c r="H24" s="42" t="s">
        <v>40</v>
      </c>
      <c r="I24" s="43">
        <f>SUM(I7:I23)</f>
        <v>100951.8322</v>
      </c>
      <c r="J24" s="42" t="s">
        <v>40</v>
      </c>
      <c r="K24" s="43">
        <f>SUM(K7:K23)</f>
        <v>0</v>
      </c>
      <c r="L24" s="43">
        <f>SUM(L7:L23)</f>
        <v>1500</v>
      </c>
      <c r="M24" s="42" t="s">
        <v>40</v>
      </c>
      <c r="N24" s="42"/>
      <c r="O24" s="43">
        <f>SUM(O7:O23)</f>
        <v>4945139.78</v>
      </c>
      <c r="P24" s="63"/>
      <c r="Q24" s="1"/>
      <c r="R24" s="5"/>
      <c r="S24" s="5"/>
      <c r="T24" s="5"/>
      <c r="U24" s="1"/>
      <c r="V24" s="1"/>
    </row>
    <row r="25" s="4" customFormat="1" ht="26.1" customHeight="1" spans="1:20">
      <c r="A25" s="44" t="s">
        <v>41</v>
      </c>
      <c r="B25" s="44"/>
      <c r="C25" s="133" t="s">
        <v>42</v>
      </c>
      <c r="D25" s="45">
        <f>G25+G26</f>
        <v>2452820.05</v>
      </c>
      <c r="E25" s="45"/>
      <c r="F25" s="46" t="s">
        <v>60</v>
      </c>
      <c r="G25" s="47">
        <f>O12</f>
        <v>2274710.05</v>
      </c>
      <c r="H25" s="47"/>
      <c r="I25" s="46" t="s">
        <v>43</v>
      </c>
      <c r="J25" s="20" t="s">
        <v>61</v>
      </c>
      <c r="K25" s="20"/>
      <c r="L25" s="20"/>
      <c r="M25" s="20"/>
      <c r="N25" s="20"/>
      <c r="O25" s="20"/>
      <c r="P25" s="87"/>
      <c r="Q25" s="1"/>
      <c r="R25" s="101"/>
      <c r="S25" s="101"/>
      <c r="T25" s="101"/>
    </row>
    <row r="26" s="4" customFormat="1" ht="26.1" customHeight="1" spans="1:20">
      <c r="A26" s="44"/>
      <c r="B26" s="44"/>
      <c r="C26" s="137" t="s">
        <v>46</v>
      </c>
      <c r="D26" s="138">
        <f>D25</f>
        <v>2452820.05</v>
      </c>
      <c r="E26" s="139"/>
      <c r="F26" s="46" t="s">
        <v>59</v>
      </c>
      <c r="G26" s="48">
        <f>O13</f>
        <v>178110</v>
      </c>
      <c r="H26" s="48"/>
      <c r="I26" s="46"/>
      <c r="J26" s="88" t="s">
        <v>62</v>
      </c>
      <c r="K26" s="88"/>
      <c r="L26" s="88"/>
      <c r="M26" s="88"/>
      <c r="N26" s="88"/>
      <c r="O26" s="88"/>
      <c r="P26" s="63"/>
      <c r="Q26" s="1"/>
      <c r="S26" s="101"/>
      <c r="T26" s="101"/>
    </row>
    <row r="27" ht="45" customHeight="1" spans="1:20">
      <c r="A27" s="9" t="s">
        <v>48</v>
      </c>
      <c r="B27" s="49"/>
      <c r="C27" s="140" t="s">
        <v>49</v>
      </c>
      <c r="D27" s="125" t="s">
        <v>63</v>
      </c>
      <c r="E27" s="115"/>
      <c r="F27" s="115"/>
      <c r="G27" s="115"/>
      <c r="H27" s="115"/>
      <c r="I27" s="115"/>
      <c r="J27" s="125" t="s">
        <v>51</v>
      </c>
      <c r="K27" s="125"/>
      <c r="L27" s="125"/>
      <c r="M27" s="125"/>
      <c r="N27" s="125"/>
      <c r="O27" s="126"/>
      <c r="P27" s="63"/>
      <c r="R27" s="131"/>
      <c r="S27" s="132"/>
      <c r="T27" s="132"/>
    </row>
    <row r="28" ht="45" customHeight="1" spans="1:16">
      <c r="A28" s="17" t="s">
        <v>52</v>
      </c>
      <c r="B28" s="17"/>
      <c r="C28" s="116" t="s">
        <v>53</v>
      </c>
      <c r="D28" s="117"/>
      <c r="E28" s="117"/>
      <c r="F28" s="117"/>
      <c r="G28" s="117"/>
      <c r="H28" s="117"/>
      <c r="I28" s="117"/>
      <c r="J28" s="127"/>
      <c r="K28" s="127"/>
      <c r="L28" s="127"/>
      <c r="M28" s="127"/>
      <c r="N28" s="127"/>
      <c r="O28" s="128"/>
      <c r="P28" s="63"/>
    </row>
    <row r="29" ht="45" customHeight="1" spans="1:16">
      <c r="A29" s="17" t="s">
        <v>54</v>
      </c>
      <c r="B29" s="17"/>
      <c r="C29" s="118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29"/>
      <c r="P29" s="63"/>
    </row>
    <row r="30" ht="45" customHeight="1" spans="1:20">
      <c r="A30" s="17" t="s">
        <v>55</v>
      </c>
      <c r="B30" s="17"/>
      <c r="C30" s="120" t="s">
        <v>56</v>
      </c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30"/>
      <c r="P30" s="63"/>
      <c r="T30" s="131"/>
    </row>
    <row r="31" ht="42" customHeight="1" spans="1:16">
      <c r="A31" s="9" t="s">
        <v>57</v>
      </c>
      <c r="B31" s="9"/>
      <c r="C31" s="122"/>
      <c r="D31" s="122"/>
      <c r="E31" s="122"/>
      <c r="F31" s="122"/>
      <c r="G31" s="122"/>
      <c r="H31" s="122"/>
      <c r="I31" s="9" t="s">
        <v>64</v>
      </c>
      <c r="J31" s="9"/>
      <c r="K31" s="122"/>
      <c r="L31" s="122"/>
      <c r="M31" s="122"/>
      <c r="N31" s="122"/>
      <c r="O31" s="122"/>
      <c r="P31" s="63"/>
    </row>
    <row r="35" spans="2:22">
      <c r="B35" s="1"/>
      <c r="D35" s="1"/>
      <c r="E35" s="1"/>
      <c r="F35" s="1"/>
      <c r="G35" s="1"/>
      <c r="I35" s="1"/>
      <c r="K35" s="1"/>
      <c r="L35" s="1"/>
      <c r="O35" s="1"/>
      <c r="Q35" s="5"/>
      <c r="U35" s="5"/>
      <c r="V35" s="5"/>
    </row>
    <row r="36" s="5" customFormat="1"/>
    <row r="37" s="5" customFormat="1" spans="3:3">
      <c r="C37"/>
    </row>
    <row r="38" s="5" customFormat="1" spans="17:22">
      <c r="Q38" s="1"/>
      <c r="U38" s="1"/>
      <c r="V38" s="1"/>
    </row>
    <row r="39" spans="2:2">
      <c r="B39"/>
    </row>
    <row r="40" spans="3:3">
      <c r="C40"/>
    </row>
  </sheetData>
  <mergeCells count="45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4:B24"/>
    <mergeCell ref="D25:E25"/>
    <mergeCell ref="G25:H25"/>
    <mergeCell ref="J25:O25"/>
    <mergeCell ref="D26:E26"/>
    <mergeCell ref="G26:H26"/>
    <mergeCell ref="J26:O26"/>
    <mergeCell ref="A27:B27"/>
    <mergeCell ref="D27:I27"/>
    <mergeCell ref="J27:O27"/>
    <mergeCell ref="A28:B28"/>
    <mergeCell ref="C28:O28"/>
    <mergeCell ref="A29:B29"/>
    <mergeCell ref="C29:O29"/>
    <mergeCell ref="A30:B30"/>
    <mergeCell ref="C30:O30"/>
    <mergeCell ref="A31:B31"/>
    <mergeCell ref="C31:H31"/>
    <mergeCell ref="I31:J31"/>
    <mergeCell ref="K31:O31"/>
    <mergeCell ref="A5:A6"/>
    <mergeCell ref="I25:I26"/>
    <mergeCell ref="A25:B26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K40"/>
  <sheetViews>
    <sheetView topLeftCell="A7" workbookViewId="0">
      <selection activeCell="D24" sqref="D24"/>
    </sheetView>
  </sheetViews>
  <sheetFormatPr defaultColWidth="9" defaultRowHeight="13.5"/>
  <cols>
    <col min="1" max="1" width="3.625" style="1" customWidth="1"/>
    <col min="2" max="2" width="6.625" style="6" customWidth="1"/>
    <col min="3" max="3" width="3.625" style="1" customWidth="1"/>
    <col min="4" max="4" width="11.375" style="7" customWidth="1"/>
    <col min="5" max="5" width="5.75" style="6" customWidth="1"/>
    <col min="6" max="6" width="11.375" style="7" customWidth="1"/>
    <col min="7" max="7" width="10.375" style="7" customWidth="1"/>
    <col min="8" max="8" width="4.25" style="1" customWidth="1"/>
    <col min="9" max="9" width="9.75" style="7" customWidth="1"/>
    <col min="10" max="10" width="4.125" style="1" customWidth="1"/>
    <col min="11" max="11" width="7.125" style="7" customWidth="1"/>
    <col min="12" max="12" width="9.25" style="7" customWidth="1"/>
    <col min="13" max="14" width="5.5" style="1" customWidth="1"/>
    <col min="15" max="15" width="9.25" style="7" customWidth="1"/>
    <col min="16" max="16" width="11.125" style="1" customWidth="1"/>
    <col min="17" max="17" width="10.5" style="1" customWidth="1"/>
    <col min="18" max="18" width="6.25" style="5" customWidth="1"/>
    <col min="19" max="19" width="8.625" style="5" customWidth="1"/>
    <col min="20" max="20" width="23.75" style="5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53"/>
      <c r="Q1" s="27" t="s">
        <v>1</v>
      </c>
    </row>
    <row r="2" ht="24.95" customHeight="1" spans="1:36">
      <c r="A2" s="9" t="s">
        <v>2</v>
      </c>
      <c r="B2" s="9"/>
      <c r="C2" s="10" t="s">
        <v>3</v>
      </c>
      <c r="D2" s="11"/>
      <c r="E2" s="11"/>
      <c r="F2" s="11"/>
      <c r="G2" s="11"/>
      <c r="H2" s="11"/>
      <c r="I2" s="11"/>
      <c r="J2" s="11"/>
      <c r="K2" s="54"/>
      <c r="L2" s="49" t="s">
        <v>4</v>
      </c>
      <c r="M2" s="55"/>
      <c r="N2" s="56" t="s">
        <v>5</v>
      </c>
      <c r="O2" s="57"/>
      <c r="P2" s="58"/>
      <c r="Q2" s="58"/>
      <c r="R2" s="91"/>
      <c r="S2" s="91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</row>
    <row r="3" ht="24.95" customHeight="1" spans="1:36">
      <c r="A3" s="9" t="s">
        <v>6</v>
      </c>
      <c r="B3" s="9"/>
      <c r="C3" s="12">
        <v>11805984</v>
      </c>
      <c r="D3" s="13"/>
      <c r="E3" s="13"/>
      <c r="F3" s="14"/>
      <c r="G3" s="15" t="s">
        <v>7</v>
      </c>
      <c r="H3" s="16" t="s">
        <v>8</v>
      </c>
      <c r="I3" s="59"/>
      <c r="J3" s="59"/>
      <c r="K3" s="60"/>
      <c r="L3" s="9" t="s">
        <v>9</v>
      </c>
      <c r="M3" s="9"/>
      <c r="N3" s="61" t="s">
        <v>10</v>
      </c>
      <c r="O3" s="62"/>
      <c r="P3" s="63"/>
      <c r="Q3" s="92" t="s">
        <v>5</v>
      </c>
      <c r="R3" s="93">
        <v>69</v>
      </c>
      <c r="S3" s="93">
        <v>3992</v>
      </c>
      <c r="T3" s="94" t="s">
        <v>3</v>
      </c>
      <c r="U3" s="95" t="s">
        <v>8</v>
      </c>
      <c r="V3" s="96">
        <v>11805984</v>
      </c>
      <c r="W3" s="95" t="s">
        <v>11</v>
      </c>
      <c r="X3" s="95" t="s">
        <v>12</v>
      </c>
      <c r="Y3" s="102" t="s">
        <v>13</v>
      </c>
      <c r="Z3" s="103" t="s">
        <v>14</v>
      </c>
      <c r="AA3" s="103" t="s">
        <v>10</v>
      </c>
      <c r="AB3" s="104" t="s">
        <v>15</v>
      </c>
      <c r="AC3" s="105" t="s">
        <v>16</v>
      </c>
      <c r="AD3" s="106" t="s">
        <v>17</v>
      </c>
      <c r="AE3" s="63"/>
      <c r="AF3" s="63"/>
      <c r="AG3" s="63"/>
      <c r="AH3" s="63"/>
      <c r="AI3" s="63"/>
      <c r="AJ3" s="63"/>
    </row>
    <row r="4" ht="24.95" customHeight="1" spans="1:20">
      <c r="A4" s="9" t="s">
        <v>18</v>
      </c>
      <c r="B4" s="9"/>
      <c r="C4" s="49"/>
      <c r="D4" s="107"/>
      <c r="E4" s="107"/>
      <c r="F4" s="55"/>
      <c r="G4" s="15" t="s">
        <v>19</v>
      </c>
      <c r="H4" s="12"/>
      <c r="I4" s="13"/>
      <c r="J4" s="13"/>
      <c r="K4" s="14"/>
      <c r="L4" s="9" t="s">
        <v>20</v>
      </c>
      <c r="M4" s="9"/>
      <c r="N4" s="64">
        <v>3992</v>
      </c>
      <c r="O4" s="65"/>
      <c r="P4" s="63"/>
      <c r="Q4" s="97"/>
      <c r="R4" s="1"/>
      <c r="S4" s="1"/>
      <c r="T4" s="1">
        <v>7433849.16</v>
      </c>
    </row>
    <row r="5" ht="24.95" customHeight="1" spans="1:37">
      <c r="A5" s="17" t="s">
        <v>21</v>
      </c>
      <c r="B5" s="17" t="s">
        <v>22</v>
      </c>
      <c r="C5" s="17"/>
      <c r="D5" s="17"/>
      <c r="E5" s="17" t="s">
        <v>23</v>
      </c>
      <c r="F5" s="17"/>
      <c r="G5" s="18" t="s">
        <v>24</v>
      </c>
      <c r="H5" s="17" t="s">
        <v>25</v>
      </c>
      <c r="I5" s="17"/>
      <c r="J5" s="17" t="s">
        <v>26</v>
      </c>
      <c r="K5" s="17"/>
      <c r="L5" s="17" t="s">
        <v>27</v>
      </c>
      <c r="M5" s="17"/>
      <c r="N5" s="66" t="s">
        <v>28</v>
      </c>
      <c r="O5" s="66"/>
      <c r="P5" s="63"/>
      <c r="Q5" s="63"/>
      <c r="R5" s="63"/>
      <c r="S5" s="63"/>
      <c r="T5" s="63">
        <f>T4-G24</f>
        <v>0</v>
      </c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</row>
    <row r="6" ht="24.95" customHeight="1" spans="1:37">
      <c r="A6" s="17"/>
      <c r="B6" s="19" t="s">
        <v>29</v>
      </c>
      <c r="C6" s="17" t="s">
        <v>30</v>
      </c>
      <c r="D6" s="18" t="s">
        <v>31</v>
      </c>
      <c r="E6" s="19" t="s">
        <v>29</v>
      </c>
      <c r="F6" s="18" t="s">
        <v>31</v>
      </c>
      <c r="G6" s="18" t="s">
        <v>31</v>
      </c>
      <c r="H6" s="17" t="s">
        <v>32</v>
      </c>
      <c r="I6" s="18" t="s">
        <v>31</v>
      </c>
      <c r="J6" s="17" t="s">
        <v>33</v>
      </c>
      <c r="K6" s="67" t="s">
        <v>31</v>
      </c>
      <c r="L6" s="18" t="s">
        <v>31</v>
      </c>
      <c r="M6" s="17" t="s">
        <v>34</v>
      </c>
      <c r="N6" s="66" t="s">
        <v>35</v>
      </c>
      <c r="O6" s="66" t="s">
        <v>31</v>
      </c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</row>
    <row r="7" s="2" customFormat="1" ht="55.5" customHeight="1" spans="1:20">
      <c r="A7" s="20">
        <v>1</v>
      </c>
      <c r="B7" s="21">
        <v>42811</v>
      </c>
      <c r="C7" s="22" t="s">
        <v>36</v>
      </c>
      <c r="D7" s="23">
        <v>731672.54</v>
      </c>
      <c r="E7" s="24">
        <v>42789</v>
      </c>
      <c r="F7" s="23">
        <v>905070.23</v>
      </c>
      <c r="G7" s="23">
        <v>1944457.2</v>
      </c>
      <c r="H7" s="25" t="s">
        <v>37</v>
      </c>
      <c r="I7" s="68">
        <f>ROUNDUP(D7*0.02,2)</f>
        <v>14633.46</v>
      </c>
      <c r="J7" s="69"/>
      <c r="K7" s="68">
        <v>0</v>
      </c>
      <c r="L7" s="36">
        <v>500</v>
      </c>
      <c r="M7" s="38" t="s">
        <v>38</v>
      </c>
      <c r="N7" s="38" t="s">
        <v>58</v>
      </c>
      <c r="O7" s="70">
        <f>ROUNDUP(D7-I7-K7-L7,2)</f>
        <v>716539.08</v>
      </c>
      <c r="P7" s="71"/>
      <c r="S7" s="98"/>
      <c r="T7" s="98"/>
    </row>
    <row r="8" ht="11.1" customHeight="1" spans="1:18">
      <c r="A8" s="26"/>
      <c r="B8" s="27"/>
      <c r="C8" s="28"/>
      <c r="D8" s="29"/>
      <c r="E8" s="30"/>
      <c r="F8" s="29"/>
      <c r="G8" s="29"/>
      <c r="H8" s="31"/>
      <c r="I8" s="72"/>
      <c r="J8" s="26"/>
      <c r="K8" s="72"/>
      <c r="L8" s="29"/>
      <c r="M8" s="73"/>
      <c r="N8" s="74"/>
      <c r="O8" s="75"/>
      <c r="P8" s="63"/>
      <c r="R8" s="1"/>
    </row>
    <row r="9" s="2" customFormat="1" ht="35.25" customHeight="1" spans="1:20">
      <c r="A9" s="20">
        <v>2</v>
      </c>
      <c r="B9" s="21">
        <v>42913</v>
      </c>
      <c r="C9" s="22" t="s">
        <v>36</v>
      </c>
      <c r="D9" s="23">
        <v>1812021.06</v>
      </c>
      <c r="E9" s="24">
        <v>42901</v>
      </c>
      <c r="F9" s="23">
        <v>1812021.06</v>
      </c>
      <c r="G9" s="23">
        <v>2151279.66</v>
      </c>
      <c r="H9" s="25">
        <v>0.02</v>
      </c>
      <c r="I9" s="68">
        <f>ROUNDUP(D9*0.02,2)</f>
        <v>36240.43</v>
      </c>
      <c r="J9" s="69"/>
      <c r="K9" s="68">
        <v>0</v>
      </c>
      <c r="L9" s="36">
        <v>0</v>
      </c>
      <c r="M9" s="38"/>
      <c r="N9" s="38" t="s">
        <v>58</v>
      </c>
      <c r="O9" s="68">
        <f>ROUNDUP(D9-I9-K9-L9-O10,2)</f>
        <v>539918.93</v>
      </c>
      <c r="P9" s="76"/>
      <c r="S9" s="98"/>
      <c r="T9" s="98"/>
    </row>
    <row r="10" s="2" customFormat="1" ht="20.1" customHeight="1" spans="1:20">
      <c r="A10" s="20"/>
      <c r="B10" s="21"/>
      <c r="C10" s="22"/>
      <c r="D10" s="23"/>
      <c r="E10" s="24"/>
      <c r="F10" s="23"/>
      <c r="G10" s="23"/>
      <c r="H10" s="32"/>
      <c r="I10" s="68"/>
      <c r="J10" s="77"/>
      <c r="K10" s="68"/>
      <c r="L10" s="36"/>
      <c r="M10" s="38"/>
      <c r="N10" s="38" t="s">
        <v>59</v>
      </c>
      <c r="O10" s="23">
        <v>1235861.7</v>
      </c>
      <c r="P10" s="71"/>
      <c r="S10" s="98"/>
      <c r="T10" s="98"/>
    </row>
    <row r="11" ht="9" customHeight="1" spans="1:18">
      <c r="A11" s="26"/>
      <c r="B11" s="27"/>
      <c r="C11" s="28"/>
      <c r="D11" s="29"/>
      <c r="E11" s="30"/>
      <c r="F11" s="29"/>
      <c r="G11" s="29"/>
      <c r="H11" s="31"/>
      <c r="I11" s="72"/>
      <c r="J11" s="26"/>
      <c r="K11" s="72"/>
      <c r="L11" s="29"/>
      <c r="M11" s="73"/>
      <c r="N11" s="74"/>
      <c r="O11" s="75"/>
      <c r="P11" s="63"/>
      <c r="R11" s="1"/>
    </row>
    <row r="12" s="2" customFormat="1" ht="20.25" customHeight="1" spans="1:20">
      <c r="A12" s="20">
        <v>3</v>
      </c>
      <c r="B12" s="21">
        <v>42979</v>
      </c>
      <c r="C12" s="22" t="s">
        <v>36</v>
      </c>
      <c r="D12" s="23">
        <v>2503898.01</v>
      </c>
      <c r="E12" s="24">
        <v>42954</v>
      </c>
      <c r="F12" s="23">
        <v>2503898.01</v>
      </c>
      <c r="G12" s="23">
        <v>1938110</v>
      </c>
      <c r="H12" s="25">
        <v>0.02</v>
      </c>
      <c r="I12" s="68">
        <f>ROUNDUP(D12*0.02,2)</f>
        <v>50077.97</v>
      </c>
      <c r="J12" s="69"/>
      <c r="K12" s="68">
        <v>0</v>
      </c>
      <c r="L12" s="36">
        <v>1000</v>
      </c>
      <c r="M12" s="38"/>
      <c r="N12" s="38" t="s">
        <v>58</v>
      </c>
      <c r="O12" s="68">
        <f>ROUNDUP(D12-I12-K12-L12-O13,2)</f>
        <v>2274710.04</v>
      </c>
      <c r="P12" s="71"/>
      <c r="S12" s="98"/>
      <c r="T12" s="98"/>
    </row>
    <row r="13" s="2" customFormat="1" ht="20.1" customHeight="1" spans="1:20">
      <c r="A13" s="20"/>
      <c r="B13" s="21"/>
      <c r="C13" s="22"/>
      <c r="D13" s="23"/>
      <c r="E13" s="24"/>
      <c r="F13" s="23"/>
      <c r="G13" s="23"/>
      <c r="H13" s="32"/>
      <c r="I13" s="68"/>
      <c r="J13" s="77"/>
      <c r="K13" s="68"/>
      <c r="L13" s="36"/>
      <c r="M13" s="78" t="s">
        <v>65</v>
      </c>
      <c r="N13" s="38" t="s">
        <v>59</v>
      </c>
      <c r="O13" s="23">
        <v>178110</v>
      </c>
      <c r="P13" s="71"/>
      <c r="S13" s="98"/>
      <c r="T13" s="98"/>
    </row>
    <row r="14" s="2" customFormat="1" ht="6.95" customHeight="1" spans="1:20">
      <c r="A14" s="20"/>
      <c r="B14" s="21"/>
      <c r="C14" s="22"/>
      <c r="D14" s="23"/>
      <c r="E14" s="24"/>
      <c r="F14" s="23"/>
      <c r="G14" s="23"/>
      <c r="H14" s="32"/>
      <c r="I14" s="68"/>
      <c r="J14" s="77"/>
      <c r="K14" s="68"/>
      <c r="L14" s="36"/>
      <c r="M14" s="38"/>
      <c r="N14" s="38"/>
      <c r="O14" s="70"/>
      <c r="P14" s="71"/>
      <c r="S14" s="98"/>
      <c r="T14" s="98"/>
    </row>
    <row r="15" ht="20.1" customHeight="1" spans="1:18">
      <c r="A15" s="26"/>
      <c r="B15" s="33" t="s">
        <v>1</v>
      </c>
      <c r="C15" s="28"/>
      <c r="D15" s="29"/>
      <c r="E15" s="30"/>
      <c r="F15" s="29"/>
      <c r="G15" s="29"/>
      <c r="H15" s="31"/>
      <c r="I15" s="72"/>
      <c r="J15" s="79"/>
      <c r="K15" s="72"/>
      <c r="L15" s="29"/>
      <c r="M15" s="40"/>
      <c r="N15" s="40"/>
      <c r="O15" s="75"/>
      <c r="P15" s="63"/>
      <c r="R15" s="1"/>
    </row>
    <row r="16" ht="21" customHeight="1" spans="1:18">
      <c r="A16" s="26">
        <v>4</v>
      </c>
      <c r="B16" s="39">
        <v>43042</v>
      </c>
      <c r="C16" s="28" t="s">
        <v>36</v>
      </c>
      <c r="D16" s="29">
        <v>2382544.89</v>
      </c>
      <c r="E16" s="30">
        <v>43017</v>
      </c>
      <c r="F16" s="29">
        <v>2209147.2</v>
      </c>
      <c r="G16" s="29">
        <v>1400002.3</v>
      </c>
      <c r="H16" s="108">
        <v>0.02</v>
      </c>
      <c r="I16" s="72">
        <f>ROUNDUP(D16*H16,2)</f>
        <v>47650.9</v>
      </c>
      <c r="J16" s="79"/>
      <c r="K16" s="72">
        <v>0</v>
      </c>
      <c r="L16" s="29">
        <v>0</v>
      </c>
      <c r="M16" s="40"/>
      <c r="N16" s="40" t="s">
        <v>66</v>
      </c>
      <c r="O16" s="141">
        <v>1400000</v>
      </c>
      <c r="P16" s="63"/>
      <c r="R16" s="1"/>
    </row>
    <row r="17" ht="20.1" customHeight="1" spans="1:16">
      <c r="A17" s="26"/>
      <c r="B17" s="39"/>
      <c r="C17" s="28"/>
      <c r="D17" s="29"/>
      <c r="E17" s="30"/>
      <c r="F17" s="29"/>
      <c r="G17" s="29"/>
      <c r="H17" s="40"/>
      <c r="I17" s="72"/>
      <c r="J17" s="26"/>
      <c r="K17" s="72"/>
      <c r="L17" s="29"/>
      <c r="M17" s="40"/>
      <c r="N17" s="40" t="s">
        <v>58</v>
      </c>
      <c r="O17" s="72">
        <f>D16-I16-K16-L16-O16</f>
        <v>934893.99</v>
      </c>
      <c r="P17" s="63"/>
    </row>
    <row r="18" ht="20.1" customHeight="1" spans="1:18">
      <c r="A18" s="26"/>
      <c r="B18" s="39"/>
      <c r="C18" s="28"/>
      <c r="D18" s="29"/>
      <c r="E18" s="30"/>
      <c r="F18" s="29"/>
      <c r="G18" s="29"/>
      <c r="H18" s="31"/>
      <c r="I18" s="72"/>
      <c r="J18" s="79"/>
      <c r="K18" s="72"/>
      <c r="L18" s="29"/>
      <c r="M18" s="40"/>
      <c r="N18" s="40"/>
      <c r="O18" s="75"/>
      <c r="P18" s="63"/>
      <c r="R18" s="1"/>
    </row>
    <row r="19" ht="20.1" customHeight="1" spans="1:18">
      <c r="A19" s="133"/>
      <c r="B19" s="134"/>
      <c r="C19" s="135"/>
      <c r="D19" s="111"/>
      <c r="E19" s="136"/>
      <c r="F19" s="111"/>
      <c r="G19" s="111"/>
      <c r="H19" s="31"/>
      <c r="I19" s="72"/>
      <c r="J19" s="79"/>
      <c r="K19" s="72"/>
      <c r="L19" s="29"/>
      <c r="M19" s="40"/>
      <c r="N19" s="40"/>
      <c r="O19" s="75"/>
      <c r="P19" s="63"/>
      <c r="R19" s="1"/>
    </row>
    <row r="20" ht="20.1" customHeight="1" spans="1:20">
      <c r="A20" s="133"/>
      <c r="B20" s="134"/>
      <c r="C20" s="135"/>
      <c r="D20" s="111"/>
      <c r="E20" s="136"/>
      <c r="F20" s="111"/>
      <c r="G20" s="111"/>
      <c r="H20" s="31"/>
      <c r="I20" s="72"/>
      <c r="J20" s="79"/>
      <c r="K20" s="72"/>
      <c r="L20" s="29"/>
      <c r="M20" s="40"/>
      <c r="N20" s="40"/>
      <c r="O20" s="75"/>
      <c r="P20" s="63"/>
      <c r="R20" s="1"/>
      <c r="S20" s="1"/>
      <c r="T20" s="1"/>
    </row>
    <row r="21" ht="20.1" customHeight="1" spans="1:20">
      <c r="A21" s="26"/>
      <c r="B21" s="39"/>
      <c r="C21" s="28"/>
      <c r="D21" s="29"/>
      <c r="E21" s="30"/>
      <c r="F21" s="29"/>
      <c r="G21" s="29"/>
      <c r="H21" s="40"/>
      <c r="I21" s="72"/>
      <c r="J21" s="26"/>
      <c r="K21" s="72"/>
      <c r="L21" s="29"/>
      <c r="M21" s="73"/>
      <c r="N21" s="73"/>
      <c r="O21" s="72"/>
      <c r="P21" s="63"/>
      <c r="T21" s="5">
        <f>I24/D24</f>
        <v>0.0200000040376109</v>
      </c>
    </row>
    <row r="22" ht="20.1" customHeight="1" spans="1:18">
      <c r="A22" s="26"/>
      <c r="B22" s="39"/>
      <c r="C22" s="28"/>
      <c r="D22" s="29"/>
      <c r="E22" s="30"/>
      <c r="F22" s="29"/>
      <c r="G22" s="29"/>
      <c r="H22" s="40"/>
      <c r="I22" s="72"/>
      <c r="J22" s="26"/>
      <c r="K22" s="72"/>
      <c r="L22" s="29"/>
      <c r="M22" s="40"/>
      <c r="N22" s="40"/>
      <c r="O22" s="72"/>
      <c r="P22" s="63"/>
      <c r="Q22" s="99"/>
      <c r="R22" s="99"/>
    </row>
    <row r="23" ht="20.1" customHeight="1" spans="1:16">
      <c r="A23" s="26"/>
      <c r="B23" s="39"/>
      <c r="C23" s="28"/>
      <c r="D23" s="29"/>
      <c r="E23" s="30"/>
      <c r="F23" s="29"/>
      <c r="G23" s="29"/>
      <c r="H23" s="40"/>
      <c r="I23" s="72"/>
      <c r="J23" s="26"/>
      <c r="K23" s="72"/>
      <c r="L23" s="29"/>
      <c r="M23" s="40"/>
      <c r="N23" s="40"/>
      <c r="O23" s="72"/>
      <c r="P23" s="63"/>
    </row>
    <row r="24" s="3" customFormat="1" ht="24.95" customHeight="1" spans="1:22">
      <c r="A24" s="17" t="s">
        <v>39</v>
      </c>
      <c r="B24" s="17"/>
      <c r="C24" s="42" t="s">
        <v>40</v>
      </c>
      <c r="D24" s="43">
        <f>SUM(D7:D17)</f>
        <v>7430136.5</v>
      </c>
      <c r="E24" s="42" t="s">
        <v>40</v>
      </c>
      <c r="F24" s="43">
        <f>SUM(F7:F17)</f>
        <v>7430136.5</v>
      </c>
      <c r="G24" s="43">
        <f>SUM(G7:G17)</f>
        <v>7433849.16</v>
      </c>
      <c r="H24" s="42" t="s">
        <v>40</v>
      </c>
      <c r="I24" s="43">
        <f>SUM(I7:I17)</f>
        <v>148602.76</v>
      </c>
      <c r="J24" s="42" t="s">
        <v>40</v>
      </c>
      <c r="K24" s="43">
        <f>SUM(K7:K17)</f>
        <v>0</v>
      </c>
      <c r="L24" s="43">
        <f>SUM(L7:L17)</f>
        <v>1500</v>
      </c>
      <c r="M24" s="42" t="s">
        <v>40</v>
      </c>
      <c r="N24" s="42"/>
      <c r="O24" s="43">
        <f>SUM(O7:O17)</f>
        <v>7280033.74</v>
      </c>
      <c r="P24" s="63"/>
      <c r="Q24" s="1"/>
      <c r="R24" s="5"/>
      <c r="S24" s="5"/>
      <c r="T24" s="5"/>
      <c r="U24" s="1"/>
      <c r="V24" s="1"/>
    </row>
    <row r="25" s="4" customFormat="1" ht="26.1" customHeight="1" spans="1:20">
      <c r="A25" s="44" t="s">
        <v>41</v>
      </c>
      <c r="B25" s="44"/>
      <c r="C25" s="133" t="s">
        <v>42</v>
      </c>
      <c r="D25" s="45">
        <f>G25+G26</f>
        <v>2334893.99</v>
      </c>
      <c r="E25" s="45"/>
      <c r="F25" s="46" t="s">
        <v>60</v>
      </c>
      <c r="G25" s="47">
        <f>O17</f>
        <v>934893.99</v>
      </c>
      <c r="H25" s="47"/>
      <c r="I25" s="46" t="s">
        <v>43</v>
      </c>
      <c r="J25" s="20" t="s">
        <v>61</v>
      </c>
      <c r="K25" s="20"/>
      <c r="L25" s="20"/>
      <c r="M25" s="20"/>
      <c r="N25" s="20"/>
      <c r="O25" s="20"/>
      <c r="P25" s="87"/>
      <c r="Q25" s="1"/>
      <c r="R25" s="101"/>
      <c r="S25" s="101"/>
      <c r="T25" s="101"/>
    </row>
    <row r="26" s="4" customFormat="1" ht="26.1" customHeight="1" spans="1:20">
      <c r="A26" s="44"/>
      <c r="B26" s="44"/>
      <c r="C26" s="137" t="s">
        <v>46</v>
      </c>
      <c r="D26" s="138">
        <f>D25</f>
        <v>2334893.99</v>
      </c>
      <c r="E26" s="139"/>
      <c r="F26" s="46" t="s">
        <v>59</v>
      </c>
      <c r="G26" s="48">
        <f>O16</f>
        <v>1400000</v>
      </c>
      <c r="H26" s="48"/>
      <c r="I26" s="46"/>
      <c r="J26" s="88" t="s">
        <v>62</v>
      </c>
      <c r="K26" s="88"/>
      <c r="L26" s="88"/>
      <c r="M26" s="88"/>
      <c r="N26" s="88"/>
      <c r="O26" s="88"/>
      <c r="P26" s="63"/>
      <c r="Q26" s="1"/>
      <c r="S26" s="101"/>
      <c r="T26" s="101"/>
    </row>
    <row r="27" ht="45" customHeight="1" spans="1:20">
      <c r="A27" s="9" t="s">
        <v>48</v>
      </c>
      <c r="B27" s="49"/>
      <c r="C27" s="140" t="s">
        <v>49</v>
      </c>
      <c r="D27" s="125" t="s">
        <v>63</v>
      </c>
      <c r="E27" s="115"/>
      <c r="F27" s="115"/>
      <c r="G27" s="115"/>
      <c r="H27" s="115"/>
      <c r="I27" s="115"/>
      <c r="J27" s="125" t="s">
        <v>51</v>
      </c>
      <c r="K27" s="125"/>
      <c r="L27" s="125"/>
      <c r="M27" s="125"/>
      <c r="N27" s="125"/>
      <c r="O27" s="126"/>
      <c r="P27" s="63"/>
      <c r="R27" s="131"/>
      <c r="S27" s="132"/>
      <c r="T27" s="132"/>
    </row>
    <row r="28" ht="45" customHeight="1" spans="1:16">
      <c r="A28" s="17" t="s">
        <v>52</v>
      </c>
      <c r="B28" s="17"/>
      <c r="C28" s="116" t="s">
        <v>53</v>
      </c>
      <c r="D28" s="117"/>
      <c r="E28" s="117"/>
      <c r="F28" s="117"/>
      <c r="G28" s="117"/>
      <c r="H28" s="117"/>
      <c r="I28" s="117"/>
      <c r="J28" s="127"/>
      <c r="K28" s="127"/>
      <c r="L28" s="127"/>
      <c r="M28" s="127"/>
      <c r="N28" s="127"/>
      <c r="O28" s="128"/>
      <c r="P28" s="63"/>
    </row>
    <row r="29" ht="45" customHeight="1" spans="1:16">
      <c r="A29" s="17" t="s">
        <v>54</v>
      </c>
      <c r="B29" s="17"/>
      <c r="C29" s="118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29"/>
      <c r="P29" s="63"/>
    </row>
    <row r="30" ht="45" customHeight="1" spans="1:20">
      <c r="A30" s="17" t="s">
        <v>55</v>
      </c>
      <c r="B30" s="17"/>
      <c r="C30" s="120" t="s">
        <v>56</v>
      </c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30"/>
      <c r="P30" s="63"/>
      <c r="T30" s="131"/>
    </row>
    <row r="31" ht="42" customHeight="1" spans="1:16">
      <c r="A31" s="9" t="s">
        <v>57</v>
      </c>
      <c r="B31" s="9"/>
      <c r="C31" s="122"/>
      <c r="D31" s="122"/>
      <c r="E31" s="122"/>
      <c r="F31" s="122"/>
      <c r="G31" s="122"/>
      <c r="H31" s="122"/>
      <c r="I31" s="9" t="s">
        <v>64</v>
      </c>
      <c r="J31" s="9"/>
      <c r="K31" s="122"/>
      <c r="L31" s="122"/>
      <c r="M31" s="122"/>
      <c r="N31" s="122"/>
      <c r="O31" s="122"/>
      <c r="P31" s="63"/>
    </row>
    <row r="35" spans="2:22">
      <c r="B35" s="1"/>
      <c r="D35" s="1"/>
      <c r="E35" s="1"/>
      <c r="F35" s="1"/>
      <c r="G35" s="1"/>
      <c r="I35" s="1"/>
      <c r="K35" s="1"/>
      <c r="L35" s="1"/>
      <c r="O35" s="1"/>
      <c r="Q35" s="5"/>
      <c r="U35" s="5"/>
      <c r="V35" s="5"/>
    </row>
    <row r="36" s="5" customFormat="1"/>
    <row r="37" s="5" customFormat="1" spans="3:3">
      <c r="C37"/>
    </row>
    <row r="38" s="5" customFormat="1" spans="17:22">
      <c r="Q38" s="1"/>
      <c r="U38" s="1"/>
      <c r="V38" s="1"/>
    </row>
    <row r="39" spans="2:2">
      <c r="B39"/>
    </row>
    <row r="40" spans="3:3">
      <c r="C40"/>
    </row>
  </sheetData>
  <mergeCells count="45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4:B24"/>
    <mergeCell ref="D25:E25"/>
    <mergeCell ref="G25:H25"/>
    <mergeCell ref="J25:O25"/>
    <mergeCell ref="D26:E26"/>
    <mergeCell ref="G26:H26"/>
    <mergeCell ref="J26:O26"/>
    <mergeCell ref="A27:B27"/>
    <mergeCell ref="D27:I27"/>
    <mergeCell ref="J27:O27"/>
    <mergeCell ref="A28:B28"/>
    <mergeCell ref="C28:O28"/>
    <mergeCell ref="A29:B29"/>
    <mergeCell ref="C29:O29"/>
    <mergeCell ref="A30:B30"/>
    <mergeCell ref="C30:O30"/>
    <mergeCell ref="A31:B31"/>
    <mergeCell ref="C31:H31"/>
    <mergeCell ref="I31:J31"/>
    <mergeCell ref="K31:O31"/>
    <mergeCell ref="A5:A6"/>
    <mergeCell ref="I25:I26"/>
    <mergeCell ref="A25:B26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K41"/>
  <sheetViews>
    <sheetView zoomScale="90" zoomScaleNormal="90" topLeftCell="A7" workbookViewId="0">
      <selection activeCell="G13" sqref="G13"/>
    </sheetView>
  </sheetViews>
  <sheetFormatPr defaultColWidth="9" defaultRowHeight="13.5"/>
  <cols>
    <col min="1" max="1" width="3.625" style="1" customWidth="1"/>
    <col min="2" max="2" width="6.625" style="6" customWidth="1"/>
    <col min="3" max="3" width="3.625" style="1" customWidth="1"/>
    <col min="4" max="4" width="11.375" style="7" customWidth="1"/>
    <col min="5" max="5" width="5.75" style="6" customWidth="1"/>
    <col min="6" max="6" width="11.375" style="7" customWidth="1"/>
    <col min="7" max="7" width="10.375" style="7" customWidth="1"/>
    <col min="8" max="8" width="4.25" style="1" customWidth="1"/>
    <col min="9" max="9" width="9.75" style="7" customWidth="1"/>
    <col min="10" max="10" width="4.125" style="1" customWidth="1"/>
    <col min="11" max="11" width="8.25" style="7" customWidth="1"/>
    <col min="12" max="12" width="8.375" style="7" customWidth="1"/>
    <col min="13" max="14" width="5.5" style="1" customWidth="1"/>
    <col min="15" max="15" width="9.25" style="7" customWidth="1"/>
    <col min="16" max="16" width="11.125" style="1" customWidth="1"/>
    <col min="17" max="17" width="10.5" style="1" customWidth="1"/>
    <col min="18" max="18" width="6.25" style="5" customWidth="1"/>
    <col min="19" max="19" width="8.625" style="5" customWidth="1"/>
    <col min="20" max="20" width="23.75" style="5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53"/>
      <c r="Q1" s="27" t="s">
        <v>1</v>
      </c>
    </row>
    <row r="2" ht="24.95" customHeight="1" spans="1:36">
      <c r="A2" s="9" t="s">
        <v>2</v>
      </c>
      <c r="B2" s="9"/>
      <c r="C2" s="10" t="s">
        <v>3</v>
      </c>
      <c r="D2" s="11"/>
      <c r="E2" s="11"/>
      <c r="F2" s="11"/>
      <c r="G2" s="11"/>
      <c r="H2" s="11"/>
      <c r="I2" s="11"/>
      <c r="J2" s="11"/>
      <c r="K2" s="54"/>
      <c r="L2" s="49" t="s">
        <v>4</v>
      </c>
      <c r="M2" s="55"/>
      <c r="N2" s="56" t="s">
        <v>5</v>
      </c>
      <c r="O2" s="57"/>
      <c r="P2" s="58"/>
      <c r="Q2" s="58"/>
      <c r="R2" s="91"/>
      <c r="S2" s="91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</row>
    <row r="3" ht="24.95" customHeight="1" spans="1:36">
      <c r="A3" s="9" t="s">
        <v>6</v>
      </c>
      <c r="B3" s="9"/>
      <c r="C3" s="12">
        <v>11805984</v>
      </c>
      <c r="D3" s="13"/>
      <c r="E3" s="13"/>
      <c r="F3" s="14"/>
      <c r="G3" s="15" t="s">
        <v>7</v>
      </c>
      <c r="H3" s="16" t="s">
        <v>8</v>
      </c>
      <c r="I3" s="59"/>
      <c r="J3" s="59"/>
      <c r="K3" s="60"/>
      <c r="L3" s="9" t="s">
        <v>9</v>
      </c>
      <c r="M3" s="9"/>
      <c r="N3" s="61" t="s">
        <v>10</v>
      </c>
      <c r="O3" s="62"/>
      <c r="P3" s="63"/>
      <c r="Q3" s="92" t="s">
        <v>5</v>
      </c>
      <c r="R3" s="93">
        <v>69</v>
      </c>
      <c r="S3" s="93">
        <v>3992</v>
      </c>
      <c r="T3" s="94" t="s">
        <v>3</v>
      </c>
      <c r="U3" s="95" t="s">
        <v>8</v>
      </c>
      <c r="V3" s="96">
        <v>11805984</v>
      </c>
      <c r="W3" s="95" t="s">
        <v>11</v>
      </c>
      <c r="X3" s="95" t="s">
        <v>12</v>
      </c>
      <c r="Y3" s="102" t="s">
        <v>13</v>
      </c>
      <c r="Z3" s="103" t="s">
        <v>14</v>
      </c>
      <c r="AA3" s="103" t="s">
        <v>10</v>
      </c>
      <c r="AB3" s="104" t="s">
        <v>15</v>
      </c>
      <c r="AC3" s="105" t="s">
        <v>16</v>
      </c>
      <c r="AD3" s="106" t="s">
        <v>17</v>
      </c>
      <c r="AE3" s="63"/>
      <c r="AF3" s="63"/>
      <c r="AG3" s="63"/>
      <c r="AH3" s="63"/>
      <c r="AI3" s="63"/>
      <c r="AJ3" s="63"/>
    </row>
    <row r="4" ht="24.95" customHeight="1" spans="1:20">
      <c r="A4" s="9" t="s">
        <v>18</v>
      </c>
      <c r="B4" s="9"/>
      <c r="C4" s="49"/>
      <c r="D4" s="107"/>
      <c r="E4" s="107"/>
      <c r="F4" s="55"/>
      <c r="G4" s="15" t="s">
        <v>19</v>
      </c>
      <c r="H4" s="12"/>
      <c r="I4" s="13"/>
      <c r="J4" s="13"/>
      <c r="K4" s="14"/>
      <c r="L4" s="9" t="s">
        <v>20</v>
      </c>
      <c r="M4" s="9"/>
      <c r="N4" s="64">
        <v>3992</v>
      </c>
      <c r="O4" s="65"/>
      <c r="P4" s="63"/>
      <c r="Q4" s="97"/>
      <c r="R4" s="1"/>
      <c r="S4" s="1"/>
      <c r="T4" s="1">
        <v>7433849.16</v>
      </c>
    </row>
    <row r="5" ht="24.95" customHeight="1" spans="1:37">
      <c r="A5" s="17" t="s">
        <v>21</v>
      </c>
      <c r="B5" s="17" t="s">
        <v>22</v>
      </c>
      <c r="C5" s="17"/>
      <c r="D5" s="17"/>
      <c r="E5" s="17" t="s">
        <v>23</v>
      </c>
      <c r="F5" s="17"/>
      <c r="G5" s="18" t="s">
        <v>24</v>
      </c>
      <c r="H5" s="17" t="s">
        <v>25</v>
      </c>
      <c r="I5" s="17"/>
      <c r="J5" s="17" t="s">
        <v>26</v>
      </c>
      <c r="K5" s="17"/>
      <c r="L5" s="17" t="s">
        <v>27</v>
      </c>
      <c r="M5" s="17"/>
      <c r="N5" s="66" t="s">
        <v>28</v>
      </c>
      <c r="O5" s="66"/>
      <c r="P5" s="63"/>
      <c r="Q5" s="63"/>
      <c r="R5" s="63"/>
      <c r="S5" s="63"/>
      <c r="T5" s="63">
        <f>T4-G25</f>
        <v>0</v>
      </c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</row>
    <row r="6" ht="24.95" customHeight="1" spans="1:37">
      <c r="A6" s="17"/>
      <c r="B6" s="19" t="s">
        <v>29</v>
      </c>
      <c r="C6" s="17" t="s">
        <v>30</v>
      </c>
      <c r="D6" s="18" t="s">
        <v>31</v>
      </c>
      <c r="E6" s="19" t="s">
        <v>29</v>
      </c>
      <c r="F6" s="18" t="s">
        <v>31</v>
      </c>
      <c r="G6" s="18" t="s">
        <v>31</v>
      </c>
      <c r="H6" s="17" t="s">
        <v>32</v>
      </c>
      <c r="I6" s="18" t="s">
        <v>31</v>
      </c>
      <c r="J6" s="17" t="s">
        <v>33</v>
      </c>
      <c r="K6" s="67" t="s">
        <v>31</v>
      </c>
      <c r="L6" s="18" t="s">
        <v>31</v>
      </c>
      <c r="M6" s="17" t="s">
        <v>34</v>
      </c>
      <c r="N6" s="66" t="s">
        <v>35</v>
      </c>
      <c r="O6" s="66" t="s">
        <v>31</v>
      </c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</row>
    <row r="7" s="2" customFormat="1" ht="55.5" customHeight="1" spans="1:20">
      <c r="A7" s="20">
        <v>1</v>
      </c>
      <c r="B7" s="21">
        <v>42811</v>
      </c>
      <c r="C7" s="22" t="s">
        <v>36</v>
      </c>
      <c r="D7" s="23">
        <v>731672.54</v>
      </c>
      <c r="E7" s="24">
        <v>42789</v>
      </c>
      <c r="F7" s="23">
        <v>905070.23</v>
      </c>
      <c r="G7" s="23">
        <v>1944457.2</v>
      </c>
      <c r="H7" s="25" t="s">
        <v>37</v>
      </c>
      <c r="I7" s="68">
        <f t="shared" ref="I7:I12" si="0">ROUNDUP(D7*0.02,2)</f>
        <v>14633.46</v>
      </c>
      <c r="J7" s="69"/>
      <c r="K7" s="68">
        <v>0</v>
      </c>
      <c r="L7" s="36">
        <v>500</v>
      </c>
      <c r="M7" s="38" t="s">
        <v>38</v>
      </c>
      <c r="N7" s="38" t="s">
        <v>58</v>
      </c>
      <c r="O7" s="70">
        <f>ROUNDUP(D7-I7-K7-L7,2)</f>
        <v>716539.08</v>
      </c>
      <c r="P7" s="71"/>
      <c r="S7" s="98"/>
      <c r="T7" s="98"/>
    </row>
    <row r="8" ht="11.1" customHeight="1" spans="1:18">
      <c r="A8" s="26"/>
      <c r="B8" s="27"/>
      <c r="C8" s="28"/>
      <c r="D8" s="29"/>
      <c r="E8" s="30"/>
      <c r="F8" s="29"/>
      <c r="G8" s="29"/>
      <c r="H8" s="31"/>
      <c r="I8" s="72"/>
      <c r="J8" s="26"/>
      <c r="K8" s="72"/>
      <c r="L8" s="29"/>
      <c r="M8" s="73"/>
      <c r="N8" s="74"/>
      <c r="O8" s="75"/>
      <c r="P8" s="63"/>
      <c r="R8" s="1"/>
    </row>
    <row r="9" s="2" customFormat="1" ht="35.25" customHeight="1" spans="1:20">
      <c r="A9" s="20">
        <v>2</v>
      </c>
      <c r="B9" s="21">
        <v>42913</v>
      </c>
      <c r="C9" s="22" t="s">
        <v>36</v>
      </c>
      <c r="D9" s="23">
        <v>1812021.06</v>
      </c>
      <c r="E9" s="24">
        <v>42901</v>
      </c>
      <c r="F9" s="23">
        <v>1812021.06</v>
      </c>
      <c r="G9" s="23">
        <v>2151279.66</v>
      </c>
      <c r="H9" s="25">
        <v>0.02</v>
      </c>
      <c r="I9" s="68">
        <f t="shared" si="0"/>
        <v>36240.43</v>
      </c>
      <c r="J9" s="69"/>
      <c r="K9" s="68">
        <v>0</v>
      </c>
      <c r="L9" s="36">
        <v>0</v>
      </c>
      <c r="M9" s="38"/>
      <c r="N9" s="38" t="s">
        <v>58</v>
      </c>
      <c r="O9" s="68">
        <f>ROUNDUP(D9-I9-K9-L9-O10,2)</f>
        <v>539918.93</v>
      </c>
      <c r="P9" s="76"/>
      <c r="S9" s="98"/>
      <c r="T9" s="98"/>
    </row>
    <row r="10" s="2" customFormat="1" ht="20.1" customHeight="1" spans="1:20">
      <c r="A10" s="20"/>
      <c r="B10" s="21"/>
      <c r="C10" s="22"/>
      <c r="D10" s="23"/>
      <c r="E10" s="24"/>
      <c r="F10" s="23"/>
      <c r="G10" s="23"/>
      <c r="H10" s="32"/>
      <c r="I10" s="68"/>
      <c r="J10" s="77"/>
      <c r="K10" s="68"/>
      <c r="L10" s="36"/>
      <c r="M10" s="38"/>
      <c r="N10" s="38" t="s">
        <v>59</v>
      </c>
      <c r="O10" s="23">
        <v>1235861.7</v>
      </c>
      <c r="P10" s="71"/>
      <c r="S10" s="98"/>
      <c r="T10" s="98"/>
    </row>
    <row r="11" ht="9" customHeight="1" spans="1:18">
      <c r="A11" s="26"/>
      <c r="B11" s="27"/>
      <c r="C11" s="28"/>
      <c r="D11" s="29"/>
      <c r="E11" s="30"/>
      <c r="F11" s="29"/>
      <c r="G11" s="29"/>
      <c r="H11" s="31"/>
      <c r="I11" s="72"/>
      <c r="J11" s="26"/>
      <c r="K11" s="72"/>
      <c r="L11" s="29"/>
      <c r="M11" s="73"/>
      <c r="N11" s="74"/>
      <c r="O11" s="75"/>
      <c r="P11" s="63"/>
      <c r="R11" s="1"/>
    </row>
    <row r="12" s="2" customFormat="1" ht="20.25" customHeight="1" spans="1:20">
      <c r="A12" s="20">
        <v>3</v>
      </c>
      <c r="B12" s="21">
        <v>42979</v>
      </c>
      <c r="C12" s="22" t="s">
        <v>36</v>
      </c>
      <c r="D12" s="23">
        <v>2503898.01</v>
      </c>
      <c r="E12" s="24">
        <v>42954</v>
      </c>
      <c r="F12" s="23">
        <v>2503898.01</v>
      </c>
      <c r="G12" s="23">
        <v>1938110</v>
      </c>
      <c r="H12" s="25">
        <v>0.02</v>
      </c>
      <c r="I12" s="68">
        <f t="shared" si="0"/>
        <v>50077.97</v>
      </c>
      <c r="J12" s="69"/>
      <c r="K12" s="68">
        <v>0</v>
      </c>
      <c r="L12" s="36">
        <v>1000</v>
      </c>
      <c r="M12" s="38"/>
      <c r="N12" s="38" t="s">
        <v>58</v>
      </c>
      <c r="O12" s="68">
        <f>ROUNDUP(D12-I12-K12-L12-O13,2)</f>
        <v>2274710.04</v>
      </c>
      <c r="P12" s="71"/>
      <c r="S12" s="98"/>
      <c r="T12" s="98"/>
    </row>
    <row r="13" s="2" customFormat="1" ht="20.1" customHeight="1" spans="1:20">
      <c r="A13" s="20"/>
      <c r="B13" s="21"/>
      <c r="C13" s="22"/>
      <c r="D13" s="23"/>
      <c r="E13" s="24"/>
      <c r="F13" s="23"/>
      <c r="G13" s="23"/>
      <c r="H13" s="32"/>
      <c r="I13" s="68"/>
      <c r="J13" s="77"/>
      <c r="K13" s="68"/>
      <c r="L13" s="36"/>
      <c r="M13" s="78" t="s">
        <v>65</v>
      </c>
      <c r="N13" s="38" t="s">
        <v>59</v>
      </c>
      <c r="O13" s="23">
        <v>178110</v>
      </c>
      <c r="P13" s="71"/>
      <c r="S13" s="98"/>
      <c r="T13" s="98"/>
    </row>
    <row r="14" s="2" customFormat="1" ht="6.95" customHeight="1" spans="1:20">
      <c r="A14" s="20"/>
      <c r="B14" s="21"/>
      <c r="C14" s="22"/>
      <c r="D14" s="23"/>
      <c r="E14" s="24"/>
      <c r="F14" s="23"/>
      <c r="G14" s="23"/>
      <c r="H14" s="32"/>
      <c r="I14" s="68"/>
      <c r="J14" s="77"/>
      <c r="K14" s="68"/>
      <c r="L14" s="36"/>
      <c r="M14" s="38"/>
      <c r="N14" s="38"/>
      <c r="O14" s="70"/>
      <c r="P14" s="71"/>
      <c r="S14" s="98"/>
      <c r="T14" s="98"/>
    </row>
    <row r="15" ht="20.1" customHeight="1" spans="1:18">
      <c r="A15" s="26"/>
      <c r="B15" s="33"/>
      <c r="C15" s="28"/>
      <c r="D15" s="29"/>
      <c r="E15" s="30"/>
      <c r="F15" s="29"/>
      <c r="G15" s="29"/>
      <c r="H15" s="31"/>
      <c r="I15" s="72"/>
      <c r="J15" s="79"/>
      <c r="K15" s="72"/>
      <c r="L15" s="29"/>
      <c r="M15" s="40"/>
      <c r="N15" s="40"/>
      <c r="O15" s="75"/>
      <c r="P15" s="63"/>
      <c r="R15" s="1"/>
    </row>
    <row r="16" ht="21" customHeight="1" spans="1:18">
      <c r="A16" s="9">
        <v>4</v>
      </c>
      <c r="B16" s="34">
        <v>43042</v>
      </c>
      <c r="C16" s="35" t="s">
        <v>36</v>
      </c>
      <c r="D16" s="36">
        <v>2382544.89</v>
      </c>
      <c r="E16" s="37">
        <v>43017</v>
      </c>
      <c r="F16" s="36">
        <v>2209147.2</v>
      </c>
      <c r="G16" s="36">
        <v>1400002.3</v>
      </c>
      <c r="H16" s="25">
        <v>0.02</v>
      </c>
      <c r="I16" s="68">
        <f>ROUNDUP(D16*H16,2)</f>
        <v>47650.9</v>
      </c>
      <c r="J16" s="77"/>
      <c r="K16" s="68">
        <v>0</v>
      </c>
      <c r="L16" s="36">
        <v>0</v>
      </c>
      <c r="M16" s="38"/>
      <c r="N16" s="38" t="s">
        <v>66</v>
      </c>
      <c r="O16" s="15">
        <v>1400000</v>
      </c>
      <c r="P16" s="63"/>
      <c r="R16" s="1"/>
    </row>
    <row r="17" ht="20.1" customHeight="1" spans="1:16">
      <c r="A17" s="9"/>
      <c r="B17" s="34"/>
      <c r="C17" s="35"/>
      <c r="D17" s="36"/>
      <c r="E17" s="37"/>
      <c r="F17" s="36"/>
      <c r="G17" s="36"/>
      <c r="H17" s="38"/>
      <c r="I17" s="68"/>
      <c r="J17" s="9"/>
      <c r="K17" s="68"/>
      <c r="L17" s="36"/>
      <c r="M17" s="38"/>
      <c r="N17" s="38" t="s">
        <v>58</v>
      </c>
      <c r="O17" s="68">
        <f>D16-I16-K16-L16-O16</f>
        <v>934893.99</v>
      </c>
      <c r="P17" s="63"/>
    </row>
    <row r="18" ht="20.1" customHeight="1" spans="1:18">
      <c r="A18" s="26"/>
      <c r="B18" s="33" t="s">
        <v>1</v>
      </c>
      <c r="C18" s="28"/>
      <c r="D18" s="29"/>
      <c r="E18" s="30"/>
      <c r="F18" s="29"/>
      <c r="G18" s="29"/>
      <c r="H18" s="31"/>
      <c r="I18" s="72"/>
      <c r="J18" s="79"/>
      <c r="K18" s="72"/>
      <c r="L18" s="29"/>
      <c r="M18" s="40"/>
      <c r="N18" s="40"/>
      <c r="O18" s="75"/>
      <c r="P18" s="63"/>
      <c r="R18" s="1"/>
    </row>
    <row r="19" ht="33.95" customHeight="1" spans="1:18">
      <c r="A19" s="26">
        <v>5</v>
      </c>
      <c r="B19" s="39">
        <v>43214</v>
      </c>
      <c r="C19" s="28" t="s">
        <v>36</v>
      </c>
      <c r="D19" s="29">
        <v>1849780.42</v>
      </c>
      <c r="E19" s="30">
        <v>43194</v>
      </c>
      <c r="F19" s="29">
        <v>1849780.42</v>
      </c>
      <c r="G19" s="29"/>
      <c r="H19" s="108" t="s">
        <v>67</v>
      </c>
      <c r="I19" s="72">
        <v>87518</v>
      </c>
      <c r="J19" s="79"/>
      <c r="K19" s="72">
        <v>28117</v>
      </c>
      <c r="L19" s="29">
        <v>500</v>
      </c>
      <c r="M19" s="40"/>
      <c r="N19" s="40" t="s">
        <v>58</v>
      </c>
      <c r="O19" s="72">
        <f>D19-I19-K19-L19-L20-O20</f>
        <v>341030.42</v>
      </c>
      <c r="P19" s="63"/>
      <c r="R19" s="1"/>
    </row>
    <row r="20" ht="24" customHeight="1" spans="1:18">
      <c r="A20" s="26"/>
      <c r="B20" s="39"/>
      <c r="C20" s="28"/>
      <c r="D20" s="29"/>
      <c r="E20" s="30"/>
      <c r="F20" s="29"/>
      <c r="G20" s="29"/>
      <c r="H20" s="108"/>
      <c r="I20" s="72"/>
      <c r="J20" s="73" t="s">
        <v>68</v>
      </c>
      <c r="K20" s="72"/>
      <c r="L20" s="123">
        <v>130000</v>
      </c>
      <c r="M20" s="124" t="s">
        <v>69</v>
      </c>
      <c r="N20" s="40" t="s">
        <v>70</v>
      </c>
      <c r="O20" s="109">
        <v>1262615</v>
      </c>
      <c r="P20" s="63"/>
      <c r="R20" s="1"/>
    </row>
    <row r="21" ht="24" customHeight="1" spans="1:20">
      <c r="A21" s="26"/>
      <c r="B21" s="39"/>
      <c r="C21" s="28"/>
      <c r="D21" s="29"/>
      <c r="E21" s="30"/>
      <c r="F21" s="29"/>
      <c r="G21" s="29"/>
      <c r="H21" s="40"/>
      <c r="I21" s="72"/>
      <c r="J21" s="26"/>
      <c r="K21" s="72"/>
      <c r="L21" s="29"/>
      <c r="M21" s="73"/>
      <c r="N21" s="40"/>
      <c r="O21" s="72"/>
      <c r="P21" s="63"/>
      <c r="R21" s="1"/>
      <c r="S21" s="1"/>
      <c r="T21" s="1"/>
    </row>
    <row r="22" ht="24" hidden="1" customHeight="1" spans="1:20">
      <c r="A22" s="26"/>
      <c r="B22" s="39"/>
      <c r="C22" s="28"/>
      <c r="D22" s="29"/>
      <c r="E22" s="30"/>
      <c r="F22" s="29"/>
      <c r="G22" s="29"/>
      <c r="H22" s="40"/>
      <c r="I22" s="72"/>
      <c r="J22" s="26"/>
      <c r="K22" s="72"/>
      <c r="L22" s="29"/>
      <c r="M22" s="73"/>
      <c r="N22" s="73"/>
      <c r="O22" s="72"/>
      <c r="P22" s="63"/>
      <c r="T22" s="5">
        <f>I25/D25</f>
        <v>0.0254442752058604</v>
      </c>
    </row>
    <row r="23" ht="24" hidden="1" customHeight="1" spans="1:18">
      <c r="A23" s="26"/>
      <c r="B23" s="39"/>
      <c r="C23" s="28"/>
      <c r="D23" s="29"/>
      <c r="E23" s="30"/>
      <c r="F23" s="29"/>
      <c r="G23" s="29"/>
      <c r="H23" s="40"/>
      <c r="I23" s="72"/>
      <c r="J23" s="26"/>
      <c r="K23" s="72"/>
      <c r="L23" s="29"/>
      <c r="M23" s="40"/>
      <c r="N23" s="40"/>
      <c r="O23" s="72"/>
      <c r="P23" s="63"/>
      <c r="Q23" s="99"/>
      <c r="R23" s="99"/>
    </row>
    <row r="24" ht="24" customHeight="1" spans="1:22">
      <c r="A24" s="26"/>
      <c r="B24" s="39"/>
      <c r="C24" s="28"/>
      <c r="D24" s="29"/>
      <c r="E24" s="30"/>
      <c r="F24" s="29"/>
      <c r="G24" s="29"/>
      <c r="H24" s="40"/>
      <c r="I24" s="72"/>
      <c r="J24" s="26"/>
      <c r="K24" s="72"/>
      <c r="L24" s="29"/>
      <c r="M24" s="40"/>
      <c r="N24" s="40"/>
      <c r="O24" s="72"/>
      <c r="P24" s="63"/>
      <c r="T24" s="5">
        <f>C3*0.02</f>
        <v>236119.68</v>
      </c>
      <c r="U24" s="1">
        <v>236120</v>
      </c>
      <c r="V24" s="1">
        <f>U24-I25</f>
        <v>-0.760000000009313</v>
      </c>
    </row>
    <row r="25" s="3" customFormat="1" ht="24.95" customHeight="1" spans="1:22">
      <c r="A25" s="17" t="s">
        <v>39</v>
      </c>
      <c r="B25" s="17"/>
      <c r="C25" s="42" t="s">
        <v>40</v>
      </c>
      <c r="D25" s="43">
        <f>SUM(D7:D24)</f>
        <v>9279916.92</v>
      </c>
      <c r="E25" s="42" t="s">
        <v>40</v>
      </c>
      <c r="F25" s="43">
        <f>SUM(F7:F24)</f>
        <v>9279916.92</v>
      </c>
      <c r="G25" s="43">
        <f>SUM(G7:G24)</f>
        <v>7433849.16</v>
      </c>
      <c r="H25" s="42" t="s">
        <v>40</v>
      </c>
      <c r="I25" s="43">
        <f>SUM(I7:I24)</f>
        <v>236120.76</v>
      </c>
      <c r="J25" s="42" t="s">
        <v>40</v>
      </c>
      <c r="K25" s="43">
        <f>SUM(K7:K24)</f>
        <v>28117</v>
      </c>
      <c r="L25" s="43">
        <f>SUM(L7:L24)</f>
        <v>132000</v>
      </c>
      <c r="M25" s="42" t="s">
        <v>40</v>
      </c>
      <c r="N25" s="42" t="s">
        <v>40</v>
      </c>
      <c r="O25" s="43">
        <f>SUM(O7:O24)</f>
        <v>8883679.16</v>
      </c>
      <c r="P25" s="63"/>
      <c r="Q25" s="1"/>
      <c r="R25" s="5"/>
      <c r="S25" s="5"/>
      <c r="T25" s="5">
        <f>C3-D25</f>
        <v>2526067.08</v>
      </c>
      <c r="U25" s="1"/>
      <c r="V25" s="1"/>
    </row>
    <row r="26" s="4" customFormat="1" ht="26.1" customHeight="1" spans="1:20">
      <c r="A26" s="44" t="s">
        <v>41</v>
      </c>
      <c r="B26" s="44"/>
      <c r="C26" s="45">
        <f>G26+G27</f>
        <v>1603645.42</v>
      </c>
      <c r="D26" s="45"/>
      <c r="E26" s="45"/>
      <c r="F26" s="46" t="s">
        <v>60</v>
      </c>
      <c r="G26" s="47">
        <f>O19</f>
        <v>341030.42</v>
      </c>
      <c r="H26" s="47"/>
      <c r="I26" s="46" t="s">
        <v>43</v>
      </c>
      <c r="J26" s="20" t="s">
        <v>61</v>
      </c>
      <c r="K26" s="20"/>
      <c r="L26" s="20"/>
      <c r="M26" s="20"/>
      <c r="N26" s="20"/>
      <c r="O26" s="20"/>
      <c r="P26" s="87"/>
      <c r="Q26" s="1"/>
      <c r="R26" s="101"/>
      <c r="S26" s="101"/>
      <c r="T26" s="101"/>
    </row>
    <row r="27" s="4" customFormat="1" ht="26.1" customHeight="1" spans="1:20">
      <c r="A27" s="44"/>
      <c r="B27" s="44"/>
      <c r="C27" s="45"/>
      <c r="D27" s="45"/>
      <c r="E27" s="45"/>
      <c r="F27" s="46" t="s">
        <v>59</v>
      </c>
      <c r="G27" s="48">
        <f>O20</f>
        <v>1262615</v>
      </c>
      <c r="H27" s="48"/>
      <c r="I27" s="46"/>
      <c r="J27" s="88" t="s">
        <v>71</v>
      </c>
      <c r="K27" s="88"/>
      <c r="L27" s="88"/>
      <c r="M27" s="88"/>
      <c r="N27" s="88"/>
      <c r="O27" s="88"/>
      <c r="P27" s="63"/>
      <c r="Q27" s="1"/>
      <c r="S27" s="101"/>
      <c r="T27" s="101"/>
    </row>
    <row r="28" ht="45" customHeight="1" spans="1:20">
      <c r="A28" s="9" t="s">
        <v>48</v>
      </c>
      <c r="B28" s="49"/>
      <c r="C28" s="112" t="s">
        <v>49</v>
      </c>
      <c r="D28" s="113" t="s">
        <v>63</v>
      </c>
      <c r="E28" s="114"/>
      <c r="F28" s="115"/>
      <c r="G28" s="115"/>
      <c r="H28" s="115"/>
      <c r="I28" s="115"/>
      <c r="J28" s="125"/>
      <c r="K28" s="125"/>
      <c r="L28" s="125"/>
      <c r="M28" s="125"/>
      <c r="N28" s="125"/>
      <c r="O28" s="126"/>
      <c r="P28" s="63"/>
      <c r="R28" s="131"/>
      <c r="S28" s="132"/>
      <c r="T28" s="132"/>
    </row>
    <row r="29" ht="45" customHeight="1" spans="1:16">
      <c r="A29" s="17" t="s">
        <v>52</v>
      </c>
      <c r="B29" s="17"/>
      <c r="C29" s="116" t="s">
        <v>53</v>
      </c>
      <c r="D29" s="117"/>
      <c r="E29" s="117"/>
      <c r="F29" s="117"/>
      <c r="G29" s="117"/>
      <c r="H29" s="117"/>
      <c r="I29" s="117"/>
      <c r="J29" s="127"/>
      <c r="K29" s="127"/>
      <c r="L29" s="127"/>
      <c r="M29" s="127"/>
      <c r="N29" s="127"/>
      <c r="O29" s="128"/>
      <c r="P29" s="63"/>
    </row>
    <row r="30" ht="45" customHeight="1" spans="1:16">
      <c r="A30" s="17" t="s">
        <v>54</v>
      </c>
      <c r="B30" s="17"/>
      <c r="C30" s="118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29"/>
      <c r="P30" s="63"/>
    </row>
    <row r="31" ht="45" customHeight="1" spans="1:20">
      <c r="A31" s="17" t="s">
        <v>55</v>
      </c>
      <c r="B31" s="17"/>
      <c r="C31" s="120" t="s">
        <v>56</v>
      </c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30"/>
      <c r="P31" s="63"/>
      <c r="T31" s="131"/>
    </row>
    <row r="32" ht="42" customHeight="1" spans="1:16">
      <c r="A32" s="9" t="s">
        <v>57</v>
      </c>
      <c r="B32" s="9"/>
      <c r="C32" s="122"/>
      <c r="D32" s="122"/>
      <c r="E32" s="122"/>
      <c r="F32" s="122"/>
      <c r="G32" s="122"/>
      <c r="H32" s="122"/>
      <c r="I32" s="9" t="s">
        <v>64</v>
      </c>
      <c r="J32" s="9"/>
      <c r="K32" s="122"/>
      <c r="L32" s="122"/>
      <c r="M32" s="122"/>
      <c r="N32" s="122"/>
      <c r="O32" s="122"/>
      <c r="P32" s="63"/>
    </row>
    <row r="36" spans="2:22">
      <c r="B36" s="1"/>
      <c r="D36" s="1"/>
      <c r="E36" s="1"/>
      <c r="F36" s="1"/>
      <c r="G36" s="1"/>
      <c r="I36" s="1"/>
      <c r="K36" s="1"/>
      <c r="L36" s="1"/>
      <c r="O36" s="1"/>
      <c r="Q36" s="5"/>
      <c r="U36" s="5"/>
      <c r="V36" s="5"/>
    </row>
    <row r="37" s="5" customFormat="1"/>
    <row r="38" s="5" customFormat="1" spans="3:3">
      <c r="C38"/>
    </row>
    <row r="39" s="5" customFormat="1" spans="17:22">
      <c r="Q39" s="1"/>
      <c r="U39" s="1"/>
      <c r="V39" s="1"/>
    </row>
    <row r="40" spans="2:2">
      <c r="B40"/>
    </row>
    <row r="41" spans="3:3">
      <c r="C41"/>
    </row>
  </sheetData>
  <mergeCells count="44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5:B25"/>
    <mergeCell ref="G26:H26"/>
    <mergeCell ref="J26:O26"/>
    <mergeCell ref="G27:H27"/>
    <mergeCell ref="J27:O27"/>
    <mergeCell ref="A28:B28"/>
    <mergeCell ref="D28:I28"/>
    <mergeCell ref="J28:O28"/>
    <mergeCell ref="A29:B29"/>
    <mergeCell ref="C29:O29"/>
    <mergeCell ref="A30:B30"/>
    <mergeCell ref="C30:O30"/>
    <mergeCell ref="A31:B31"/>
    <mergeCell ref="C31:O31"/>
    <mergeCell ref="A32:B32"/>
    <mergeCell ref="C32:H32"/>
    <mergeCell ref="I32:J32"/>
    <mergeCell ref="K32:O32"/>
    <mergeCell ref="A5:A6"/>
    <mergeCell ref="I26:I27"/>
    <mergeCell ref="A26:B27"/>
    <mergeCell ref="C26:E27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K39"/>
  <sheetViews>
    <sheetView workbookViewId="0">
      <selection activeCell="B39" sqref="B39"/>
    </sheetView>
  </sheetViews>
  <sheetFormatPr defaultColWidth="9" defaultRowHeight="13.5"/>
  <cols>
    <col min="1" max="1" width="3.625" style="1" customWidth="1"/>
    <col min="2" max="2" width="6.625" style="6" customWidth="1"/>
    <col min="3" max="3" width="3.625" style="1" customWidth="1"/>
    <col min="4" max="4" width="11.375" style="7" customWidth="1"/>
    <col min="5" max="5" width="5.75" style="6" customWidth="1"/>
    <col min="6" max="6" width="11.375" style="7" customWidth="1"/>
    <col min="7" max="7" width="10.375" style="7" customWidth="1"/>
    <col min="8" max="8" width="4.25" style="1" customWidth="1"/>
    <col min="9" max="9" width="9.75" style="7" customWidth="1"/>
    <col min="10" max="10" width="4.125" style="1" customWidth="1"/>
    <col min="11" max="11" width="8.25" style="7" customWidth="1"/>
    <col min="12" max="12" width="8.375" style="7" customWidth="1"/>
    <col min="13" max="14" width="5.5" style="1" customWidth="1"/>
    <col min="15" max="15" width="9.25" style="7" customWidth="1"/>
    <col min="16" max="16" width="11.125" style="1" customWidth="1"/>
    <col min="17" max="17" width="10.5" style="1" customWidth="1"/>
    <col min="18" max="18" width="6.25" style="5" customWidth="1"/>
    <col min="19" max="19" width="8.625" style="5" customWidth="1"/>
    <col min="20" max="20" width="23.75" style="5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53"/>
      <c r="Q1" s="27" t="s">
        <v>1</v>
      </c>
    </row>
    <row r="2" ht="24.95" customHeight="1" spans="1:36">
      <c r="A2" s="9" t="s">
        <v>2</v>
      </c>
      <c r="B2" s="9"/>
      <c r="C2" s="10" t="s">
        <v>3</v>
      </c>
      <c r="D2" s="11"/>
      <c r="E2" s="11"/>
      <c r="F2" s="11"/>
      <c r="G2" s="11"/>
      <c r="H2" s="11"/>
      <c r="I2" s="11"/>
      <c r="J2" s="11"/>
      <c r="K2" s="54"/>
      <c r="L2" s="49" t="s">
        <v>4</v>
      </c>
      <c r="M2" s="55"/>
      <c r="N2" s="56" t="s">
        <v>5</v>
      </c>
      <c r="O2" s="57"/>
      <c r="P2" s="58"/>
      <c r="Q2" s="58"/>
      <c r="R2" s="91"/>
      <c r="S2" s="91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</row>
    <row r="3" ht="24.95" customHeight="1" spans="1:36">
      <c r="A3" s="9" t="s">
        <v>6</v>
      </c>
      <c r="B3" s="9"/>
      <c r="C3" s="12">
        <v>11805984</v>
      </c>
      <c r="D3" s="13"/>
      <c r="E3" s="13"/>
      <c r="F3" s="14"/>
      <c r="G3" s="15" t="s">
        <v>7</v>
      </c>
      <c r="H3" s="16" t="s">
        <v>8</v>
      </c>
      <c r="I3" s="59"/>
      <c r="J3" s="59"/>
      <c r="K3" s="60"/>
      <c r="L3" s="9" t="s">
        <v>9</v>
      </c>
      <c r="M3" s="9"/>
      <c r="N3" s="61" t="s">
        <v>10</v>
      </c>
      <c r="O3" s="62"/>
      <c r="P3" s="63"/>
      <c r="Q3" s="92" t="s">
        <v>5</v>
      </c>
      <c r="R3" s="93">
        <v>69</v>
      </c>
      <c r="S3" s="93">
        <v>3992</v>
      </c>
      <c r="T3" s="94" t="s">
        <v>3</v>
      </c>
      <c r="U3" s="95" t="s">
        <v>8</v>
      </c>
      <c r="V3" s="96">
        <v>11805984</v>
      </c>
      <c r="W3" s="95" t="s">
        <v>11</v>
      </c>
      <c r="X3" s="95" t="s">
        <v>12</v>
      </c>
      <c r="Y3" s="102" t="s">
        <v>13</v>
      </c>
      <c r="Z3" s="103" t="s">
        <v>14</v>
      </c>
      <c r="AA3" s="103" t="s">
        <v>10</v>
      </c>
      <c r="AB3" s="104" t="s">
        <v>15</v>
      </c>
      <c r="AC3" s="105" t="s">
        <v>16</v>
      </c>
      <c r="AD3" s="106" t="s">
        <v>17</v>
      </c>
      <c r="AE3" s="63"/>
      <c r="AF3" s="63"/>
      <c r="AG3" s="63"/>
      <c r="AH3" s="63"/>
      <c r="AI3" s="63"/>
      <c r="AJ3" s="63"/>
    </row>
    <row r="4" ht="24.95" customHeight="1" spans="1:20">
      <c r="A4" s="9" t="s">
        <v>18</v>
      </c>
      <c r="B4" s="9"/>
      <c r="C4" s="49"/>
      <c r="D4" s="107"/>
      <c r="E4" s="107"/>
      <c r="F4" s="55"/>
      <c r="G4" s="15" t="s">
        <v>19</v>
      </c>
      <c r="H4" s="12"/>
      <c r="I4" s="13"/>
      <c r="J4" s="13"/>
      <c r="K4" s="14"/>
      <c r="L4" s="9" t="s">
        <v>20</v>
      </c>
      <c r="M4" s="9"/>
      <c r="N4" s="64">
        <v>3992</v>
      </c>
      <c r="O4" s="65"/>
      <c r="P4" s="63"/>
      <c r="Q4" s="97"/>
      <c r="R4" s="1"/>
      <c r="S4" s="1"/>
      <c r="T4" s="1">
        <v>7433849.16</v>
      </c>
    </row>
    <row r="5" ht="24.95" customHeight="1" spans="1:37">
      <c r="A5" s="17" t="s">
        <v>21</v>
      </c>
      <c r="B5" s="17" t="s">
        <v>22</v>
      </c>
      <c r="C5" s="17"/>
      <c r="D5" s="17"/>
      <c r="E5" s="17" t="s">
        <v>23</v>
      </c>
      <c r="F5" s="17"/>
      <c r="G5" s="18" t="s">
        <v>24</v>
      </c>
      <c r="H5" s="17" t="s">
        <v>25</v>
      </c>
      <c r="I5" s="17"/>
      <c r="J5" s="17" t="s">
        <v>26</v>
      </c>
      <c r="K5" s="17"/>
      <c r="L5" s="17" t="s">
        <v>27</v>
      </c>
      <c r="M5" s="17"/>
      <c r="N5" s="66" t="s">
        <v>28</v>
      </c>
      <c r="O5" s="66"/>
      <c r="P5" s="63"/>
      <c r="Q5" s="63"/>
      <c r="R5" s="63"/>
      <c r="S5" s="63"/>
      <c r="T5" s="63">
        <f>T4-G25</f>
        <v>0</v>
      </c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</row>
    <row r="6" ht="24.95" customHeight="1" spans="1:37">
      <c r="A6" s="17"/>
      <c r="B6" s="19" t="s">
        <v>29</v>
      </c>
      <c r="C6" s="17" t="s">
        <v>30</v>
      </c>
      <c r="D6" s="18" t="s">
        <v>31</v>
      </c>
      <c r="E6" s="19" t="s">
        <v>29</v>
      </c>
      <c r="F6" s="18" t="s">
        <v>31</v>
      </c>
      <c r="G6" s="18" t="s">
        <v>31</v>
      </c>
      <c r="H6" s="17" t="s">
        <v>32</v>
      </c>
      <c r="I6" s="18" t="s">
        <v>31</v>
      </c>
      <c r="J6" s="17" t="s">
        <v>33</v>
      </c>
      <c r="K6" s="67" t="s">
        <v>31</v>
      </c>
      <c r="L6" s="18" t="s">
        <v>31</v>
      </c>
      <c r="M6" s="17" t="s">
        <v>34</v>
      </c>
      <c r="N6" s="66" t="s">
        <v>35</v>
      </c>
      <c r="O6" s="66" t="s">
        <v>31</v>
      </c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</row>
    <row r="7" s="2" customFormat="1" ht="55.5" customHeight="1" spans="1:20">
      <c r="A7" s="20">
        <v>1</v>
      </c>
      <c r="B7" s="21">
        <v>42811</v>
      </c>
      <c r="C7" s="22" t="s">
        <v>36</v>
      </c>
      <c r="D7" s="23">
        <v>731672.54</v>
      </c>
      <c r="E7" s="24">
        <v>42789</v>
      </c>
      <c r="F7" s="23">
        <v>905070.23</v>
      </c>
      <c r="G7" s="23">
        <v>1944457.2</v>
      </c>
      <c r="H7" s="25" t="s">
        <v>37</v>
      </c>
      <c r="I7" s="68">
        <f t="shared" ref="I7:I12" si="0">ROUNDUP(D7*0.02,2)</f>
        <v>14633.46</v>
      </c>
      <c r="J7" s="69"/>
      <c r="K7" s="68">
        <v>0</v>
      </c>
      <c r="L7" s="36">
        <v>500</v>
      </c>
      <c r="M7" s="38" t="s">
        <v>38</v>
      </c>
      <c r="N7" s="38" t="s">
        <v>58</v>
      </c>
      <c r="O7" s="70">
        <f>ROUNDUP(D7-I7-K7-L7,2)</f>
        <v>716539.08</v>
      </c>
      <c r="P7" s="71"/>
      <c r="S7" s="98"/>
      <c r="T7" s="98"/>
    </row>
    <row r="8" ht="11.1" customHeight="1" spans="1:18">
      <c r="A8" s="26"/>
      <c r="B8" s="27"/>
      <c r="C8" s="28"/>
      <c r="D8" s="29"/>
      <c r="E8" s="30"/>
      <c r="F8" s="29"/>
      <c r="G8" s="29"/>
      <c r="H8" s="31"/>
      <c r="I8" s="72"/>
      <c r="J8" s="26"/>
      <c r="K8" s="72"/>
      <c r="L8" s="29"/>
      <c r="M8" s="73"/>
      <c r="N8" s="74"/>
      <c r="O8" s="75"/>
      <c r="P8" s="63"/>
      <c r="R8" s="1"/>
    </row>
    <row r="9" s="2" customFormat="1" ht="35.25" customHeight="1" spans="1:20">
      <c r="A9" s="20">
        <v>2</v>
      </c>
      <c r="B9" s="21">
        <v>42913</v>
      </c>
      <c r="C9" s="22" t="s">
        <v>36</v>
      </c>
      <c r="D9" s="23">
        <v>1812021.06</v>
      </c>
      <c r="E9" s="24">
        <v>42901</v>
      </c>
      <c r="F9" s="23">
        <v>1812021.06</v>
      </c>
      <c r="G9" s="23">
        <v>2151279.66</v>
      </c>
      <c r="H9" s="25">
        <v>0.02</v>
      </c>
      <c r="I9" s="68">
        <f t="shared" si="0"/>
        <v>36240.43</v>
      </c>
      <c r="J9" s="69"/>
      <c r="K9" s="68">
        <v>0</v>
      </c>
      <c r="L9" s="36">
        <v>0</v>
      </c>
      <c r="M9" s="38"/>
      <c r="N9" s="38" t="s">
        <v>58</v>
      </c>
      <c r="O9" s="68">
        <f>ROUNDUP(D9-I9-K9-L9-O10,2)</f>
        <v>539918.93</v>
      </c>
      <c r="P9" s="76"/>
      <c r="S9" s="98"/>
      <c r="T9" s="98"/>
    </row>
    <row r="10" s="2" customFormat="1" ht="20.1" customHeight="1" spans="1:20">
      <c r="A10" s="20"/>
      <c r="B10" s="21"/>
      <c r="C10" s="22"/>
      <c r="D10" s="23"/>
      <c r="E10" s="24"/>
      <c r="F10" s="23"/>
      <c r="G10" s="23"/>
      <c r="H10" s="32"/>
      <c r="I10" s="68"/>
      <c r="J10" s="77"/>
      <c r="K10" s="68"/>
      <c r="L10" s="36"/>
      <c r="M10" s="38"/>
      <c r="N10" s="38" t="s">
        <v>59</v>
      </c>
      <c r="O10" s="23">
        <v>1235861.7</v>
      </c>
      <c r="P10" s="71"/>
      <c r="S10" s="98"/>
      <c r="T10" s="98"/>
    </row>
    <row r="11" ht="9" customHeight="1" spans="1:18">
      <c r="A11" s="26"/>
      <c r="B11" s="27"/>
      <c r="C11" s="28"/>
      <c r="D11" s="29"/>
      <c r="E11" s="30"/>
      <c r="F11" s="29"/>
      <c r="G11" s="29"/>
      <c r="H11" s="31"/>
      <c r="I11" s="72"/>
      <c r="J11" s="26"/>
      <c r="K11" s="72"/>
      <c r="L11" s="29"/>
      <c r="M11" s="73"/>
      <c r="N11" s="74"/>
      <c r="O11" s="75"/>
      <c r="P11" s="63"/>
      <c r="R11" s="1"/>
    </row>
    <row r="12" s="2" customFormat="1" ht="20.25" customHeight="1" spans="1:20">
      <c r="A12" s="20">
        <v>3</v>
      </c>
      <c r="B12" s="21">
        <v>42979</v>
      </c>
      <c r="C12" s="22" t="s">
        <v>36</v>
      </c>
      <c r="D12" s="23">
        <v>2503898.01</v>
      </c>
      <c r="E12" s="24">
        <v>42954</v>
      </c>
      <c r="F12" s="23">
        <v>2503898.01</v>
      </c>
      <c r="G12" s="23">
        <v>1938110</v>
      </c>
      <c r="H12" s="25">
        <v>0.02</v>
      </c>
      <c r="I12" s="68">
        <f t="shared" si="0"/>
        <v>50077.97</v>
      </c>
      <c r="J12" s="69"/>
      <c r="K12" s="68">
        <v>0</v>
      </c>
      <c r="L12" s="36">
        <v>1000</v>
      </c>
      <c r="M12" s="38"/>
      <c r="N12" s="38" t="s">
        <v>58</v>
      </c>
      <c r="O12" s="68">
        <f>ROUNDUP(D12-I12-K12-L12-O13,2)</f>
        <v>2274710.04</v>
      </c>
      <c r="P12" s="71"/>
      <c r="S12" s="98"/>
      <c r="T12" s="98"/>
    </row>
    <row r="13" s="2" customFormat="1" ht="20.1" customHeight="1" spans="1:20">
      <c r="A13" s="20"/>
      <c r="B13" s="21"/>
      <c r="C13" s="22"/>
      <c r="D13" s="23"/>
      <c r="E13" s="24"/>
      <c r="F13" s="23"/>
      <c r="G13" s="23"/>
      <c r="H13" s="32"/>
      <c r="I13" s="68"/>
      <c r="J13" s="77"/>
      <c r="K13" s="68"/>
      <c r="L13" s="36"/>
      <c r="M13" s="78" t="s">
        <v>65</v>
      </c>
      <c r="N13" s="38" t="s">
        <v>59</v>
      </c>
      <c r="O13" s="23">
        <v>178110</v>
      </c>
      <c r="P13" s="71"/>
      <c r="S13" s="98"/>
      <c r="T13" s="98"/>
    </row>
    <row r="14" s="2" customFormat="1" ht="6.95" customHeight="1" spans="1:20">
      <c r="A14" s="20"/>
      <c r="B14" s="21"/>
      <c r="C14" s="22"/>
      <c r="D14" s="23"/>
      <c r="E14" s="24"/>
      <c r="F14" s="23"/>
      <c r="G14" s="23"/>
      <c r="H14" s="32"/>
      <c r="I14" s="68"/>
      <c r="J14" s="77"/>
      <c r="K14" s="68"/>
      <c r="L14" s="36"/>
      <c r="M14" s="38"/>
      <c r="N14" s="38"/>
      <c r="O14" s="70"/>
      <c r="P14" s="71"/>
      <c r="S14" s="98"/>
      <c r="T14" s="98"/>
    </row>
    <row r="15" ht="20.1" customHeight="1" spans="1:18">
      <c r="A15" s="26"/>
      <c r="B15" s="33"/>
      <c r="C15" s="28"/>
      <c r="D15" s="29"/>
      <c r="E15" s="30"/>
      <c r="F15" s="29"/>
      <c r="G15" s="29"/>
      <c r="H15" s="31"/>
      <c r="I15" s="72"/>
      <c r="J15" s="79"/>
      <c r="K15" s="72"/>
      <c r="L15" s="29"/>
      <c r="M15" s="40"/>
      <c r="N15" s="40"/>
      <c r="O15" s="75"/>
      <c r="P15" s="63"/>
      <c r="R15" s="1"/>
    </row>
    <row r="16" ht="21" customHeight="1" spans="1:18">
      <c r="A16" s="9">
        <v>4</v>
      </c>
      <c r="B16" s="34">
        <v>43042</v>
      </c>
      <c r="C16" s="35" t="s">
        <v>36</v>
      </c>
      <c r="D16" s="36">
        <v>2382544.89</v>
      </c>
      <c r="E16" s="37">
        <v>43017</v>
      </c>
      <c r="F16" s="36">
        <v>2209147.2</v>
      </c>
      <c r="G16" s="36">
        <v>1400002.3</v>
      </c>
      <c r="H16" s="25">
        <v>0.02</v>
      </c>
      <c r="I16" s="68">
        <f>ROUNDUP(D16*H16,2)</f>
        <v>47650.9</v>
      </c>
      <c r="J16" s="77"/>
      <c r="K16" s="68">
        <v>0</v>
      </c>
      <c r="L16" s="36">
        <v>0</v>
      </c>
      <c r="M16" s="38"/>
      <c r="N16" s="38" t="s">
        <v>66</v>
      </c>
      <c r="O16" s="15">
        <v>1400000</v>
      </c>
      <c r="P16" s="63"/>
      <c r="R16" s="1"/>
    </row>
    <row r="17" ht="20.1" customHeight="1" spans="1:16">
      <c r="A17" s="9"/>
      <c r="B17" s="34"/>
      <c r="C17" s="35"/>
      <c r="D17" s="36"/>
      <c r="E17" s="37"/>
      <c r="F17" s="36"/>
      <c r="G17" s="36"/>
      <c r="H17" s="38"/>
      <c r="I17" s="68"/>
      <c r="J17" s="9"/>
      <c r="K17" s="68"/>
      <c r="L17" s="36"/>
      <c r="M17" s="38"/>
      <c r="N17" s="38" t="s">
        <v>58</v>
      </c>
      <c r="O17" s="68">
        <f>D16-I16-K16-L16-O16</f>
        <v>934893.99</v>
      </c>
      <c r="P17" s="63"/>
    </row>
    <row r="18" ht="10.5" customHeight="1" spans="1:18">
      <c r="A18" s="26"/>
      <c r="B18" s="33"/>
      <c r="C18" s="28"/>
      <c r="D18" s="29"/>
      <c r="E18" s="30"/>
      <c r="F18" s="29"/>
      <c r="G18" s="29"/>
      <c r="H18" s="31"/>
      <c r="I18" s="72"/>
      <c r="J18" s="79"/>
      <c r="K18" s="72"/>
      <c r="L18" s="29"/>
      <c r="M18" s="40"/>
      <c r="N18" s="40"/>
      <c r="O18" s="75"/>
      <c r="P18" s="63"/>
      <c r="R18" s="1"/>
    </row>
    <row r="19" s="2" customFormat="1" ht="33.95" customHeight="1" spans="1:20">
      <c r="A19" s="9">
        <v>5</v>
      </c>
      <c r="B19" s="34">
        <v>43214</v>
      </c>
      <c r="C19" s="35" t="s">
        <v>36</v>
      </c>
      <c r="D19" s="36">
        <v>1849780.42</v>
      </c>
      <c r="E19" s="37">
        <v>43194</v>
      </c>
      <c r="F19" s="36">
        <v>1849780.42</v>
      </c>
      <c r="G19" s="36"/>
      <c r="H19" s="25" t="s">
        <v>67</v>
      </c>
      <c r="I19" s="68">
        <v>87518</v>
      </c>
      <c r="J19" s="77"/>
      <c r="K19" s="68">
        <v>28117</v>
      </c>
      <c r="L19" s="36">
        <v>500</v>
      </c>
      <c r="M19" s="38"/>
      <c r="N19" s="38" t="s">
        <v>58</v>
      </c>
      <c r="O19" s="68">
        <f>D19-I19-K19-L19-L20-O20</f>
        <v>341030.42</v>
      </c>
      <c r="P19" s="71"/>
      <c r="S19" s="98"/>
      <c r="T19" s="98"/>
    </row>
    <row r="20" ht="24" customHeight="1" spans="1:18">
      <c r="A20" s="26"/>
      <c r="B20" s="39"/>
      <c r="C20" s="28"/>
      <c r="D20" s="29"/>
      <c r="E20" s="30"/>
      <c r="F20" s="36"/>
      <c r="G20" s="36"/>
      <c r="H20" s="25"/>
      <c r="I20" s="68"/>
      <c r="J20" s="78" t="s">
        <v>68</v>
      </c>
      <c r="K20" s="72"/>
      <c r="L20" s="80">
        <v>130000</v>
      </c>
      <c r="M20" s="81" t="s">
        <v>69</v>
      </c>
      <c r="N20" s="38" t="s">
        <v>70</v>
      </c>
      <c r="O20" s="82">
        <v>1262615</v>
      </c>
      <c r="P20" s="63"/>
      <c r="R20" s="1"/>
    </row>
    <row r="21" ht="20.1" customHeight="1" spans="1:20">
      <c r="A21" s="26"/>
      <c r="B21" s="33" t="s">
        <v>1</v>
      </c>
      <c r="C21" s="28"/>
      <c r="D21" s="29"/>
      <c r="E21" s="30"/>
      <c r="F21" s="29"/>
      <c r="G21" s="29"/>
      <c r="H21" s="40"/>
      <c r="I21" s="72"/>
      <c r="J21" s="26"/>
      <c r="K21" s="72"/>
      <c r="L21" s="83"/>
      <c r="M21" s="84"/>
      <c r="N21" s="40"/>
      <c r="O21" s="72"/>
      <c r="P21" s="63"/>
      <c r="R21" s="1"/>
      <c r="S21" s="1"/>
      <c r="T21" s="1"/>
    </row>
    <row r="22" ht="20.1" customHeight="1" spans="1:20">
      <c r="A22" s="26">
        <v>6</v>
      </c>
      <c r="B22" s="110" t="s">
        <v>72</v>
      </c>
      <c r="C22" s="28"/>
      <c r="D22" s="29"/>
      <c r="E22" s="30"/>
      <c r="F22" s="29"/>
      <c r="G22" s="29"/>
      <c r="H22" s="40"/>
      <c r="I22" s="72"/>
      <c r="J22" s="26"/>
      <c r="K22" s="72"/>
      <c r="L22" s="80">
        <v>-130000</v>
      </c>
      <c r="M22" s="81" t="s">
        <v>73</v>
      </c>
      <c r="N22" s="46" t="s">
        <v>74</v>
      </c>
      <c r="O22" s="111">
        <f>D22-I22-K22-L22</f>
        <v>130000</v>
      </c>
      <c r="P22" s="63"/>
      <c r="T22" s="5">
        <f>I25/D25</f>
        <v>0.0254442752058604</v>
      </c>
    </row>
    <row r="23" ht="20.1" customHeight="1" spans="1:18">
      <c r="A23" s="26"/>
      <c r="B23" s="39"/>
      <c r="C23" s="28"/>
      <c r="D23" s="29"/>
      <c r="E23" s="30"/>
      <c r="F23" s="29"/>
      <c r="G23" s="29"/>
      <c r="H23" s="40"/>
      <c r="I23" s="72"/>
      <c r="J23" s="26"/>
      <c r="K23" s="72"/>
      <c r="L23" s="29"/>
      <c r="M23" s="73"/>
      <c r="N23" s="40"/>
      <c r="O23" s="72"/>
      <c r="P23" s="63"/>
      <c r="Q23" s="99"/>
      <c r="R23" s="99"/>
    </row>
    <row r="24" ht="20.1" customHeight="1" spans="1:22">
      <c r="A24" s="26"/>
      <c r="B24" s="39"/>
      <c r="C24" s="28"/>
      <c r="D24" s="29"/>
      <c r="E24" s="30"/>
      <c r="F24" s="29"/>
      <c r="G24" s="29"/>
      <c r="H24" s="40"/>
      <c r="I24" s="72"/>
      <c r="J24" s="26"/>
      <c r="K24" s="72"/>
      <c r="L24" s="29"/>
      <c r="M24" s="40"/>
      <c r="N24" s="40"/>
      <c r="O24" s="72"/>
      <c r="P24" s="63"/>
      <c r="T24" s="5">
        <f>C3*0.02</f>
        <v>236119.68</v>
      </c>
      <c r="U24" s="1">
        <v>236120</v>
      </c>
      <c r="V24" s="1">
        <f>U24-I25</f>
        <v>-0.760000000009313</v>
      </c>
    </row>
    <row r="25" s="3" customFormat="1" ht="24.95" customHeight="1" spans="1:22">
      <c r="A25" s="17" t="s">
        <v>39</v>
      </c>
      <c r="B25" s="17"/>
      <c r="C25" s="42" t="s">
        <v>40</v>
      </c>
      <c r="D25" s="43">
        <f>SUM(D7:D24)</f>
        <v>9279916.92</v>
      </c>
      <c r="E25" s="42" t="s">
        <v>40</v>
      </c>
      <c r="F25" s="43">
        <f>SUM(F7:F24)</f>
        <v>9279916.92</v>
      </c>
      <c r="G25" s="43">
        <f>SUM(G7:G24)</f>
        <v>7433849.16</v>
      </c>
      <c r="H25" s="42" t="s">
        <v>40</v>
      </c>
      <c r="I25" s="43">
        <f>SUM(I7:I24)</f>
        <v>236120.76</v>
      </c>
      <c r="J25" s="42" t="s">
        <v>40</v>
      </c>
      <c r="K25" s="43">
        <f>SUM(K7:K24)</f>
        <v>28117</v>
      </c>
      <c r="L25" s="43">
        <f>SUM(L7:L24)</f>
        <v>2000</v>
      </c>
      <c r="M25" s="42" t="s">
        <v>40</v>
      </c>
      <c r="N25" s="42" t="s">
        <v>40</v>
      </c>
      <c r="O25" s="43">
        <f>SUM(O7:O24)</f>
        <v>9013679.16</v>
      </c>
      <c r="P25" s="63"/>
      <c r="Q25" s="1"/>
      <c r="R25" s="5"/>
      <c r="S25" s="5"/>
      <c r="T25" s="5">
        <f>C3-D25</f>
        <v>2526067.08</v>
      </c>
      <c r="U25" s="1"/>
      <c r="V25" s="1"/>
    </row>
    <row r="26" s="4" customFormat="1" ht="26.1" customHeight="1" spans="1:20">
      <c r="A26" s="44" t="s">
        <v>41</v>
      </c>
      <c r="B26" s="44"/>
      <c r="C26" s="45">
        <f>G26+G27</f>
        <v>130000</v>
      </c>
      <c r="D26" s="45"/>
      <c r="E26" s="45"/>
      <c r="F26" s="46" t="s">
        <v>60</v>
      </c>
      <c r="G26" s="47">
        <v>0</v>
      </c>
      <c r="H26" s="47"/>
      <c r="I26" s="46" t="s">
        <v>43</v>
      </c>
      <c r="J26" s="20" t="s">
        <v>61</v>
      </c>
      <c r="K26" s="20"/>
      <c r="L26" s="20"/>
      <c r="M26" s="20"/>
      <c r="N26" s="20"/>
      <c r="O26" s="20"/>
      <c r="P26" s="87"/>
      <c r="Q26" s="1"/>
      <c r="R26" s="101"/>
      <c r="S26" s="101"/>
      <c r="T26" s="101"/>
    </row>
    <row r="27" s="4" customFormat="1" ht="26.1" customHeight="1" spans="1:20">
      <c r="A27" s="44"/>
      <c r="B27" s="44"/>
      <c r="C27" s="45"/>
      <c r="D27" s="45"/>
      <c r="E27" s="45"/>
      <c r="F27" s="46" t="s">
        <v>59</v>
      </c>
      <c r="G27" s="48">
        <f>O22</f>
        <v>130000</v>
      </c>
      <c r="H27" s="48"/>
      <c r="I27" s="46"/>
      <c r="J27" s="88" t="s">
        <v>71</v>
      </c>
      <c r="K27" s="88"/>
      <c r="L27" s="88"/>
      <c r="M27" s="88"/>
      <c r="N27" s="88"/>
      <c r="O27" s="88"/>
      <c r="P27" s="63"/>
      <c r="Q27" s="1"/>
      <c r="S27" s="101"/>
      <c r="T27" s="101"/>
    </row>
    <row r="28" ht="55.5" customHeight="1" spans="1:20">
      <c r="A28" s="9" t="s">
        <v>48</v>
      </c>
      <c r="B28" s="49"/>
      <c r="C28" s="50" t="s">
        <v>63</v>
      </c>
      <c r="D28" s="50"/>
      <c r="E28" s="50"/>
      <c r="F28" s="50"/>
      <c r="G28" s="50"/>
      <c r="H28" s="50"/>
      <c r="I28" s="9" t="s">
        <v>52</v>
      </c>
      <c r="J28" s="49"/>
      <c r="K28" s="89" t="s">
        <v>53</v>
      </c>
      <c r="L28" s="89"/>
      <c r="M28" s="89"/>
      <c r="N28" s="89"/>
      <c r="O28" s="89"/>
      <c r="P28" s="90"/>
      <c r="Q28" s="90"/>
      <c r="R28" s="90"/>
      <c r="S28" s="90"/>
      <c r="T28" s="1"/>
    </row>
    <row r="29" ht="55.5" customHeight="1" spans="1:25">
      <c r="A29" s="9" t="s">
        <v>75</v>
      </c>
      <c r="B29" s="49"/>
      <c r="C29" s="51"/>
      <c r="D29" s="51"/>
      <c r="E29" s="51"/>
      <c r="F29" s="51"/>
      <c r="G29" s="51"/>
      <c r="H29" s="51"/>
      <c r="I29" s="9" t="s">
        <v>54</v>
      </c>
      <c r="J29" s="49"/>
      <c r="K29" s="51"/>
      <c r="L29" s="51"/>
      <c r="M29" s="51"/>
      <c r="N29" s="51"/>
      <c r="O29" s="51"/>
      <c r="P29" s="90"/>
      <c r="Q29" s="90"/>
      <c r="R29" s="90"/>
      <c r="S29" s="90"/>
      <c r="T29" s="90"/>
      <c r="U29" s="90"/>
      <c r="V29" s="90"/>
      <c r="W29" s="90"/>
      <c r="X29" s="90"/>
      <c r="Y29" s="90"/>
    </row>
    <row r="30" ht="55.5" customHeight="1" spans="1:25">
      <c r="A30" s="9" t="s">
        <v>76</v>
      </c>
      <c r="B30" s="49"/>
      <c r="C30" s="52"/>
      <c r="D30" s="52"/>
      <c r="E30" s="52"/>
      <c r="F30" s="52"/>
      <c r="G30" s="52"/>
      <c r="H30" s="52"/>
      <c r="I30" s="9" t="s">
        <v>55</v>
      </c>
      <c r="J30" s="49"/>
      <c r="K30" s="52"/>
      <c r="L30" s="52"/>
      <c r="M30" s="52"/>
      <c r="N30" s="52"/>
      <c r="O30" s="52"/>
      <c r="P30" s="90"/>
      <c r="Q30" s="90"/>
      <c r="R30" s="90"/>
      <c r="S30" s="90"/>
      <c r="T30" s="90"/>
      <c r="U30" s="90"/>
      <c r="V30" s="90"/>
      <c r="W30" s="90"/>
      <c r="X30" s="90"/>
      <c r="Y30" s="90"/>
    </row>
    <row r="31" ht="55.5" customHeight="1" spans="1:25">
      <c r="A31" s="9" t="s">
        <v>57</v>
      </c>
      <c r="B31" s="49"/>
      <c r="C31" s="52"/>
      <c r="D31" s="52"/>
      <c r="E31" s="52"/>
      <c r="F31" s="52"/>
      <c r="G31" s="52"/>
      <c r="H31" s="52"/>
      <c r="I31" s="9" t="s">
        <v>64</v>
      </c>
      <c r="J31" s="49"/>
      <c r="K31" s="52"/>
      <c r="L31" s="52"/>
      <c r="M31" s="52"/>
      <c r="N31" s="52"/>
      <c r="O31" s="52"/>
      <c r="P31" s="90"/>
      <c r="Q31" s="90"/>
      <c r="R31" s="90"/>
      <c r="S31" s="90"/>
      <c r="T31" s="90"/>
      <c r="U31" s="90"/>
      <c r="V31" s="90"/>
      <c r="W31" s="90"/>
      <c r="X31" s="90"/>
      <c r="Y31" s="90"/>
    </row>
    <row r="32" s="5" customFormat="1"/>
    <row r="33" s="5" customFormat="1" spans="3:3">
      <c r="C33"/>
    </row>
    <row r="34" s="5" customFormat="1" spans="17:22">
      <c r="Q34" s="1"/>
      <c r="U34" s="1"/>
      <c r="V34" s="1"/>
    </row>
    <row r="35" spans="2:2">
      <c r="B35"/>
    </row>
    <row r="36" spans="3:3">
      <c r="C36"/>
    </row>
    <row r="39" spans="2:2">
      <c r="B39"/>
    </row>
  </sheetData>
  <mergeCells count="47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5:B25"/>
    <mergeCell ref="G26:H26"/>
    <mergeCell ref="J26:O26"/>
    <mergeCell ref="G27:H27"/>
    <mergeCell ref="J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I26:I27"/>
    <mergeCell ref="A26:B27"/>
    <mergeCell ref="C26:E27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K42"/>
  <sheetViews>
    <sheetView zoomScale="90" zoomScaleNormal="90" topLeftCell="A10" workbookViewId="0">
      <selection activeCell="A10" sqref="$A1:$XFD1048576"/>
    </sheetView>
  </sheetViews>
  <sheetFormatPr defaultColWidth="9" defaultRowHeight="13.5"/>
  <cols>
    <col min="1" max="1" width="3.625" style="1" customWidth="1"/>
    <col min="2" max="2" width="6.625" style="6" customWidth="1"/>
    <col min="3" max="3" width="3.625" style="1" customWidth="1"/>
    <col min="4" max="4" width="11.375" style="7" customWidth="1"/>
    <col min="5" max="5" width="5.75" style="6" customWidth="1"/>
    <col min="6" max="6" width="11.375" style="7" customWidth="1"/>
    <col min="7" max="7" width="10.375" style="7" customWidth="1"/>
    <col min="8" max="8" width="4.25" style="1" customWidth="1"/>
    <col min="9" max="9" width="9.75" style="7" customWidth="1"/>
    <col min="10" max="10" width="4.125" style="1" customWidth="1"/>
    <col min="11" max="11" width="8.25" style="7" customWidth="1"/>
    <col min="12" max="12" width="8.375" style="7" customWidth="1"/>
    <col min="13" max="14" width="5.5" style="1" customWidth="1"/>
    <col min="15" max="15" width="9.25" style="7" customWidth="1"/>
    <col min="16" max="16" width="11.125" style="1" customWidth="1"/>
    <col min="17" max="17" width="10.5" style="1" customWidth="1"/>
    <col min="18" max="18" width="6.25" style="5" customWidth="1"/>
    <col min="19" max="19" width="8.625" style="5" customWidth="1"/>
    <col min="20" max="20" width="23.75" style="5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53"/>
      <c r="Q1" s="27" t="s">
        <v>1</v>
      </c>
    </row>
    <row r="2" ht="24.95" customHeight="1" spans="1:36">
      <c r="A2" s="9" t="s">
        <v>2</v>
      </c>
      <c r="B2" s="9"/>
      <c r="C2" s="10" t="s">
        <v>3</v>
      </c>
      <c r="D2" s="11"/>
      <c r="E2" s="11"/>
      <c r="F2" s="11"/>
      <c r="G2" s="11"/>
      <c r="H2" s="11"/>
      <c r="I2" s="11"/>
      <c r="J2" s="11"/>
      <c r="K2" s="54"/>
      <c r="L2" s="49" t="s">
        <v>4</v>
      </c>
      <c r="M2" s="55"/>
      <c r="N2" s="56" t="s">
        <v>5</v>
      </c>
      <c r="O2" s="57"/>
      <c r="P2" s="58"/>
      <c r="Q2" s="58"/>
      <c r="R2" s="91"/>
      <c r="S2" s="91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</row>
    <row r="3" ht="24.95" customHeight="1" spans="1:36">
      <c r="A3" s="9" t="s">
        <v>6</v>
      </c>
      <c r="B3" s="9"/>
      <c r="C3" s="12">
        <v>11805984</v>
      </c>
      <c r="D3" s="13"/>
      <c r="E3" s="13"/>
      <c r="F3" s="14"/>
      <c r="G3" s="15" t="s">
        <v>7</v>
      </c>
      <c r="H3" s="16" t="s">
        <v>8</v>
      </c>
      <c r="I3" s="59"/>
      <c r="J3" s="59"/>
      <c r="K3" s="60"/>
      <c r="L3" s="9" t="s">
        <v>9</v>
      </c>
      <c r="M3" s="9"/>
      <c r="N3" s="61" t="s">
        <v>10</v>
      </c>
      <c r="O3" s="62"/>
      <c r="P3" s="63"/>
      <c r="Q3" s="92" t="s">
        <v>5</v>
      </c>
      <c r="R3" s="93">
        <v>69</v>
      </c>
      <c r="S3" s="93">
        <v>3992</v>
      </c>
      <c r="T3" s="94" t="s">
        <v>3</v>
      </c>
      <c r="U3" s="95" t="s">
        <v>8</v>
      </c>
      <c r="V3" s="96">
        <v>11805984</v>
      </c>
      <c r="W3" s="95" t="s">
        <v>11</v>
      </c>
      <c r="X3" s="95" t="s">
        <v>12</v>
      </c>
      <c r="Y3" s="102" t="s">
        <v>13</v>
      </c>
      <c r="Z3" s="103" t="s">
        <v>14</v>
      </c>
      <c r="AA3" s="103" t="s">
        <v>10</v>
      </c>
      <c r="AB3" s="104" t="s">
        <v>15</v>
      </c>
      <c r="AC3" s="105" t="s">
        <v>16</v>
      </c>
      <c r="AD3" s="106" t="s">
        <v>17</v>
      </c>
      <c r="AE3" s="63"/>
      <c r="AF3" s="63"/>
      <c r="AG3" s="63"/>
      <c r="AH3" s="63"/>
      <c r="AI3" s="63"/>
      <c r="AJ3" s="63"/>
    </row>
    <row r="4" ht="24.95" customHeight="1" spans="1:20">
      <c r="A4" s="9" t="s">
        <v>18</v>
      </c>
      <c r="B4" s="9"/>
      <c r="C4" s="49"/>
      <c r="D4" s="107"/>
      <c r="E4" s="107"/>
      <c r="F4" s="55"/>
      <c r="G4" s="15" t="s">
        <v>19</v>
      </c>
      <c r="H4" s="12"/>
      <c r="I4" s="13"/>
      <c r="J4" s="13"/>
      <c r="K4" s="14"/>
      <c r="L4" s="9" t="s">
        <v>20</v>
      </c>
      <c r="M4" s="9"/>
      <c r="N4" s="64">
        <v>3992</v>
      </c>
      <c r="O4" s="65"/>
      <c r="P4" s="63"/>
      <c r="Q4" s="97"/>
      <c r="R4" s="1"/>
      <c r="S4" s="1"/>
      <c r="T4" s="1">
        <v>7433849.16</v>
      </c>
    </row>
    <row r="5" ht="24.95" customHeight="1" spans="1:37">
      <c r="A5" s="17" t="s">
        <v>21</v>
      </c>
      <c r="B5" s="17" t="s">
        <v>22</v>
      </c>
      <c r="C5" s="17"/>
      <c r="D5" s="17"/>
      <c r="E5" s="17" t="s">
        <v>23</v>
      </c>
      <c r="F5" s="17"/>
      <c r="G5" s="18" t="s">
        <v>24</v>
      </c>
      <c r="H5" s="17" t="s">
        <v>25</v>
      </c>
      <c r="I5" s="17"/>
      <c r="J5" s="17" t="s">
        <v>26</v>
      </c>
      <c r="K5" s="17"/>
      <c r="L5" s="17" t="s">
        <v>27</v>
      </c>
      <c r="M5" s="17"/>
      <c r="N5" s="66" t="s">
        <v>28</v>
      </c>
      <c r="O5" s="66"/>
      <c r="P5" s="63"/>
      <c r="Q5" s="63"/>
      <c r="R5" s="63"/>
      <c r="S5" s="63"/>
      <c r="T5" s="63">
        <f>T4-G28</f>
        <v>0</v>
      </c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</row>
    <row r="6" ht="24.95" customHeight="1" spans="1:37">
      <c r="A6" s="17"/>
      <c r="B6" s="19" t="s">
        <v>29</v>
      </c>
      <c r="C6" s="17" t="s">
        <v>30</v>
      </c>
      <c r="D6" s="18" t="s">
        <v>31</v>
      </c>
      <c r="E6" s="19" t="s">
        <v>29</v>
      </c>
      <c r="F6" s="18" t="s">
        <v>31</v>
      </c>
      <c r="G6" s="18" t="s">
        <v>31</v>
      </c>
      <c r="H6" s="17" t="s">
        <v>32</v>
      </c>
      <c r="I6" s="18" t="s">
        <v>31</v>
      </c>
      <c r="J6" s="17" t="s">
        <v>33</v>
      </c>
      <c r="K6" s="67" t="s">
        <v>31</v>
      </c>
      <c r="L6" s="18" t="s">
        <v>31</v>
      </c>
      <c r="M6" s="17" t="s">
        <v>34</v>
      </c>
      <c r="N6" s="66" t="s">
        <v>35</v>
      </c>
      <c r="O6" s="66" t="s">
        <v>31</v>
      </c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</row>
    <row r="7" s="2" customFormat="1" ht="55.5" customHeight="1" spans="1:20">
      <c r="A7" s="20">
        <v>1</v>
      </c>
      <c r="B7" s="21">
        <v>42811</v>
      </c>
      <c r="C7" s="22" t="s">
        <v>36</v>
      </c>
      <c r="D7" s="23">
        <v>731672.54</v>
      </c>
      <c r="E7" s="24">
        <v>42789</v>
      </c>
      <c r="F7" s="23">
        <v>905070.23</v>
      </c>
      <c r="G7" s="23">
        <v>1944457.2</v>
      </c>
      <c r="H7" s="25" t="s">
        <v>37</v>
      </c>
      <c r="I7" s="68">
        <f t="shared" ref="I7:I12" si="0">ROUNDUP(D7*0.02,2)</f>
        <v>14633.46</v>
      </c>
      <c r="J7" s="69"/>
      <c r="K7" s="68">
        <v>0</v>
      </c>
      <c r="L7" s="36">
        <v>500</v>
      </c>
      <c r="M7" s="38" t="s">
        <v>38</v>
      </c>
      <c r="N7" s="38" t="s">
        <v>58</v>
      </c>
      <c r="O7" s="70">
        <f>ROUNDUP(D7-I7-K7-L7,2)</f>
        <v>716539.08</v>
      </c>
      <c r="P7" s="71"/>
      <c r="S7" s="98"/>
      <c r="T7" s="98"/>
    </row>
    <row r="8" ht="11.1" customHeight="1" spans="1:18">
      <c r="A8" s="26"/>
      <c r="B8" s="27"/>
      <c r="C8" s="28"/>
      <c r="D8" s="29"/>
      <c r="E8" s="30"/>
      <c r="F8" s="29"/>
      <c r="G8" s="29"/>
      <c r="H8" s="31"/>
      <c r="I8" s="72"/>
      <c r="J8" s="26"/>
      <c r="K8" s="72"/>
      <c r="L8" s="29"/>
      <c r="M8" s="73"/>
      <c r="N8" s="74"/>
      <c r="O8" s="75"/>
      <c r="P8" s="63"/>
      <c r="R8" s="1"/>
    </row>
    <row r="9" s="2" customFormat="1" ht="35.25" customHeight="1" spans="1:20">
      <c r="A9" s="20">
        <v>2</v>
      </c>
      <c r="B9" s="21">
        <v>42913</v>
      </c>
      <c r="C9" s="22" t="s">
        <v>36</v>
      </c>
      <c r="D9" s="23">
        <v>1812021.06</v>
      </c>
      <c r="E9" s="24">
        <v>42901</v>
      </c>
      <c r="F9" s="23">
        <v>1812021.06</v>
      </c>
      <c r="G9" s="23">
        <v>2151279.66</v>
      </c>
      <c r="H9" s="25">
        <v>0.02</v>
      </c>
      <c r="I9" s="68">
        <f t="shared" si="0"/>
        <v>36240.43</v>
      </c>
      <c r="J9" s="69"/>
      <c r="K9" s="68">
        <v>0</v>
      </c>
      <c r="L9" s="36">
        <v>0</v>
      </c>
      <c r="M9" s="38"/>
      <c r="N9" s="38" t="s">
        <v>58</v>
      </c>
      <c r="O9" s="68">
        <f>ROUNDUP(D9-I9-K9-L9-O10,2)</f>
        <v>539918.93</v>
      </c>
      <c r="P9" s="76"/>
      <c r="S9" s="98"/>
      <c r="T9" s="98"/>
    </row>
    <row r="10" s="2" customFormat="1" ht="20.1" customHeight="1" spans="1:20">
      <c r="A10" s="20"/>
      <c r="B10" s="21"/>
      <c r="C10" s="22"/>
      <c r="D10" s="23"/>
      <c r="E10" s="24"/>
      <c r="F10" s="23"/>
      <c r="G10" s="23"/>
      <c r="H10" s="32"/>
      <c r="I10" s="68"/>
      <c r="J10" s="77"/>
      <c r="K10" s="68"/>
      <c r="L10" s="36"/>
      <c r="M10" s="38"/>
      <c r="N10" s="38" t="s">
        <v>59</v>
      </c>
      <c r="O10" s="23">
        <v>1235861.7</v>
      </c>
      <c r="P10" s="71"/>
      <c r="S10" s="98"/>
      <c r="T10" s="98"/>
    </row>
    <row r="11" ht="9" customHeight="1" spans="1:18">
      <c r="A11" s="26"/>
      <c r="B11" s="27"/>
      <c r="C11" s="28"/>
      <c r="D11" s="29"/>
      <c r="E11" s="30"/>
      <c r="F11" s="29"/>
      <c r="G11" s="29"/>
      <c r="H11" s="31"/>
      <c r="I11" s="72"/>
      <c r="J11" s="26"/>
      <c r="K11" s="72"/>
      <c r="L11" s="29"/>
      <c r="M11" s="73"/>
      <c r="N11" s="74"/>
      <c r="O11" s="75"/>
      <c r="P11" s="63"/>
      <c r="R11" s="1"/>
    </row>
    <row r="12" s="2" customFormat="1" ht="20.25" customHeight="1" spans="1:20">
      <c r="A12" s="20">
        <v>3</v>
      </c>
      <c r="B12" s="21">
        <v>42979</v>
      </c>
      <c r="C12" s="22" t="s">
        <v>36</v>
      </c>
      <c r="D12" s="23">
        <v>2503898.01</v>
      </c>
      <c r="E12" s="24">
        <v>42954</v>
      </c>
      <c r="F12" s="23">
        <v>2503898.01</v>
      </c>
      <c r="G12" s="23">
        <v>1938110</v>
      </c>
      <c r="H12" s="25">
        <v>0.02</v>
      </c>
      <c r="I12" s="68">
        <f t="shared" si="0"/>
        <v>50077.97</v>
      </c>
      <c r="J12" s="69"/>
      <c r="K12" s="68">
        <v>0</v>
      </c>
      <c r="L12" s="36">
        <v>1000</v>
      </c>
      <c r="M12" s="38"/>
      <c r="N12" s="38" t="s">
        <v>58</v>
      </c>
      <c r="O12" s="68">
        <f>ROUNDUP(D12-I12-K12-L12-O13,2)</f>
        <v>2274710.04</v>
      </c>
      <c r="P12" s="71"/>
      <c r="S12" s="98"/>
      <c r="T12" s="98"/>
    </row>
    <row r="13" s="2" customFormat="1" ht="20.1" customHeight="1" spans="1:20">
      <c r="A13" s="20"/>
      <c r="B13" s="21"/>
      <c r="C13" s="22"/>
      <c r="D13" s="23"/>
      <c r="E13" s="24"/>
      <c r="F13" s="23"/>
      <c r="G13" s="23"/>
      <c r="H13" s="32"/>
      <c r="I13" s="68"/>
      <c r="J13" s="77"/>
      <c r="K13" s="68"/>
      <c r="L13" s="36"/>
      <c r="M13" s="78" t="s">
        <v>65</v>
      </c>
      <c r="N13" s="38" t="s">
        <v>59</v>
      </c>
      <c r="O13" s="23">
        <v>178110</v>
      </c>
      <c r="P13" s="71"/>
      <c r="S13" s="98"/>
      <c r="T13" s="98"/>
    </row>
    <row r="14" s="2" customFormat="1" ht="6.95" customHeight="1" spans="1:20">
      <c r="A14" s="20"/>
      <c r="B14" s="21"/>
      <c r="C14" s="22"/>
      <c r="D14" s="23"/>
      <c r="E14" s="24"/>
      <c r="F14" s="23"/>
      <c r="G14" s="23"/>
      <c r="H14" s="32"/>
      <c r="I14" s="68"/>
      <c r="J14" s="77"/>
      <c r="K14" s="68"/>
      <c r="L14" s="36"/>
      <c r="M14" s="38"/>
      <c r="N14" s="38"/>
      <c r="O14" s="70"/>
      <c r="P14" s="71"/>
      <c r="S14" s="98"/>
      <c r="T14" s="98"/>
    </row>
    <row r="15" ht="20.1" customHeight="1" spans="1:18">
      <c r="A15" s="26"/>
      <c r="B15" s="33"/>
      <c r="C15" s="28"/>
      <c r="D15" s="29"/>
      <c r="E15" s="30"/>
      <c r="F15" s="29"/>
      <c r="G15" s="29"/>
      <c r="H15" s="31"/>
      <c r="I15" s="72"/>
      <c r="J15" s="79"/>
      <c r="K15" s="72"/>
      <c r="L15" s="29"/>
      <c r="M15" s="40"/>
      <c r="N15" s="40"/>
      <c r="O15" s="75"/>
      <c r="P15" s="63"/>
      <c r="R15" s="1"/>
    </row>
    <row r="16" ht="21" customHeight="1" spans="1:18">
      <c r="A16" s="9">
        <v>4</v>
      </c>
      <c r="B16" s="34">
        <v>43042</v>
      </c>
      <c r="C16" s="35" t="s">
        <v>36</v>
      </c>
      <c r="D16" s="36">
        <v>2382544.89</v>
      </c>
      <c r="E16" s="37">
        <v>43017</v>
      </c>
      <c r="F16" s="36">
        <v>2209147.2</v>
      </c>
      <c r="G16" s="36">
        <v>1400002.3</v>
      </c>
      <c r="H16" s="25">
        <v>0.02</v>
      </c>
      <c r="I16" s="68">
        <f>ROUNDUP(D16*H16,2)</f>
        <v>47650.9</v>
      </c>
      <c r="J16" s="77"/>
      <c r="K16" s="68">
        <v>0</v>
      </c>
      <c r="L16" s="36">
        <v>0</v>
      </c>
      <c r="M16" s="38"/>
      <c r="N16" s="38" t="s">
        <v>66</v>
      </c>
      <c r="O16" s="15">
        <v>1400000</v>
      </c>
      <c r="P16" s="63"/>
      <c r="R16" s="1"/>
    </row>
    <row r="17" ht="20.1" customHeight="1" spans="1:16">
      <c r="A17" s="9"/>
      <c r="B17" s="34"/>
      <c r="C17" s="35"/>
      <c r="D17" s="36"/>
      <c r="E17" s="37"/>
      <c r="F17" s="36"/>
      <c r="G17" s="36"/>
      <c r="H17" s="38"/>
      <c r="I17" s="68"/>
      <c r="J17" s="9"/>
      <c r="K17" s="68"/>
      <c r="L17" s="36"/>
      <c r="M17" s="38"/>
      <c r="N17" s="38" t="s">
        <v>58</v>
      </c>
      <c r="O17" s="68">
        <f>D16-I16-K16-L16-O16</f>
        <v>934893.99</v>
      </c>
      <c r="P17" s="63"/>
    </row>
    <row r="18" ht="10.5" customHeight="1" spans="1:18">
      <c r="A18" s="26"/>
      <c r="B18" s="33"/>
      <c r="C18" s="28"/>
      <c r="D18" s="29"/>
      <c r="E18" s="30"/>
      <c r="F18" s="29"/>
      <c r="G18" s="29"/>
      <c r="H18" s="31"/>
      <c r="I18" s="72"/>
      <c r="J18" s="79"/>
      <c r="K18" s="72"/>
      <c r="L18" s="29"/>
      <c r="M18" s="40"/>
      <c r="N18" s="40"/>
      <c r="O18" s="75"/>
      <c r="P18" s="63"/>
      <c r="R18" s="1"/>
    </row>
    <row r="19" s="2" customFormat="1" ht="33.95" customHeight="1" spans="1:20">
      <c r="A19" s="9">
        <v>5</v>
      </c>
      <c r="B19" s="34">
        <v>43214</v>
      </c>
      <c r="C19" s="35" t="s">
        <v>36</v>
      </c>
      <c r="D19" s="36">
        <v>1849780.42</v>
      </c>
      <c r="E19" s="37">
        <v>43194</v>
      </c>
      <c r="F19" s="36">
        <v>1849780.42</v>
      </c>
      <c r="G19" s="36"/>
      <c r="H19" s="25" t="s">
        <v>67</v>
      </c>
      <c r="I19" s="68">
        <v>87518</v>
      </c>
      <c r="J19" s="77"/>
      <c r="K19" s="68">
        <v>28117</v>
      </c>
      <c r="L19" s="36">
        <v>500</v>
      </c>
      <c r="M19" s="38"/>
      <c r="N19" s="38" t="s">
        <v>58</v>
      </c>
      <c r="O19" s="68">
        <f>D19-I19-K19-L19-L20-O20</f>
        <v>341030.42</v>
      </c>
      <c r="P19" s="71"/>
      <c r="S19" s="98"/>
      <c r="T19" s="98"/>
    </row>
    <row r="20" ht="24" customHeight="1" spans="1:18">
      <c r="A20" s="26"/>
      <c r="B20" s="39"/>
      <c r="C20" s="28"/>
      <c r="D20" s="29"/>
      <c r="E20" s="30"/>
      <c r="F20" s="36"/>
      <c r="G20" s="36"/>
      <c r="H20" s="25"/>
      <c r="I20" s="68"/>
      <c r="J20" s="78" t="s">
        <v>68</v>
      </c>
      <c r="K20" s="72"/>
      <c r="L20" s="80">
        <v>130000</v>
      </c>
      <c r="M20" s="81" t="s">
        <v>69</v>
      </c>
      <c r="N20" s="38" t="s">
        <v>70</v>
      </c>
      <c r="O20" s="82">
        <v>1262615</v>
      </c>
      <c r="P20" s="63"/>
      <c r="R20" s="1"/>
    </row>
    <row r="21" ht="20.1" customHeight="1" spans="1:20">
      <c r="A21" s="26"/>
      <c r="B21" s="33"/>
      <c r="C21" s="28"/>
      <c r="D21" s="29"/>
      <c r="E21" s="30"/>
      <c r="F21" s="29"/>
      <c r="G21" s="29"/>
      <c r="H21" s="40"/>
      <c r="I21" s="72"/>
      <c r="J21" s="26"/>
      <c r="K21" s="72"/>
      <c r="L21" s="83"/>
      <c r="M21" s="84"/>
      <c r="N21" s="40"/>
      <c r="O21" s="72"/>
      <c r="P21" s="63"/>
      <c r="R21" s="1"/>
      <c r="S21" s="1"/>
      <c r="T21" s="1"/>
    </row>
    <row r="22" ht="20.1" customHeight="1" spans="1:20">
      <c r="A22" s="9">
        <v>6</v>
      </c>
      <c r="B22" s="41" t="s">
        <v>72</v>
      </c>
      <c r="C22" s="35"/>
      <c r="D22" s="36"/>
      <c r="E22" s="37"/>
      <c r="F22" s="36"/>
      <c r="G22" s="36"/>
      <c r="H22" s="38"/>
      <c r="I22" s="68"/>
      <c r="J22" s="26"/>
      <c r="K22" s="72"/>
      <c r="L22" s="80">
        <v>-130000</v>
      </c>
      <c r="M22" s="81" t="s">
        <v>73</v>
      </c>
      <c r="N22" s="85" t="s">
        <v>74</v>
      </c>
      <c r="O22" s="23">
        <f>D22-I22-K22-L22</f>
        <v>130000</v>
      </c>
      <c r="P22" s="63"/>
      <c r="T22" s="5">
        <f>I28/D28</f>
        <v>0.0211521193184953</v>
      </c>
    </row>
    <row r="23" ht="20.1" customHeight="1" spans="1:18">
      <c r="A23" s="26"/>
      <c r="B23" s="33" t="s">
        <v>1</v>
      </c>
      <c r="C23" s="28"/>
      <c r="D23" s="29"/>
      <c r="E23" s="30"/>
      <c r="F23" s="29"/>
      <c r="G23" s="29"/>
      <c r="H23" s="40"/>
      <c r="I23" s="72"/>
      <c r="J23" s="26"/>
      <c r="K23" s="72"/>
      <c r="L23" s="29"/>
      <c r="M23" s="73"/>
      <c r="N23" s="40"/>
      <c r="O23" s="72"/>
      <c r="P23" s="63"/>
      <c r="Q23" s="99"/>
      <c r="R23" s="99"/>
    </row>
    <row r="24" ht="20.1" customHeight="1" spans="1:18">
      <c r="A24" s="26">
        <v>7</v>
      </c>
      <c r="B24" s="39">
        <v>43299</v>
      </c>
      <c r="C24" s="28" t="s">
        <v>36</v>
      </c>
      <c r="D24" s="29">
        <v>1883066.63</v>
      </c>
      <c r="E24" s="30">
        <v>43283</v>
      </c>
      <c r="F24" s="29">
        <v>1883066.63</v>
      </c>
      <c r="G24" s="29"/>
      <c r="H24" s="108" t="s">
        <v>77</v>
      </c>
      <c r="I24" s="72">
        <v>0</v>
      </c>
      <c r="J24" s="79"/>
      <c r="K24" s="72">
        <v>0</v>
      </c>
      <c r="L24" s="36">
        <v>0</v>
      </c>
      <c r="M24" s="38"/>
      <c r="N24" s="40" t="s">
        <v>58</v>
      </c>
      <c r="O24" s="72">
        <f>D24-I24-K24-L24-L25-O25</f>
        <v>433050.63</v>
      </c>
      <c r="P24" s="63"/>
      <c r="Q24" s="99"/>
      <c r="R24" s="100"/>
    </row>
    <row r="25" ht="20.1" customHeight="1" spans="1:18">
      <c r="A25" s="26"/>
      <c r="B25" s="39"/>
      <c r="C25" s="28"/>
      <c r="D25" s="29"/>
      <c r="E25" s="30"/>
      <c r="F25" s="29"/>
      <c r="G25" s="29"/>
      <c r="H25" s="108"/>
      <c r="I25" s="72"/>
      <c r="J25" s="73"/>
      <c r="K25" s="72"/>
      <c r="L25" s="80"/>
      <c r="M25" s="81"/>
      <c r="N25" s="40" t="s">
        <v>78</v>
      </c>
      <c r="O25" s="109">
        <v>1450016</v>
      </c>
      <c r="P25" s="63"/>
      <c r="Q25" s="99"/>
      <c r="R25" s="100"/>
    </row>
    <row r="26" ht="20.1" customHeight="1" spans="1:18">
      <c r="A26" s="26"/>
      <c r="B26" s="33"/>
      <c r="C26" s="28"/>
      <c r="D26" s="29"/>
      <c r="E26" s="30"/>
      <c r="F26" s="29"/>
      <c r="G26" s="29"/>
      <c r="H26" s="40"/>
      <c r="I26" s="72"/>
      <c r="J26" s="26"/>
      <c r="K26" s="72"/>
      <c r="L26" s="29"/>
      <c r="M26" s="73"/>
      <c r="N26" s="40"/>
      <c r="O26" s="72"/>
      <c r="P26" s="63"/>
      <c r="Q26" s="99"/>
      <c r="R26" s="100"/>
    </row>
    <row r="27" ht="20.1" customHeight="1" spans="1:22">
      <c r="A27" s="26"/>
      <c r="B27" s="39"/>
      <c r="C27" s="28"/>
      <c r="D27" s="29"/>
      <c r="E27" s="30"/>
      <c r="F27" s="29"/>
      <c r="G27" s="29"/>
      <c r="H27" s="40"/>
      <c r="I27" s="72"/>
      <c r="J27" s="26"/>
      <c r="K27" s="72"/>
      <c r="L27" s="29"/>
      <c r="M27" s="40"/>
      <c r="N27" s="40"/>
      <c r="O27" s="72"/>
      <c r="P27" s="63"/>
      <c r="T27" s="5">
        <f>C3*0.02</f>
        <v>236119.68</v>
      </c>
      <c r="U27" s="1">
        <v>236120</v>
      </c>
      <c r="V27" s="1">
        <f>U27-I28</f>
        <v>-0.760000000009313</v>
      </c>
    </row>
    <row r="28" s="3" customFormat="1" ht="24.95" customHeight="1" spans="1:22">
      <c r="A28" s="17" t="s">
        <v>39</v>
      </c>
      <c r="B28" s="17"/>
      <c r="C28" s="42" t="s">
        <v>40</v>
      </c>
      <c r="D28" s="43">
        <f>SUM(D7:D27)</f>
        <v>11162983.55</v>
      </c>
      <c r="E28" s="42" t="s">
        <v>40</v>
      </c>
      <c r="F28" s="43">
        <f>SUM(F7:F27)</f>
        <v>11162983.55</v>
      </c>
      <c r="G28" s="43">
        <f>SUM(G7:G27)</f>
        <v>7433849.16</v>
      </c>
      <c r="H28" s="42" t="s">
        <v>40</v>
      </c>
      <c r="I28" s="43">
        <f>SUM(I7:I27)</f>
        <v>236120.76</v>
      </c>
      <c r="J28" s="42" t="s">
        <v>40</v>
      </c>
      <c r="K28" s="43">
        <f>SUM(K7:K27)</f>
        <v>28117</v>
      </c>
      <c r="L28" s="43">
        <f>SUM(L7:L27)</f>
        <v>2000</v>
      </c>
      <c r="M28" s="42" t="s">
        <v>40</v>
      </c>
      <c r="N28" s="42" t="s">
        <v>40</v>
      </c>
      <c r="O28" s="43">
        <f>SUM(O7:O27)</f>
        <v>10896745.79</v>
      </c>
      <c r="P28" s="63"/>
      <c r="Q28" s="1"/>
      <c r="R28" s="5"/>
      <c r="S28" s="5"/>
      <c r="T28" s="5">
        <f>C3-D28</f>
        <v>643000.449999999</v>
      </c>
      <c r="U28" s="1"/>
      <c r="V28" s="1"/>
    </row>
    <row r="29" s="4" customFormat="1" ht="26.1" customHeight="1" spans="1:20">
      <c r="A29" s="44" t="s">
        <v>41</v>
      </c>
      <c r="B29" s="44"/>
      <c r="C29" s="45">
        <f>G29+G30</f>
        <v>1883066.63</v>
      </c>
      <c r="D29" s="45"/>
      <c r="E29" s="45"/>
      <c r="F29" s="46" t="s">
        <v>60</v>
      </c>
      <c r="G29" s="47">
        <f>O24</f>
        <v>433050.63</v>
      </c>
      <c r="H29" s="47"/>
      <c r="I29" s="46" t="s">
        <v>43</v>
      </c>
      <c r="J29" s="20" t="s">
        <v>61</v>
      </c>
      <c r="K29" s="20"/>
      <c r="L29" s="20"/>
      <c r="M29" s="20"/>
      <c r="N29" s="20"/>
      <c r="O29" s="20"/>
      <c r="P29" s="87"/>
      <c r="Q29" s="1"/>
      <c r="R29" s="101"/>
      <c r="S29" s="101"/>
      <c r="T29" s="101"/>
    </row>
    <row r="30" s="4" customFormat="1" ht="26.1" customHeight="1" spans="1:20">
      <c r="A30" s="44"/>
      <c r="B30" s="44"/>
      <c r="C30" s="45"/>
      <c r="D30" s="45"/>
      <c r="E30" s="45"/>
      <c r="F30" s="46" t="s">
        <v>59</v>
      </c>
      <c r="G30" s="48">
        <f>O25</f>
        <v>1450016</v>
      </c>
      <c r="H30" s="48"/>
      <c r="I30" s="46"/>
      <c r="J30" s="88" t="s">
        <v>71</v>
      </c>
      <c r="K30" s="88"/>
      <c r="L30" s="88"/>
      <c r="M30" s="88"/>
      <c r="N30" s="88"/>
      <c r="O30" s="88"/>
      <c r="P30" s="63"/>
      <c r="Q30" s="1"/>
      <c r="S30" s="101"/>
      <c r="T30" s="101"/>
    </row>
    <row r="31" ht="55.5" customHeight="1" spans="1:20">
      <c r="A31" s="9" t="s">
        <v>48</v>
      </c>
      <c r="B31" s="49"/>
      <c r="C31" s="50" t="s">
        <v>79</v>
      </c>
      <c r="D31" s="50"/>
      <c r="E31" s="50"/>
      <c r="F31" s="50"/>
      <c r="G31" s="50"/>
      <c r="H31" s="50"/>
      <c r="I31" s="9" t="s">
        <v>52</v>
      </c>
      <c r="J31" s="49"/>
      <c r="K31" s="89" t="s">
        <v>53</v>
      </c>
      <c r="L31" s="89"/>
      <c r="M31" s="89"/>
      <c r="N31" s="89"/>
      <c r="O31" s="89"/>
      <c r="P31" s="90"/>
      <c r="Q31" s="90"/>
      <c r="R31" s="90"/>
      <c r="S31" s="90"/>
      <c r="T31" s="1"/>
    </row>
    <row r="32" ht="55.5" customHeight="1" spans="1:25">
      <c r="A32" s="9" t="s">
        <v>75</v>
      </c>
      <c r="B32" s="49"/>
      <c r="C32" s="51"/>
      <c r="D32" s="51"/>
      <c r="E32" s="51"/>
      <c r="F32" s="51"/>
      <c r="G32" s="51"/>
      <c r="H32" s="51"/>
      <c r="I32" s="9" t="s">
        <v>54</v>
      </c>
      <c r="J32" s="49"/>
      <c r="K32" s="51"/>
      <c r="L32" s="51"/>
      <c r="M32" s="51"/>
      <c r="N32" s="51"/>
      <c r="O32" s="51"/>
      <c r="P32" s="90"/>
      <c r="Q32" s="90"/>
      <c r="R32" s="90"/>
      <c r="S32" s="90"/>
      <c r="T32" s="90"/>
      <c r="U32" s="90"/>
      <c r="V32" s="90"/>
      <c r="W32" s="90"/>
      <c r="X32" s="90"/>
      <c r="Y32" s="90"/>
    </row>
    <row r="33" ht="55.5" customHeight="1" spans="1:25">
      <c r="A33" s="9" t="s">
        <v>76</v>
      </c>
      <c r="B33" s="49"/>
      <c r="C33" s="52"/>
      <c r="D33" s="52"/>
      <c r="E33" s="52"/>
      <c r="F33" s="52"/>
      <c r="G33" s="52"/>
      <c r="H33" s="52"/>
      <c r="I33" s="9" t="s">
        <v>55</v>
      </c>
      <c r="J33" s="49"/>
      <c r="K33" s="52"/>
      <c r="L33" s="52"/>
      <c r="M33" s="52"/>
      <c r="N33" s="52"/>
      <c r="O33" s="52"/>
      <c r="P33" s="90"/>
      <c r="Q33" s="90"/>
      <c r="R33" s="90"/>
      <c r="S33" s="90"/>
      <c r="T33" s="90"/>
      <c r="U33" s="90"/>
      <c r="V33" s="90"/>
      <c r="W33" s="90"/>
      <c r="X33" s="90"/>
      <c r="Y33" s="90"/>
    </row>
    <row r="34" ht="55.5" customHeight="1" spans="1:25">
      <c r="A34" s="9" t="s">
        <v>57</v>
      </c>
      <c r="B34" s="49"/>
      <c r="C34" s="52"/>
      <c r="D34" s="52"/>
      <c r="E34" s="52"/>
      <c r="F34" s="52"/>
      <c r="G34" s="52"/>
      <c r="H34" s="52"/>
      <c r="I34" s="9" t="s">
        <v>64</v>
      </c>
      <c r="J34" s="49"/>
      <c r="K34" s="52"/>
      <c r="L34" s="52"/>
      <c r="M34" s="52"/>
      <c r="N34" s="52"/>
      <c r="O34" s="52"/>
      <c r="P34" s="90"/>
      <c r="Q34" s="90"/>
      <c r="R34" s="90"/>
      <c r="S34" s="90"/>
      <c r="T34" s="90"/>
      <c r="U34" s="90"/>
      <c r="V34" s="90"/>
      <c r="W34" s="90"/>
      <c r="X34" s="90"/>
      <c r="Y34" s="90"/>
    </row>
    <row r="35" s="5" customFormat="1"/>
    <row r="36" s="5" customFormat="1" spans="3:3">
      <c r="C36"/>
    </row>
    <row r="37" s="5" customFormat="1" spans="17:22">
      <c r="Q37" s="1"/>
      <c r="U37" s="1"/>
      <c r="V37" s="1"/>
    </row>
    <row r="38" spans="2:2">
      <c r="B38"/>
    </row>
    <row r="39" spans="3:3">
      <c r="C39"/>
    </row>
    <row r="42" spans="2:2">
      <c r="B42"/>
    </row>
  </sheetData>
  <mergeCells count="47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8:B28"/>
    <mergeCell ref="G29:H29"/>
    <mergeCell ref="J29:O29"/>
    <mergeCell ref="G30:H30"/>
    <mergeCell ref="J30:O30"/>
    <mergeCell ref="A31:B31"/>
    <mergeCell ref="C31:H31"/>
    <mergeCell ref="I31:J31"/>
    <mergeCell ref="K31:O31"/>
    <mergeCell ref="A32:B32"/>
    <mergeCell ref="C32:H32"/>
    <mergeCell ref="I32:J32"/>
    <mergeCell ref="K32:O32"/>
    <mergeCell ref="A33:B33"/>
    <mergeCell ref="C33:H33"/>
    <mergeCell ref="I33:J33"/>
    <mergeCell ref="K33:O33"/>
    <mergeCell ref="A34:B34"/>
    <mergeCell ref="C34:H34"/>
    <mergeCell ref="I34:J34"/>
    <mergeCell ref="K34:O34"/>
    <mergeCell ref="A5:A6"/>
    <mergeCell ref="I29:I30"/>
    <mergeCell ref="A29:B30"/>
    <mergeCell ref="C29:E30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42"/>
  <sheetViews>
    <sheetView tabSelected="1" topLeftCell="A4" workbookViewId="0">
      <selection activeCell="C4" sqref="C4:F4"/>
    </sheetView>
  </sheetViews>
  <sheetFormatPr defaultColWidth="9" defaultRowHeight="13.5"/>
  <cols>
    <col min="1" max="1" width="3.625" style="1" customWidth="1"/>
    <col min="2" max="2" width="8.25" style="6" customWidth="1"/>
    <col min="3" max="3" width="3.625" style="1" customWidth="1"/>
    <col min="4" max="4" width="11.375" style="7" customWidth="1"/>
    <col min="5" max="5" width="5.75" style="6" customWidth="1"/>
    <col min="6" max="6" width="11.375" style="7" customWidth="1"/>
    <col min="7" max="7" width="10.375" style="7" customWidth="1"/>
    <col min="8" max="8" width="4.25" style="1" customWidth="1"/>
    <col min="9" max="9" width="9.75" style="7" customWidth="1"/>
    <col min="10" max="10" width="4.125" style="1" customWidth="1"/>
    <col min="11" max="11" width="8.25" style="7" customWidth="1"/>
    <col min="12" max="12" width="8.375" style="7" customWidth="1"/>
    <col min="13" max="14" width="5.5" style="1" customWidth="1"/>
    <col min="15" max="15" width="9.25" style="7" customWidth="1"/>
    <col min="16" max="16" width="11.125" style="1" customWidth="1"/>
    <col min="17" max="17" width="13.125" style="1" customWidth="1"/>
    <col min="18" max="18" width="6.25" style="5" customWidth="1"/>
    <col min="19" max="19" width="8.625" style="5" customWidth="1"/>
    <col min="20" max="20" width="23.75" style="5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s="1" customFormat="1" ht="24.95" customHeight="1" spans="1:2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53"/>
      <c r="Q1" s="27" t="s">
        <v>1</v>
      </c>
      <c r="R1" s="5"/>
      <c r="S1" s="5"/>
      <c r="T1" s="5"/>
    </row>
    <row r="2" s="1" customFormat="1" ht="24.95" customHeight="1" spans="1:36">
      <c r="A2" s="9" t="s">
        <v>2</v>
      </c>
      <c r="B2" s="9"/>
      <c r="C2" s="10" t="s">
        <v>3</v>
      </c>
      <c r="D2" s="11"/>
      <c r="E2" s="11"/>
      <c r="F2" s="11"/>
      <c r="G2" s="11"/>
      <c r="H2" s="11"/>
      <c r="I2" s="11"/>
      <c r="J2" s="11"/>
      <c r="K2" s="54"/>
      <c r="L2" s="49" t="s">
        <v>4</v>
      </c>
      <c r="M2" s="55"/>
      <c r="N2" s="56" t="s">
        <v>5</v>
      </c>
      <c r="O2" s="57"/>
      <c r="P2" s="58"/>
      <c r="Q2" s="58"/>
      <c r="R2" s="91"/>
      <c r="S2" s="91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</row>
    <row r="3" s="1" customFormat="1" ht="24.95" customHeight="1" spans="1:36">
      <c r="A3" s="9" t="s">
        <v>6</v>
      </c>
      <c r="B3" s="9"/>
      <c r="C3" s="12">
        <v>11805984</v>
      </c>
      <c r="D3" s="13"/>
      <c r="E3" s="13"/>
      <c r="F3" s="14"/>
      <c r="G3" s="15" t="s">
        <v>7</v>
      </c>
      <c r="H3" s="16" t="s">
        <v>8</v>
      </c>
      <c r="I3" s="59"/>
      <c r="J3" s="59"/>
      <c r="K3" s="60"/>
      <c r="L3" s="9" t="s">
        <v>9</v>
      </c>
      <c r="M3" s="9"/>
      <c r="N3" s="61" t="s">
        <v>10</v>
      </c>
      <c r="O3" s="62"/>
      <c r="P3" s="63"/>
      <c r="Q3" s="92" t="s">
        <v>5</v>
      </c>
      <c r="R3" s="93">
        <v>69</v>
      </c>
      <c r="S3" s="93">
        <v>3992</v>
      </c>
      <c r="T3" s="94" t="s">
        <v>3</v>
      </c>
      <c r="U3" s="95" t="s">
        <v>8</v>
      </c>
      <c r="V3" s="96">
        <v>11805984</v>
      </c>
      <c r="W3" s="95" t="s">
        <v>11</v>
      </c>
      <c r="X3" s="95" t="s">
        <v>12</v>
      </c>
      <c r="Y3" s="102" t="s">
        <v>13</v>
      </c>
      <c r="Z3" s="103" t="s">
        <v>14</v>
      </c>
      <c r="AA3" s="103" t="s">
        <v>10</v>
      </c>
      <c r="AB3" s="104" t="s">
        <v>15</v>
      </c>
      <c r="AC3" s="105" t="s">
        <v>16</v>
      </c>
      <c r="AD3" s="106" t="s">
        <v>17</v>
      </c>
      <c r="AE3" s="63"/>
      <c r="AF3" s="63"/>
      <c r="AG3" s="63"/>
      <c r="AH3" s="63"/>
      <c r="AI3" s="63"/>
      <c r="AJ3" s="63"/>
    </row>
    <row r="4" s="1" customFormat="1" ht="24.95" customHeight="1" spans="1:20">
      <c r="A4" s="9" t="s">
        <v>18</v>
      </c>
      <c r="B4" s="9"/>
      <c r="C4" s="12">
        <v>11750509</v>
      </c>
      <c r="D4" s="13"/>
      <c r="E4" s="13"/>
      <c r="F4" s="14"/>
      <c r="G4" s="15" t="s">
        <v>19</v>
      </c>
      <c r="H4" s="12"/>
      <c r="I4" s="13"/>
      <c r="J4" s="13"/>
      <c r="K4" s="14"/>
      <c r="L4" s="9" t="s">
        <v>20</v>
      </c>
      <c r="M4" s="9"/>
      <c r="N4" s="64">
        <v>3992</v>
      </c>
      <c r="O4" s="65"/>
      <c r="P4" s="63"/>
      <c r="Q4" s="97"/>
      <c r="T4" s="1">
        <v>7433849.16</v>
      </c>
    </row>
    <row r="5" s="1" customFormat="1" ht="24.95" customHeight="1" spans="1:37">
      <c r="A5" s="17" t="s">
        <v>21</v>
      </c>
      <c r="B5" s="17" t="s">
        <v>22</v>
      </c>
      <c r="C5" s="17"/>
      <c r="D5" s="17"/>
      <c r="E5" s="17" t="s">
        <v>23</v>
      </c>
      <c r="F5" s="17"/>
      <c r="G5" s="18" t="s">
        <v>24</v>
      </c>
      <c r="H5" s="17" t="s">
        <v>25</v>
      </c>
      <c r="I5" s="17"/>
      <c r="J5" s="17" t="s">
        <v>26</v>
      </c>
      <c r="K5" s="17"/>
      <c r="L5" s="17" t="s">
        <v>27</v>
      </c>
      <c r="M5" s="17"/>
      <c r="N5" s="66" t="s">
        <v>28</v>
      </c>
      <c r="O5" s="66"/>
      <c r="P5" s="63"/>
      <c r="Q5" s="63"/>
      <c r="R5" s="63"/>
      <c r="S5" s="63"/>
      <c r="T5" s="63">
        <f>T4-G28</f>
        <v>0</v>
      </c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</row>
    <row r="6" s="1" customFormat="1" ht="24.95" customHeight="1" spans="1:37">
      <c r="A6" s="17"/>
      <c r="B6" s="19" t="s">
        <v>29</v>
      </c>
      <c r="C6" s="17" t="s">
        <v>30</v>
      </c>
      <c r="D6" s="18" t="s">
        <v>31</v>
      </c>
      <c r="E6" s="19" t="s">
        <v>29</v>
      </c>
      <c r="F6" s="18" t="s">
        <v>31</v>
      </c>
      <c r="G6" s="18" t="s">
        <v>31</v>
      </c>
      <c r="H6" s="17" t="s">
        <v>32</v>
      </c>
      <c r="I6" s="18" t="s">
        <v>31</v>
      </c>
      <c r="J6" s="17" t="s">
        <v>33</v>
      </c>
      <c r="K6" s="67" t="s">
        <v>31</v>
      </c>
      <c r="L6" s="18" t="s">
        <v>31</v>
      </c>
      <c r="M6" s="17" t="s">
        <v>34</v>
      </c>
      <c r="N6" s="66" t="s">
        <v>35</v>
      </c>
      <c r="O6" s="66" t="s">
        <v>31</v>
      </c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</row>
    <row r="7" s="2" customFormat="1" ht="55.5" customHeight="1" spans="1:20">
      <c r="A7" s="20">
        <v>1</v>
      </c>
      <c r="B7" s="21">
        <v>42811</v>
      </c>
      <c r="C7" s="22" t="s">
        <v>36</v>
      </c>
      <c r="D7" s="23">
        <v>731672.54</v>
      </c>
      <c r="E7" s="24">
        <v>42789</v>
      </c>
      <c r="F7" s="23">
        <v>905070.23</v>
      </c>
      <c r="G7" s="23">
        <v>1944457.2</v>
      </c>
      <c r="H7" s="25" t="s">
        <v>37</v>
      </c>
      <c r="I7" s="68">
        <f t="shared" ref="I7:I12" si="0">ROUNDUP(D7*0.02,2)</f>
        <v>14633.46</v>
      </c>
      <c r="J7" s="69"/>
      <c r="K7" s="68">
        <v>0</v>
      </c>
      <c r="L7" s="36">
        <v>500</v>
      </c>
      <c r="M7" s="38" t="s">
        <v>38</v>
      </c>
      <c r="N7" s="38" t="s">
        <v>58</v>
      </c>
      <c r="O7" s="70">
        <f>ROUNDUP(D7-I7-K7-L7,2)</f>
        <v>716539.08</v>
      </c>
      <c r="P7" s="71"/>
      <c r="S7" s="98"/>
      <c r="T7" s="98"/>
    </row>
    <row r="8" s="1" customFormat="1" ht="11.1" customHeight="1" spans="1:20">
      <c r="A8" s="26"/>
      <c r="B8" s="27"/>
      <c r="C8" s="28"/>
      <c r="D8" s="29"/>
      <c r="E8" s="30"/>
      <c r="F8" s="29"/>
      <c r="G8" s="29"/>
      <c r="H8" s="31"/>
      <c r="I8" s="72"/>
      <c r="J8" s="26"/>
      <c r="K8" s="72"/>
      <c r="L8" s="29"/>
      <c r="M8" s="73"/>
      <c r="N8" s="74"/>
      <c r="O8" s="75"/>
      <c r="P8" s="63"/>
      <c r="S8" s="5"/>
      <c r="T8" s="5"/>
    </row>
    <row r="9" s="2" customFormat="1" ht="35.25" customHeight="1" spans="1:20">
      <c r="A9" s="20">
        <v>2</v>
      </c>
      <c r="B9" s="21">
        <v>42913</v>
      </c>
      <c r="C9" s="22" t="s">
        <v>36</v>
      </c>
      <c r="D9" s="23">
        <v>1812021.06</v>
      </c>
      <c r="E9" s="24">
        <v>42901</v>
      </c>
      <c r="F9" s="23">
        <v>1812021.06</v>
      </c>
      <c r="G9" s="23">
        <v>2151279.66</v>
      </c>
      <c r="H9" s="25">
        <v>0.02</v>
      </c>
      <c r="I9" s="68">
        <f t="shared" si="0"/>
        <v>36240.43</v>
      </c>
      <c r="J9" s="69"/>
      <c r="K9" s="68">
        <v>0</v>
      </c>
      <c r="L9" s="36">
        <v>0</v>
      </c>
      <c r="M9" s="38"/>
      <c r="N9" s="38" t="s">
        <v>58</v>
      </c>
      <c r="O9" s="68">
        <f>ROUNDUP(D9-I9-K9-L9-O10,2)</f>
        <v>539918.93</v>
      </c>
      <c r="P9" s="76"/>
      <c r="S9" s="98"/>
      <c r="T9" s="98"/>
    </row>
    <row r="10" s="2" customFormat="1" ht="20.1" customHeight="1" spans="1:20">
      <c r="A10" s="20"/>
      <c r="B10" s="21"/>
      <c r="C10" s="22"/>
      <c r="D10" s="23"/>
      <c r="E10" s="24"/>
      <c r="F10" s="23"/>
      <c r="G10" s="23"/>
      <c r="H10" s="32"/>
      <c r="I10" s="68"/>
      <c r="J10" s="77"/>
      <c r="K10" s="68"/>
      <c r="L10" s="36"/>
      <c r="M10" s="38"/>
      <c r="N10" s="38" t="s">
        <v>59</v>
      </c>
      <c r="O10" s="23">
        <v>1235861.7</v>
      </c>
      <c r="P10" s="71"/>
      <c r="S10" s="98"/>
      <c r="T10" s="98"/>
    </row>
    <row r="11" s="1" customFormat="1" ht="9" customHeight="1" spans="1:20">
      <c r="A11" s="26"/>
      <c r="B11" s="27"/>
      <c r="C11" s="28"/>
      <c r="D11" s="29"/>
      <c r="E11" s="30"/>
      <c r="F11" s="29"/>
      <c r="G11" s="29"/>
      <c r="H11" s="31"/>
      <c r="I11" s="72"/>
      <c r="J11" s="26"/>
      <c r="K11" s="72"/>
      <c r="L11" s="29"/>
      <c r="M11" s="73"/>
      <c r="N11" s="74"/>
      <c r="O11" s="75"/>
      <c r="P11" s="63"/>
      <c r="S11" s="5"/>
      <c r="T11" s="5"/>
    </row>
    <row r="12" s="2" customFormat="1" ht="20.25" customHeight="1" spans="1:20">
      <c r="A12" s="20">
        <v>3</v>
      </c>
      <c r="B12" s="21">
        <v>42979</v>
      </c>
      <c r="C12" s="22" t="s">
        <v>36</v>
      </c>
      <c r="D12" s="23">
        <v>2503898.01</v>
      </c>
      <c r="E12" s="24">
        <v>42954</v>
      </c>
      <c r="F12" s="23">
        <v>2503898.01</v>
      </c>
      <c r="G12" s="23">
        <v>1938110</v>
      </c>
      <c r="H12" s="25">
        <v>0.02</v>
      </c>
      <c r="I12" s="68">
        <f t="shared" si="0"/>
        <v>50077.97</v>
      </c>
      <c r="J12" s="69"/>
      <c r="K12" s="68">
        <v>0</v>
      </c>
      <c r="L12" s="36">
        <v>1000</v>
      </c>
      <c r="M12" s="38"/>
      <c r="N12" s="38" t="s">
        <v>58</v>
      </c>
      <c r="O12" s="68">
        <f>ROUNDUP(D12-I12-K12-L12-O13,2)</f>
        <v>2274710.04</v>
      </c>
      <c r="P12" s="71"/>
      <c r="S12" s="98"/>
      <c r="T12" s="98"/>
    </row>
    <row r="13" s="2" customFormat="1" ht="20.1" customHeight="1" spans="1:20">
      <c r="A13" s="20"/>
      <c r="B13" s="21"/>
      <c r="C13" s="22"/>
      <c r="D13" s="23"/>
      <c r="E13" s="24"/>
      <c r="F13" s="23"/>
      <c r="G13" s="23"/>
      <c r="H13" s="32"/>
      <c r="I13" s="68"/>
      <c r="J13" s="77"/>
      <c r="K13" s="68"/>
      <c r="L13" s="36"/>
      <c r="M13" s="78" t="s">
        <v>65</v>
      </c>
      <c r="N13" s="38" t="s">
        <v>59</v>
      </c>
      <c r="O13" s="23">
        <v>178110</v>
      </c>
      <c r="P13" s="71"/>
      <c r="S13" s="98"/>
      <c r="T13" s="98"/>
    </row>
    <row r="14" s="2" customFormat="1" ht="6.95" customHeight="1" spans="1:20">
      <c r="A14" s="20"/>
      <c r="B14" s="21"/>
      <c r="C14" s="22"/>
      <c r="D14" s="23"/>
      <c r="E14" s="24"/>
      <c r="F14" s="23"/>
      <c r="G14" s="23"/>
      <c r="H14" s="32"/>
      <c r="I14" s="68"/>
      <c r="J14" s="77"/>
      <c r="K14" s="68"/>
      <c r="L14" s="36"/>
      <c r="M14" s="38"/>
      <c r="N14" s="38"/>
      <c r="O14" s="70"/>
      <c r="P14" s="71"/>
      <c r="S14" s="98"/>
      <c r="T14" s="98"/>
    </row>
    <row r="15" s="1" customFormat="1" ht="20.1" customHeight="1" spans="1:20">
      <c r="A15" s="26"/>
      <c r="B15" s="33"/>
      <c r="C15" s="28"/>
      <c r="D15" s="29"/>
      <c r="E15" s="30"/>
      <c r="F15" s="29"/>
      <c r="G15" s="29"/>
      <c r="H15" s="31"/>
      <c r="I15" s="72"/>
      <c r="J15" s="79"/>
      <c r="K15" s="72"/>
      <c r="L15" s="29"/>
      <c r="M15" s="40"/>
      <c r="N15" s="40"/>
      <c r="O15" s="75"/>
      <c r="P15" s="63"/>
      <c r="S15" s="5"/>
      <c r="T15" s="5"/>
    </row>
    <row r="16" s="1" customFormat="1" ht="21" customHeight="1" spans="1:20">
      <c r="A16" s="9">
        <v>4</v>
      </c>
      <c r="B16" s="34">
        <v>43042</v>
      </c>
      <c r="C16" s="35" t="s">
        <v>36</v>
      </c>
      <c r="D16" s="36">
        <v>2382544.89</v>
      </c>
      <c r="E16" s="37">
        <v>43017</v>
      </c>
      <c r="F16" s="36">
        <v>2209147.2</v>
      </c>
      <c r="G16" s="36">
        <v>1400002.3</v>
      </c>
      <c r="H16" s="25">
        <v>0.02</v>
      </c>
      <c r="I16" s="68">
        <f>ROUNDUP(D16*H16,2)</f>
        <v>47650.9</v>
      </c>
      <c r="J16" s="77"/>
      <c r="K16" s="68">
        <v>0</v>
      </c>
      <c r="L16" s="36">
        <v>0</v>
      </c>
      <c r="M16" s="38"/>
      <c r="N16" s="38" t="s">
        <v>66</v>
      </c>
      <c r="O16" s="15">
        <v>1400000</v>
      </c>
      <c r="P16" s="63"/>
      <c r="S16" s="5"/>
      <c r="T16" s="5"/>
    </row>
    <row r="17" s="1" customFormat="1" ht="20.1" customHeight="1" spans="1:20">
      <c r="A17" s="9"/>
      <c r="B17" s="34"/>
      <c r="C17" s="35"/>
      <c r="D17" s="36"/>
      <c r="E17" s="37"/>
      <c r="F17" s="36"/>
      <c r="G17" s="36"/>
      <c r="H17" s="38"/>
      <c r="I17" s="68"/>
      <c r="J17" s="9"/>
      <c r="K17" s="68"/>
      <c r="L17" s="36"/>
      <c r="M17" s="38"/>
      <c r="N17" s="38" t="s">
        <v>58</v>
      </c>
      <c r="O17" s="68">
        <f>D16-I16-K16-L16-O16</f>
        <v>934893.99</v>
      </c>
      <c r="P17" s="63"/>
      <c r="R17" s="5"/>
      <c r="S17" s="5"/>
      <c r="T17" s="5"/>
    </row>
    <row r="18" s="1" customFormat="1" ht="10.5" customHeight="1" spans="1:20">
      <c r="A18" s="26"/>
      <c r="B18" s="33"/>
      <c r="C18" s="28"/>
      <c r="D18" s="29"/>
      <c r="E18" s="30"/>
      <c r="F18" s="29"/>
      <c r="G18" s="29"/>
      <c r="H18" s="31"/>
      <c r="I18" s="72"/>
      <c r="J18" s="79"/>
      <c r="K18" s="72"/>
      <c r="L18" s="29"/>
      <c r="M18" s="40"/>
      <c r="N18" s="40"/>
      <c r="O18" s="75"/>
      <c r="P18" s="63"/>
      <c r="S18" s="5"/>
      <c r="T18" s="5"/>
    </row>
    <row r="19" s="2" customFormat="1" ht="33.95" customHeight="1" spans="1:20">
      <c r="A19" s="9">
        <v>5</v>
      </c>
      <c r="B19" s="34">
        <v>43214</v>
      </c>
      <c r="C19" s="35" t="s">
        <v>36</v>
      </c>
      <c r="D19" s="36">
        <v>1849780.42</v>
      </c>
      <c r="E19" s="37">
        <v>43194</v>
      </c>
      <c r="F19" s="36">
        <v>1849780.42</v>
      </c>
      <c r="G19" s="36"/>
      <c r="H19" s="25" t="s">
        <v>67</v>
      </c>
      <c r="I19" s="68">
        <v>87518</v>
      </c>
      <c r="J19" s="77"/>
      <c r="K19" s="68">
        <v>28117</v>
      </c>
      <c r="L19" s="36">
        <v>500</v>
      </c>
      <c r="M19" s="38"/>
      <c r="N19" s="38" t="s">
        <v>58</v>
      </c>
      <c r="O19" s="68">
        <f>D19-I19-K19-L19-L20-O20</f>
        <v>341030.42</v>
      </c>
      <c r="P19" s="71"/>
      <c r="S19" s="98"/>
      <c r="T19" s="98"/>
    </row>
    <row r="20" s="1" customFormat="1" ht="24" customHeight="1" spans="1:20">
      <c r="A20" s="26"/>
      <c r="B20" s="39"/>
      <c r="C20" s="28"/>
      <c r="D20" s="29"/>
      <c r="E20" s="30"/>
      <c r="F20" s="36"/>
      <c r="G20" s="36"/>
      <c r="H20" s="25"/>
      <c r="I20" s="68"/>
      <c r="J20" s="78" t="s">
        <v>68</v>
      </c>
      <c r="K20" s="72"/>
      <c r="L20" s="80">
        <v>130000</v>
      </c>
      <c r="M20" s="81" t="s">
        <v>69</v>
      </c>
      <c r="N20" s="38" t="s">
        <v>70</v>
      </c>
      <c r="O20" s="82">
        <v>1262615</v>
      </c>
      <c r="P20" s="63"/>
      <c r="S20" s="5"/>
      <c r="T20" s="5"/>
    </row>
    <row r="21" s="1" customFormat="1" ht="20.1" customHeight="1" spans="1:16">
      <c r="A21" s="26"/>
      <c r="B21" s="33"/>
      <c r="C21" s="28"/>
      <c r="D21" s="29"/>
      <c r="E21" s="30"/>
      <c r="F21" s="29"/>
      <c r="G21" s="29"/>
      <c r="H21" s="40"/>
      <c r="I21" s="72"/>
      <c r="J21" s="26"/>
      <c r="K21" s="72"/>
      <c r="L21" s="83"/>
      <c r="M21" s="84"/>
      <c r="N21" s="40"/>
      <c r="O21" s="72"/>
      <c r="P21" s="63"/>
    </row>
    <row r="22" s="1" customFormat="1" ht="20.1" customHeight="1" spans="1:20">
      <c r="A22" s="9">
        <v>6</v>
      </c>
      <c r="B22" s="41" t="s">
        <v>72</v>
      </c>
      <c r="C22" s="35"/>
      <c r="D22" s="36"/>
      <c r="E22" s="37"/>
      <c r="F22" s="36"/>
      <c r="G22" s="36"/>
      <c r="H22" s="38"/>
      <c r="I22" s="68"/>
      <c r="J22" s="26"/>
      <c r="K22" s="72"/>
      <c r="L22" s="80">
        <v>-130000</v>
      </c>
      <c r="M22" s="81" t="s">
        <v>73</v>
      </c>
      <c r="N22" s="85" t="s">
        <v>74</v>
      </c>
      <c r="O22" s="23">
        <f>D22-I22-K22-L22</f>
        <v>130000</v>
      </c>
      <c r="P22" s="63"/>
      <c r="R22" s="5"/>
      <c r="S22" s="5"/>
      <c r="T22" s="5">
        <f>I28/D28</f>
        <v>0.0200945133525705</v>
      </c>
    </row>
    <row r="23" s="1" customFormat="1" ht="20.1" customHeight="1" spans="1:20">
      <c r="A23" s="26"/>
      <c r="B23" s="33"/>
      <c r="C23" s="28"/>
      <c r="D23" s="29"/>
      <c r="E23" s="30"/>
      <c r="F23" s="29"/>
      <c r="G23" s="29"/>
      <c r="H23" s="40"/>
      <c r="I23" s="72"/>
      <c r="J23" s="26"/>
      <c r="K23" s="72"/>
      <c r="L23" s="29"/>
      <c r="M23" s="73"/>
      <c r="N23" s="40"/>
      <c r="O23" s="72"/>
      <c r="P23" s="63"/>
      <c r="Q23" s="99"/>
      <c r="R23" s="99"/>
      <c r="S23" s="5"/>
      <c r="T23" s="5"/>
    </row>
    <row r="24" s="1" customFormat="1" ht="20.1" customHeight="1" spans="1:20">
      <c r="A24" s="9">
        <v>7</v>
      </c>
      <c r="B24" s="34">
        <v>43299</v>
      </c>
      <c r="C24" s="35" t="s">
        <v>36</v>
      </c>
      <c r="D24" s="36">
        <v>1883066.63</v>
      </c>
      <c r="E24" s="37">
        <v>43283</v>
      </c>
      <c r="F24" s="36">
        <v>1883066.63</v>
      </c>
      <c r="G24" s="36"/>
      <c r="H24" s="25" t="s">
        <v>77</v>
      </c>
      <c r="I24" s="68">
        <v>0</v>
      </c>
      <c r="J24" s="77"/>
      <c r="K24" s="68">
        <v>0</v>
      </c>
      <c r="L24" s="36">
        <v>0</v>
      </c>
      <c r="M24" s="38"/>
      <c r="N24" s="38" t="s">
        <v>58</v>
      </c>
      <c r="O24" s="68">
        <f>D24-I24-K24-L24-L25-O25</f>
        <v>433050.63</v>
      </c>
      <c r="P24" s="63"/>
      <c r="Q24" s="99"/>
      <c r="R24" s="100"/>
      <c r="S24" s="5"/>
      <c r="T24" s="5"/>
    </row>
    <row r="25" s="1" customFormat="1" ht="20.1" customHeight="1" spans="1:20">
      <c r="A25" s="9"/>
      <c r="B25" s="34"/>
      <c r="C25" s="35"/>
      <c r="D25" s="36"/>
      <c r="E25" s="37"/>
      <c r="F25" s="36"/>
      <c r="G25" s="36"/>
      <c r="H25" s="25"/>
      <c r="I25" s="68"/>
      <c r="J25" s="78"/>
      <c r="K25" s="68"/>
      <c r="L25" s="86"/>
      <c r="M25" s="66"/>
      <c r="N25" s="38" t="s">
        <v>78</v>
      </c>
      <c r="O25" s="82">
        <v>1450016</v>
      </c>
      <c r="P25" s="63"/>
      <c r="Q25" s="99"/>
      <c r="R25" s="100"/>
      <c r="S25" s="5"/>
      <c r="T25" s="5"/>
    </row>
    <row r="26" s="1" customFormat="1" ht="20.1" customHeight="1" spans="1:20">
      <c r="A26" s="26">
        <v>8</v>
      </c>
      <c r="B26" s="39">
        <v>44371</v>
      </c>
      <c r="C26" s="28" t="s">
        <v>36</v>
      </c>
      <c r="D26" s="29">
        <v>587525.45</v>
      </c>
      <c r="E26" s="30"/>
      <c r="F26" s="29"/>
      <c r="G26" s="29"/>
      <c r="H26" s="40"/>
      <c r="I26" s="72"/>
      <c r="J26" s="26"/>
      <c r="K26" s="72"/>
      <c r="L26" s="29"/>
      <c r="M26" s="73"/>
      <c r="N26" s="40"/>
      <c r="O26" s="72"/>
      <c r="P26" s="63"/>
      <c r="Q26" s="99"/>
      <c r="R26" s="100"/>
      <c r="S26" s="5"/>
      <c r="T26" s="5"/>
    </row>
    <row r="27" s="1" customFormat="1" ht="20.1" customHeight="1" spans="1:22">
      <c r="A27" s="26"/>
      <c r="B27" s="34"/>
      <c r="C27" s="28"/>
      <c r="D27" s="29"/>
      <c r="E27" s="30"/>
      <c r="F27" s="29"/>
      <c r="G27" s="29"/>
      <c r="H27" s="40"/>
      <c r="I27" s="72"/>
      <c r="J27" s="26"/>
      <c r="K27" s="72"/>
      <c r="L27" s="29"/>
      <c r="M27" s="40"/>
      <c r="N27" s="40"/>
      <c r="O27" s="72"/>
      <c r="P27" s="63"/>
      <c r="R27" s="5"/>
      <c r="S27" s="5"/>
      <c r="T27" s="5">
        <f>C3*0.02</f>
        <v>236119.68</v>
      </c>
      <c r="U27" s="1">
        <v>236120</v>
      </c>
      <c r="V27" s="1">
        <f>U27-I28</f>
        <v>-0.760000000009313</v>
      </c>
    </row>
    <row r="28" s="3" customFormat="1" ht="24.95" customHeight="1" spans="1:22">
      <c r="A28" s="17" t="s">
        <v>39</v>
      </c>
      <c r="B28" s="17"/>
      <c r="C28" s="42" t="s">
        <v>40</v>
      </c>
      <c r="D28" s="43">
        <f t="shared" ref="D28:G28" si="1">SUM(D7:D27)</f>
        <v>11750509</v>
      </c>
      <c r="E28" s="42" t="s">
        <v>40</v>
      </c>
      <c r="F28" s="43">
        <f t="shared" si="1"/>
        <v>11162983.55</v>
      </c>
      <c r="G28" s="43">
        <f t="shared" si="1"/>
        <v>7433849.16</v>
      </c>
      <c r="H28" s="42" t="s">
        <v>40</v>
      </c>
      <c r="I28" s="43">
        <f t="shared" ref="I28:L28" si="2">SUM(I7:I27)</f>
        <v>236120.76</v>
      </c>
      <c r="J28" s="42" t="s">
        <v>40</v>
      </c>
      <c r="K28" s="43">
        <f t="shared" si="2"/>
        <v>28117</v>
      </c>
      <c r="L28" s="43">
        <f t="shared" si="2"/>
        <v>2000</v>
      </c>
      <c r="M28" s="42" t="s">
        <v>40</v>
      </c>
      <c r="N28" s="42" t="s">
        <v>40</v>
      </c>
      <c r="O28" s="43">
        <f>SUM(O7:O27)</f>
        <v>10896745.79</v>
      </c>
      <c r="P28" s="63"/>
      <c r="Q28" s="1"/>
      <c r="R28" s="5"/>
      <c r="S28" s="5"/>
      <c r="T28" s="5">
        <f>C3-D28</f>
        <v>55475</v>
      </c>
      <c r="U28" s="1"/>
      <c r="V28" s="1"/>
    </row>
    <row r="29" s="4" customFormat="1" ht="26.1" customHeight="1" spans="1:20">
      <c r="A29" s="44" t="s">
        <v>41</v>
      </c>
      <c r="B29" s="44"/>
      <c r="C29" s="45">
        <f>G29+G30</f>
        <v>1883066.63</v>
      </c>
      <c r="D29" s="45"/>
      <c r="E29" s="45"/>
      <c r="F29" s="46" t="s">
        <v>60</v>
      </c>
      <c r="G29" s="47">
        <f>O24</f>
        <v>433050.63</v>
      </c>
      <c r="H29" s="47"/>
      <c r="I29" s="46" t="s">
        <v>43</v>
      </c>
      <c r="J29" s="20" t="s">
        <v>61</v>
      </c>
      <c r="K29" s="20"/>
      <c r="L29" s="20"/>
      <c r="M29" s="20"/>
      <c r="N29" s="20"/>
      <c r="O29" s="20"/>
      <c r="P29" s="87"/>
      <c r="Q29" s="1"/>
      <c r="R29" s="101"/>
      <c r="S29" s="101"/>
      <c r="T29" s="101"/>
    </row>
    <row r="30" s="4" customFormat="1" ht="26.1" customHeight="1" spans="1:20">
      <c r="A30" s="44"/>
      <c r="B30" s="44"/>
      <c r="C30" s="45"/>
      <c r="D30" s="45"/>
      <c r="E30" s="45"/>
      <c r="F30" s="46" t="s">
        <v>59</v>
      </c>
      <c r="G30" s="48">
        <f>O25</f>
        <v>1450016</v>
      </c>
      <c r="H30" s="48"/>
      <c r="I30" s="46"/>
      <c r="J30" s="88" t="s">
        <v>71</v>
      </c>
      <c r="K30" s="88"/>
      <c r="L30" s="88"/>
      <c r="M30" s="88"/>
      <c r="N30" s="88"/>
      <c r="O30" s="88"/>
      <c r="P30" s="63"/>
      <c r="Q30" s="1"/>
      <c r="S30" s="101"/>
      <c r="T30" s="101"/>
    </row>
    <row r="31" s="1" customFormat="1" ht="55.5" customHeight="1" spans="1:19">
      <c r="A31" s="9" t="s">
        <v>48</v>
      </c>
      <c r="B31" s="49"/>
      <c r="C31" s="50" t="s">
        <v>79</v>
      </c>
      <c r="D31" s="50"/>
      <c r="E31" s="50"/>
      <c r="F31" s="50"/>
      <c r="G31" s="50"/>
      <c r="H31" s="50"/>
      <c r="I31" s="9" t="s">
        <v>52</v>
      </c>
      <c r="J31" s="49"/>
      <c r="K31" s="89" t="s">
        <v>53</v>
      </c>
      <c r="L31" s="89"/>
      <c r="M31" s="89"/>
      <c r="N31" s="89"/>
      <c r="O31" s="89"/>
      <c r="P31" s="90"/>
      <c r="Q31" s="90"/>
      <c r="R31" s="90"/>
      <c r="S31" s="90"/>
    </row>
    <row r="32" s="1" customFormat="1" ht="55.5" customHeight="1" spans="1:25">
      <c r="A32" s="9" t="s">
        <v>75</v>
      </c>
      <c r="B32" s="49"/>
      <c r="C32" s="51"/>
      <c r="D32" s="51"/>
      <c r="E32" s="51"/>
      <c r="F32" s="51"/>
      <c r="G32" s="51"/>
      <c r="H32" s="51"/>
      <c r="I32" s="9" t="s">
        <v>54</v>
      </c>
      <c r="J32" s="49"/>
      <c r="K32" s="51"/>
      <c r="L32" s="51"/>
      <c r="M32" s="51"/>
      <c r="N32" s="51"/>
      <c r="O32" s="51"/>
      <c r="P32" s="90"/>
      <c r="Q32" s="90"/>
      <c r="R32" s="90"/>
      <c r="S32" s="90"/>
      <c r="T32" s="90"/>
      <c r="U32" s="90"/>
      <c r="V32" s="90"/>
      <c r="W32" s="90"/>
      <c r="X32" s="90"/>
      <c r="Y32" s="90"/>
    </row>
    <row r="33" s="1" customFormat="1" ht="55.5" customHeight="1" spans="1:25">
      <c r="A33" s="9" t="s">
        <v>76</v>
      </c>
      <c r="B33" s="49"/>
      <c r="C33" s="52"/>
      <c r="D33" s="52"/>
      <c r="E33" s="52"/>
      <c r="F33" s="52"/>
      <c r="G33" s="52"/>
      <c r="H33" s="52"/>
      <c r="I33" s="9" t="s">
        <v>55</v>
      </c>
      <c r="J33" s="49"/>
      <c r="K33" s="52"/>
      <c r="L33" s="52"/>
      <c r="M33" s="52"/>
      <c r="N33" s="52"/>
      <c r="O33" s="52"/>
      <c r="P33" s="90"/>
      <c r="Q33" s="90"/>
      <c r="R33" s="90"/>
      <c r="S33" s="90"/>
      <c r="T33" s="90"/>
      <c r="U33" s="90"/>
      <c r="V33" s="90"/>
      <c r="W33" s="90"/>
      <c r="X33" s="90"/>
      <c r="Y33" s="90"/>
    </row>
    <row r="34" s="1" customFormat="1" ht="55.5" customHeight="1" spans="1:25">
      <c r="A34" s="9" t="s">
        <v>57</v>
      </c>
      <c r="B34" s="49"/>
      <c r="C34" s="52"/>
      <c r="D34" s="52"/>
      <c r="E34" s="52"/>
      <c r="F34" s="52"/>
      <c r="G34" s="52"/>
      <c r="H34" s="52"/>
      <c r="I34" s="9" t="s">
        <v>64</v>
      </c>
      <c r="J34" s="49"/>
      <c r="K34" s="52"/>
      <c r="L34" s="52"/>
      <c r="M34" s="52"/>
      <c r="N34" s="52"/>
      <c r="O34" s="52"/>
      <c r="P34" s="90"/>
      <c r="Q34" s="90"/>
      <c r="R34" s="90"/>
      <c r="S34" s="90"/>
      <c r="T34" s="90"/>
      <c r="U34" s="90"/>
      <c r="V34" s="90"/>
      <c r="W34" s="90"/>
      <c r="X34" s="90"/>
      <c r="Y34" s="90"/>
    </row>
    <row r="35" s="5" customFormat="1"/>
    <row r="36" s="5" customFormat="1" spans="3:3">
      <c r="C36"/>
    </row>
    <row r="37" s="5" customFormat="1" spans="17:22">
      <c r="Q37" s="1"/>
      <c r="U37" s="1"/>
      <c r="V37" s="1"/>
    </row>
    <row r="38" s="1" customFormat="1" spans="2:20">
      <c r="B38"/>
      <c r="D38" s="7"/>
      <c r="E38" s="6"/>
      <c r="F38" s="7"/>
      <c r="G38" s="7"/>
      <c r="I38" s="7"/>
      <c r="K38" s="7"/>
      <c r="L38" s="7"/>
      <c r="O38" s="7"/>
      <c r="R38" s="5"/>
      <c r="S38" s="5"/>
      <c r="T38" s="5"/>
    </row>
    <row r="39" s="1" customFormat="1" spans="2:20">
      <c r="B39" s="6"/>
      <c r="C39"/>
      <c r="D39" s="7"/>
      <c r="E39" s="6"/>
      <c r="F39" s="7"/>
      <c r="G39" s="7"/>
      <c r="I39" s="7"/>
      <c r="K39" s="7"/>
      <c r="L39" s="7"/>
      <c r="O39" s="7"/>
      <c r="R39" s="5"/>
      <c r="S39" s="5"/>
      <c r="T39" s="5"/>
    </row>
    <row r="40" s="1" customFormat="1" spans="2:20">
      <c r="B40" s="6"/>
      <c r="D40" s="7"/>
      <c r="E40" s="6"/>
      <c r="F40" s="7"/>
      <c r="G40" s="7"/>
      <c r="I40" s="7"/>
      <c r="K40" s="7"/>
      <c r="L40" s="7"/>
      <c r="O40" s="7"/>
      <c r="R40" s="5"/>
      <c r="S40" s="5"/>
      <c r="T40" s="5"/>
    </row>
    <row r="41" s="1" customFormat="1" spans="2:20">
      <c r="B41" s="6"/>
      <c r="D41" s="7"/>
      <c r="E41" s="6"/>
      <c r="F41" s="7"/>
      <c r="G41" s="7"/>
      <c r="I41" s="7"/>
      <c r="K41" s="7"/>
      <c r="L41" s="7"/>
      <c r="O41" s="7"/>
      <c r="R41" s="5"/>
      <c r="S41" s="5"/>
      <c r="T41" s="5"/>
    </row>
    <row r="42" s="1" customFormat="1" spans="2:20">
      <c r="B42"/>
      <c r="D42" s="7"/>
      <c r="E42" s="6"/>
      <c r="F42" s="7"/>
      <c r="G42" s="7"/>
      <c r="I42" s="7"/>
      <c r="K42" s="7"/>
      <c r="L42" s="7"/>
      <c r="O42" s="7"/>
      <c r="R42" s="5"/>
      <c r="S42" s="5"/>
      <c r="T42" s="5"/>
    </row>
  </sheetData>
  <mergeCells count="47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8:B28"/>
    <mergeCell ref="G29:H29"/>
    <mergeCell ref="J29:O29"/>
    <mergeCell ref="G30:H30"/>
    <mergeCell ref="J30:O30"/>
    <mergeCell ref="A31:B31"/>
    <mergeCell ref="C31:H31"/>
    <mergeCell ref="I31:J31"/>
    <mergeCell ref="K31:O31"/>
    <mergeCell ref="A32:B32"/>
    <mergeCell ref="C32:H32"/>
    <mergeCell ref="I32:J32"/>
    <mergeCell ref="K32:O32"/>
    <mergeCell ref="A33:B33"/>
    <mergeCell ref="C33:H33"/>
    <mergeCell ref="I33:J33"/>
    <mergeCell ref="K33:O33"/>
    <mergeCell ref="A34:B34"/>
    <mergeCell ref="C34:H34"/>
    <mergeCell ref="I34:J34"/>
    <mergeCell ref="K34:O34"/>
    <mergeCell ref="A5:A6"/>
    <mergeCell ref="I29:I30"/>
    <mergeCell ref="A29:B30"/>
    <mergeCell ref="C29:E3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3992-1</vt:lpstr>
      <vt:lpstr>3992-(2)</vt:lpstr>
      <vt:lpstr>3992-(3)</vt:lpstr>
      <vt:lpstr>3992-(4)</vt:lpstr>
      <vt:lpstr>3992-(5)</vt:lpstr>
      <vt:lpstr>3992-(6)</vt:lpstr>
      <vt:lpstr>3992-(7)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朱敏</cp:lastModifiedBy>
  <dcterms:created xsi:type="dcterms:W3CDTF">2017-01-21T06:29:00Z</dcterms:created>
  <cp:lastPrinted>2018-06-29T01:23:00Z</cp:lastPrinted>
  <dcterms:modified xsi:type="dcterms:W3CDTF">2021-07-08T06:15:07Z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EF538165CF3E458985BD97E2A62C9519</vt:lpwstr>
  </property>
</Properties>
</file>