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 concurrentCalc="0"/>
</workbook>
</file>

<file path=xl/comments1.xml><?xml version="1.0" encoding="utf-8"?>
<comments xmlns="http://schemas.openxmlformats.org/spreadsheetml/2006/main">
  <authors>
    <author>cw05</author>
    <author>qyr</author>
  </authors>
  <commentList>
    <comment ref="A41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B41" authorId="1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异地未预缴</t>
        </r>
      </text>
    </comment>
    <comment ref="A42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G45" authorId="1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异地已预缴181.9</t>
        </r>
      </text>
    </comment>
    <comment ref="I45" authorId="1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异地已预缴84.9</t>
        </r>
      </text>
    </comment>
    <comment ref="G46" authorId="1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异地未预缴</t>
        </r>
      </text>
    </comment>
    <comment ref="I46" authorId="1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异地未预缴</t>
        </r>
      </text>
    </comment>
  </commentList>
</comments>
</file>

<file path=xl/sharedStrings.xml><?xml version="1.0" encoding="utf-8"?>
<sst xmlns="http://schemas.openxmlformats.org/spreadsheetml/2006/main" count="101" uniqueCount="68">
  <si>
    <t xml:space="preserve">C11346  京台泰安至枣庄改扩建五标项目                                                                                                                                                                                     </t>
  </si>
  <si>
    <t>中标日期</t>
  </si>
  <si>
    <t>2021.1.22</t>
  </si>
  <si>
    <t>中标价</t>
  </si>
  <si>
    <t>负责人</t>
  </si>
  <si>
    <t>孔令双15964510181</t>
  </si>
  <si>
    <t>建设单位</t>
  </si>
  <si>
    <t>山东鲁桥建设有限公司     山东高速工程建设集团有限公司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</si>
  <si>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</si>
  <si>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</si>
  <si>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</si>
  <si>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</si>
  <si>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</si>
  <si>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</si>
  <si>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</si>
  <si>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</si>
  <si>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</si>
  <si>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</si>
  <si>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</si>
  <si>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</si>
  <si>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</si>
  <si>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</si>
  <si>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新中行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</si>
  <si>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</si>
  <si>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</si>
  <si>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</si>
  <si>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</si>
  <si>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</si>
  <si>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</si>
  <si>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</si>
  <si>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</si>
  <si>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</si>
  <si>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</si>
  <si>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</si>
  <si>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</si>
  <si>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</si>
  <si>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</si>
  <si>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5份</t>
  </si>
  <si>
    <t>专</t>
  </si>
  <si>
    <t>山东力达防水防火科技有限公司</t>
  </si>
  <si>
    <t>工程款</t>
  </si>
  <si>
    <t>2021-101#-100万</t>
  </si>
  <si>
    <t>中行</t>
  </si>
  <si>
    <t>3份</t>
  </si>
  <si>
    <t>1次</t>
  </si>
  <si>
    <t>扣</t>
  </si>
  <si>
    <t>转账手续费</t>
  </si>
  <si>
    <t>外经证</t>
  </si>
  <si>
    <t>管理费（到账工程款1.5%）</t>
  </si>
  <si>
    <t>企业所得税1%</t>
  </si>
  <si>
    <t>水利基金</t>
  </si>
  <si>
    <t>2021年1月开票增值税及附加</t>
  </si>
  <si>
    <t>应提供成本</t>
  </si>
  <si>
    <t>可支付金额</t>
  </si>
  <si>
    <t>尚需提供成本</t>
  </si>
  <si>
    <t>公司代缴税金：</t>
  </si>
  <si>
    <t>税种</t>
  </si>
  <si>
    <t>税额</t>
  </si>
  <si>
    <t>2021年1月开票税金</t>
  </si>
  <si>
    <t>2021年9月开票税金</t>
  </si>
  <si>
    <t>企业所得税</t>
  </si>
  <si>
    <t>增值税</t>
  </si>
  <si>
    <t>差额</t>
  </si>
  <si>
    <t>印花税</t>
  </si>
  <si>
    <t>城市维护建设税</t>
  </si>
  <si>
    <t>教育费附加</t>
  </si>
  <si>
    <t>地方教育费附加</t>
  </si>
  <si>
    <t>小计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</si>
</sst>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7" formatCode="yy/m/d;@"/>
    <numFmt numFmtId="178" formatCode="#,##0.00_ "/>
    <numFmt numFmtId="179" formatCode="yyyy&quot;年&quot;m&quot;月&quot;;@"/>
    <numFmt numFmtId="180" formatCode="#,##0_ "/>
  </numFmts>
  <fonts count="3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9"/>
      <color rgb="FF333333"/>
      <name val="宋体"/>
      <charset val="134"/>
    </font>
    <font>
      <sz val="9"/>
      <color rgb="FF333333"/>
      <name val="宋体"/>
      <charset val="134"/>
    </font>
    <font>
      <b/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1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5" borderId="12" applyNumberFormat="0" applyFon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2" fillId="21" borderId="11" applyNumberFormat="0" applyAlignment="0" applyProtection="0">
      <alignment vertical="center"/>
    </xf>
    <xf numFmtId="0" fontId="26" fillId="21" borderId="10" applyNumberFormat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</cellStyleXfs>
  <cellXfs count="66">
    <xf numFmtId="0" fontId="0" fillId="0" borderId="0" xfId="0"/>
    <xf numFmtId="0" fontId="1" fillId="0" borderId="0" xfId="0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7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14" fontId="2" fillId="0" borderId="2" xfId="0" applyNumberFormat="1" applyFont="1" applyBorder="1" applyAlignment="1">
      <alignment vertical="center"/>
    </xf>
    <xf numFmtId="178" fontId="2" fillId="0" borderId="2" xfId="0" applyNumberFormat="1" applyFont="1" applyBorder="1" applyAlignment="1">
      <alignment vertical="center"/>
    </xf>
    <xf numFmtId="178" fontId="4" fillId="0" borderId="0" xfId="0" applyNumberFormat="1" applyFont="1"/>
    <xf numFmtId="178" fontId="2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176" fontId="2" fillId="0" borderId="2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left" vertical="center" wrapText="1"/>
    </xf>
    <xf numFmtId="176" fontId="1" fillId="0" borderId="2" xfId="0" applyNumberFormat="1" applyFont="1" applyBorder="1" applyAlignment="1">
      <alignment vertical="center"/>
    </xf>
    <xf numFmtId="178" fontId="6" fillId="0" borderId="2" xfId="0" applyNumberFormat="1" applyFont="1" applyBorder="1" applyAlignment="1">
      <alignment vertical="center"/>
    </xf>
    <xf numFmtId="177" fontId="7" fillId="0" borderId="0" xfId="0" applyNumberFormat="1" applyFont="1" applyBorder="1" applyAlignment="1">
      <alignment horizontal="center" vertical="center"/>
    </xf>
    <xf numFmtId="178" fontId="8" fillId="0" borderId="2" xfId="0" applyNumberFormat="1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9" fontId="2" fillId="0" borderId="2" xfId="11" applyNumberFormat="1" applyFont="1" applyBorder="1" applyAlignment="1">
      <alignment horizontal="center" vertical="center"/>
    </xf>
    <xf numFmtId="178" fontId="2" fillId="0" borderId="2" xfId="0" applyNumberFormat="1" applyFont="1" applyFill="1" applyBorder="1" applyAlignment="1">
      <alignment vertical="center"/>
    </xf>
    <xf numFmtId="178" fontId="1" fillId="2" borderId="2" xfId="0" applyNumberFormat="1" applyFont="1" applyFill="1" applyBorder="1" applyAlignment="1">
      <alignment vertical="center"/>
    </xf>
    <xf numFmtId="177" fontId="8" fillId="0" borderId="2" xfId="0" applyNumberFormat="1" applyFont="1" applyBorder="1" applyAlignment="1">
      <alignment vertical="center"/>
    </xf>
    <xf numFmtId="178" fontId="8" fillId="3" borderId="2" xfId="0" applyNumberFormat="1" applyFont="1" applyFill="1" applyBorder="1" applyAlignment="1">
      <alignment vertical="center"/>
    </xf>
    <xf numFmtId="178" fontId="8" fillId="0" borderId="2" xfId="0" applyNumberFormat="1" applyFont="1" applyBorder="1" applyAlignment="1">
      <alignment vertical="center"/>
    </xf>
    <xf numFmtId="178" fontId="8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7" fontId="8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NumberFormat="1" applyFont="1" applyFill="1" applyBorder="1" applyAlignment="1">
      <alignment horizontal="center" vertical="center"/>
    </xf>
    <xf numFmtId="9" fontId="1" fillId="5" borderId="2" xfId="11" applyFont="1" applyFill="1" applyBorder="1" applyAlignment="1">
      <alignment horizontal="center" vertical="center"/>
    </xf>
    <xf numFmtId="0" fontId="8" fillId="0" borderId="2" xfId="0" applyNumberFormat="1" applyFont="1" applyBorder="1" applyAlignment="1">
      <alignment vertical="center"/>
    </xf>
    <xf numFmtId="178" fontId="8" fillId="0" borderId="3" xfId="0" applyNumberFormat="1" applyFont="1" applyBorder="1" applyAlignment="1">
      <alignment vertical="center"/>
    </xf>
    <xf numFmtId="0" fontId="8" fillId="0" borderId="2" xfId="0" applyFont="1" applyBorder="1" applyAlignment="1">
      <alignment vertical="center"/>
    </xf>
    <xf numFmtId="178" fontId="8" fillId="0" borderId="0" xfId="0" applyNumberFormat="1" applyFont="1" applyBorder="1" applyAlignment="1">
      <alignment vertical="center"/>
    </xf>
    <xf numFmtId="0" fontId="8" fillId="0" borderId="0" xfId="0" applyNumberFormat="1" applyFont="1" applyBorder="1" applyAlignment="1">
      <alignment vertical="center"/>
    </xf>
    <xf numFmtId="176" fontId="8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176" fontId="2" fillId="0" borderId="2" xfId="0" applyNumberFormat="1" applyFont="1" applyBorder="1" applyAlignment="1">
      <alignment horizontal="right" vertical="center"/>
    </xf>
    <xf numFmtId="177" fontId="2" fillId="0" borderId="2" xfId="0" applyNumberFormat="1" applyFont="1" applyBorder="1" applyAlignment="1">
      <alignment horizontal="right" vertical="center"/>
    </xf>
    <xf numFmtId="176" fontId="8" fillId="3" borderId="2" xfId="0" applyNumberFormat="1" applyFont="1" applyFill="1" applyBorder="1" applyAlignment="1">
      <alignment vertical="center"/>
    </xf>
    <xf numFmtId="0" fontId="2" fillId="0" borderId="2" xfId="0" applyNumberFormat="1" applyFont="1" applyBorder="1" applyAlignment="1">
      <alignment vertical="center"/>
    </xf>
    <xf numFmtId="176" fontId="8" fillId="0" borderId="2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horizontal="left" vertical="center"/>
    </xf>
    <xf numFmtId="177" fontId="2" fillId="0" borderId="5" xfId="0" applyNumberFormat="1" applyFont="1" applyBorder="1" applyAlignment="1">
      <alignment horizontal="left" vertical="center"/>
    </xf>
    <xf numFmtId="177" fontId="7" fillId="6" borderId="0" xfId="0" applyNumberFormat="1" applyFont="1" applyFill="1" applyBorder="1" applyAlignment="1">
      <alignment horizontal="center" vertical="center"/>
    </xf>
    <xf numFmtId="176" fontId="7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0" fontId="8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10" fontId="8" fillId="0" borderId="0" xfId="0" applyNumberFormat="1" applyFont="1" applyBorder="1" applyAlignment="1">
      <alignment vertical="center"/>
    </xf>
    <xf numFmtId="176" fontId="8" fillId="4" borderId="2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8"/>
  <sheetViews>
    <sheetView tabSelected="1" workbookViewId="0">
      <selection activeCell="I18" sqref="I18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3" customWidth="1"/>
    <col min="10" max="10" width="7.625" style="5" customWidth="1"/>
    <col min="11" max="11" width="35.125" style="6" customWidth="1"/>
    <col min="12" max="12" width="16.5" style="6" customWidth="1"/>
    <col min="13" max="13" width="16.375" style="6" customWidth="1"/>
    <col min="14" max="14" width="5.625" style="6" customWidth="1"/>
    <col min="15" max="16384" width="9" style="6"/>
  </cols>
  <sheetData>
    <row r="1" ht="21.95" customHeight="1" spans="1:12">
      <c r="A1" s="7" t="s">
        <v>0</v>
      </c>
      <c r="B1" s="8"/>
      <c r="C1" s="8"/>
      <c r="D1" s="8"/>
      <c r="E1" s="8"/>
      <c r="F1" s="9"/>
      <c r="G1" s="9"/>
      <c r="H1" s="8"/>
      <c r="I1" s="9"/>
      <c r="J1" s="8"/>
      <c r="K1" s="20"/>
      <c r="L1" s="20"/>
    </row>
    <row r="2" ht="18" customHeight="1" spans="1:12">
      <c r="A2" s="10" t="s">
        <v>1</v>
      </c>
      <c r="B2" s="11" t="s">
        <v>2</v>
      </c>
      <c r="C2" s="12" t="s">
        <v>3</v>
      </c>
      <c r="D2" s="13">
        <v>3291635.07</v>
      </c>
      <c r="E2" s="14" t="s">
        <v>4</v>
      </c>
      <c r="F2" s="15" t="s">
        <v>5</v>
      </c>
      <c r="G2" s="16" t="s">
        <v>6</v>
      </c>
      <c r="H2" s="17" t="s">
        <v>7</v>
      </c>
      <c r="I2" s="53"/>
      <c r="J2" s="54"/>
      <c r="K2" s="55"/>
      <c r="L2" s="20"/>
    </row>
    <row r="3" ht="18" customHeight="1" spans="1:12">
      <c r="A3" s="10" t="s">
        <v>8</v>
      </c>
      <c r="B3" s="18"/>
      <c r="C3" s="12" t="s">
        <v>9</v>
      </c>
      <c r="D3" s="19"/>
      <c r="H3" s="20"/>
      <c r="I3" s="56"/>
      <c r="J3" s="20"/>
      <c r="K3" s="20"/>
      <c r="L3" s="20"/>
    </row>
    <row r="4" ht="18" customHeight="1" spans="1:12">
      <c r="A4" s="2" t="s">
        <v>10</v>
      </c>
      <c r="H4" s="20"/>
      <c r="I4" s="56"/>
      <c r="J4" s="20"/>
      <c r="K4" s="20"/>
      <c r="L4" s="20"/>
    </row>
    <row r="5" ht="18" customHeight="1" spans="1:10">
      <c r="A5" s="21" t="s">
        <v>11</v>
      </c>
      <c r="B5" s="22" t="s">
        <v>12</v>
      </c>
      <c r="C5" s="21" t="s">
        <v>13</v>
      </c>
      <c r="D5" s="21"/>
      <c r="E5" s="21" t="s">
        <v>14</v>
      </c>
      <c r="F5" s="22"/>
      <c r="G5" s="22" t="s">
        <v>15</v>
      </c>
      <c r="H5" s="23" t="s">
        <v>16</v>
      </c>
      <c r="I5" s="22"/>
      <c r="J5" s="23"/>
    </row>
    <row r="6" ht="18" customHeight="1" spans="1:10">
      <c r="A6" s="21"/>
      <c r="B6" s="22"/>
      <c r="C6" s="21" t="s">
        <v>17</v>
      </c>
      <c r="D6" s="21" t="s">
        <v>18</v>
      </c>
      <c r="E6" s="21" t="s">
        <v>17</v>
      </c>
      <c r="F6" s="22" t="s">
        <v>18</v>
      </c>
      <c r="G6" s="22"/>
      <c r="H6" s="23" t="s">
        <v>19</v>
      </c>
      <c r="I6" s="22" t="s">
        <v>20</v>
      </c>
      <c r="J6" s="23" t="s">
        <v>21</v>
      </c>
    </row>
    <row r="7" ht="18" customHeight="1" spans="1:10">
      <c r="A7" s="24">
        <v>44224</v>
      </c>
      <c r="B7" s="12">
        <f t="shared" ref="B7:B10" si="0">G7/(1+C7+E7)</f>
        <v>556381.678899083</v>
      </c>
      <c r="C7" s="25">
        <v>0.02</v>
      </c>
      <c r="D7" s="26">
        <f t="shared" ref="D7:D10" si="1">G7/(1+E7+C7)*C7</f>
        <v>11127.6335779817</v>
      </c>
      <c r="E7" s="25">
        <v>0.07</v>
      </c>
      <c r="F7" s="12">
        <f t="shared" ref="F7:F10" si="2">G7/(1+C7+E7)*E7</f>
        <v>38946.7175229358</v>
      </c>
      <c r="G7" s="27">
        <v>606456.03</v>
      </c>
      <c r="H7" s="24">
        <v>44230</v>
      </c>
      <c r="I7" s="12">
        <v>380000</v>
      </c>
      <c r="J7" s="57" t="s">
        <v>22</v>
      </c>
    </row>
    <row r="8" ht="18" customHeight="1" spans="1:10">
      <c r="A8" s="24">
        <v>44440</v>
      </c>
      <c r="B8" s="12">
        <f t="shared" si="0"/>
        <v>259755.963302752</v>
      </c>
      <c r="C8" s="25">
        <v>0.02</v>
      </c>
      <c r="D8" s="26">
        <f t="shared" si="1"/>
        <v>5195.11926605505</v>
      </c>
      <c r="E8" s="25">
        <v>0.07</v>
      </c>
      <c r="F8" s="12">
        <f t="shared" si="2"/>
        <v>18182.9174311927</v>
      </c>
      <c r="G8" s="27">
        <v>283134</v>
      </c>
      <c r="H8" s="24">
        <v>44461</v>
      </c>
      <c r="I8" s="12">
        <v>170000</v>
      </c>
      <c r="J8" s="57" t="s">
        <v>22</v>
      </c>
    </row>
    <row r="9" ht="18" customHeight="1" spans="1:10">
      <c r="A9" s="24"/>
      <c r="B9" s="12">
        <f t="shared" si="0"/>
        <v>0</v>
      </c>
      <c r="C9" s="25">
        <v>0.02</v>
      </c>
      <c r="D9" s="26">
        <f t="shared" si="1"/>
        <v>0</v>
      </c>
      <c r="E9" s="25">
        <v>0.07</v>
      </c>
      <c r="F9" s="12">
        <f t="shared" si="2"/>
        <v>0</v>
      </c>
      <c r="G9" s="27"/>
      <c r="H9" s="24"/>
      <c r="I9" s="12"/>
      <c r="J9" s="57"/>
    </row>
    <row r="10" ht="18" customHeight="1" spans="1:10">
      <c r="A10" s="24"/>
      <c r="B10" s="12">
        <f t="shared" si="0"/>
        <v>0</v>
      </c>
      <c r="C10" s="25">
        <v>0.02</v>
      </c>
      <c r="D10" s="26">
        <f t="shared" si="1"/>
        <v>0</v>
      </c>
      <c r="E10" s="25">
        <v>0.07</v>
      </c>
      <c r="F10" s="12">
        <f t="shared" si="2"/>
        <v>0</v>
      </c>
      <c r="G10" s="27"/>
      <c r="H10" s="24"/>
      <c r="I10" s="12"/>
      <c r="J10" s="57"/>
    </row>
    <row r="11" ht="18" customHeight="1" spans="1:10">
      <c r="A11" s="28" t="s">
        <v>23</v>
      </c>
      <c r="B11" s="29">
        <f>SUM(B7:B10)</f>
        <v>816137.642201835</v>
      </c>
      <c r="C11" s="30"/>
      <c r="D11" s="30">
        <f>SUM(D7:D10)</f>
        <v>16322.7528440367</v>
      </c>
      <c r="E11" s="30"/>
      <c r="F11" s="31">
        <f>SUM(F7:F10)</f>
        <v>57129.6349541284</v>
      </c>
      <c r="G11" s="30">
        <f>SUM(G7:G10)</f>
        <v>889590.03</v>
      </c>
      <c r="H11" s="32"/>
      <c r="I11" s="30">
        <f>SUM(I7:I10)</f>
        <v>550000</v>
      </c>
      <c r="J11" s="32"/>
    </row>
    <row r="12" ht="18" customHeight="1" spans="1:12">
      <c r="A12" s="2" t="s">
        <v>24</v>
      </c>
      <c r="J12" s="4"/>
      <c r="K12" s="4"/>
      <c r="L12" s="5"/>
    </row>
    <row r="13" ht="18" customHeight="1" spans="1:15">
      <c r="A13" s="33" t="s">
        <v>25</v>
      </c>
      <c r="B13" s="22" t="s">
        <v>26</v>
      </c>
      <c r="C13" s="21" t="s">
        <v>27</v>
      </c>
      <c r="D13" s="21" t="s">
        <v>28</v>
      </c>
      <c r="E13" s="21" t="s">
        <v>17</v>
      </c>
      <c r="F13" s="22" t="s">
        <v>29</v>
      </c>
      <c r="G13" s="22" t="s">
        <v>15</v>
      </c>
      <c r="H13" s="21" t="s">
        <v>30</v>
      </c>
      <c r="I13" s="22" t="s">
        <v>31</v>
      </c>
      <c r="J13" s="21" t="s">
        <v>21</v>
      </c>
      <c r="K13" s="58" t="s">
        <v>32</v>
      </c>
      <c r="L13" s="23" t="s">
        <v>33</v>
      </c>
      <c r="M13" s="23" t="s">
        <v>34</v>
      </c>
      <c r="N13" s="23" t="s">
        <v>35</v>
      </c>
      <c r="O13" s="23" t="s">
        <v>36</v>
      </c>
    </row>
    <row r="14" s="1" customFormat="1" ht="18" customHeight="1" spans="1:15">
      <c r="A14" s="34">
        <v>44228</v>
      </c>
      <c r="B14" s="35">
        <f t="shared" ref="B14:B20" si="3">ROUND(G14/(1+E14),2)</f>
        <v>412844.04</v>
      </c>
      <c r="C14" s="36" t="s">
        <v>37</v>
      </c>
      <c r="D14" s="37" t="s">
        <v>38</v>
      </c>
      <c r="E14" s="38">
        <v>0.09</v>
      </c>
      <c r="F14" s="35">
        <f t="shared" ref="F14:F20" si="4">ROUND(G14/(1+E14)*E14,2)</f>
        <v>37155.96</v>
      </c>
      <c r="G14" s="27">
        <v>450000</v>
      </c>
      <c r="H14" s="24"/>
      <c r="I14" s="12"/>
      <c r="J14" s="57"/>
      <c r="K14" s="59" t="s">
        <v>39</v>
      </c>
      <c r="L14" s="60" t="s">
        <v>40</v>
      </c>
      <c r="M14" s="61" t="s">
        <v>41</v>
      </c>
      <c r="N14" s="61"/>
      <c r="O14" s="60"/>
    </row>
    <row r="15" s="1" customFormat="1" ht="18" customHeight="1" spans="1:15">
      <c r="A15" s="34"/>
      <c r="B15" s="35">
        <f t="shared" si="3"/>
        <v>0</v>
      </c>
      <c r="C15" s="36"/>
      <c r="D15" s="37"/>
      <c r="E15" s="38"/>
      <c r="F15" s="35">
        <f t="shared" si="4"/>
        <v>0</v>
      </c>
      <c r="G15" s="27"/>
      <c r="H15" s="24">
        <v>44237</v>
      </c>
      <c r="I15" s="12">
        <v>365295.96</v>
      </c>
      <c r="J15" s="57" t="s">
        <v>42</v>
      </c>
      <c r="K15" s="51" t="s">
        <v>39</v>
      </c>
      <c r="L15" s="60" t="s">
        <v>40</v>
      </c>
      <c r="M15" s="61"/>
      <c r="N15" s="61"/>
      <c r="O15" s="60"/>
    </row>
    <row r="16" s="1" customFormat="1" ht="18" customHeight="1" spans="1:15">
      <c r="A16" s="34">
        <v>44440</v>
      </c>
      <c r="B16" s="35">
        <v>211009.18</v>
      </c>
      <c r="C16" s="36" t="s">
        <v>43</v>
      </c>
      <c r="D16" s="37" t="s">
        <v>38</v>
      </c>
      <c r="E16" s="38">
        <v>0.09</v>
      </c>
      <c r="F16" s="35">
        <v>18990.82</v>
      </c>
      <c r="G16" s="27">
        <v>230000</v>
      </c>
      <c r="H16" s="24"/>
      <c r="I16" s="12"/>
      <c r="J16" s="57"/>
      <c r="K16" s="51" t="s">
        <v>39</v>
      </c>
      <c r="L16" s="60" t="s">
        <v>40</v>
      </c>
      <c r="M16" s="61" t="s">
        <v>41</v>
      </c>
      <c r="N16" s="61"/>
      <c r="O16" s="60"/>
    </row>
    <row r="17" s="1" customFormat="1" ht="18" customHeight="1" spans="1:15">
      <c r="A17" s="34"/>
      <c r="B17" s="35">
        <f t="shared" si="3"/>
        <v>0</v>
      </c>
      <c r="C17" s="36"/>
      <c r="D17" s="37"/>
      <c r="E17" s="39"/>
      <c r="F17" s="35">
        <f t="shared" si="4"/>
        <v>0</v>
      </c>
      <c r="G17" s="27"/>
      <c r="H17" s="24"/>
      <c r="I17" s="12"/>
      <c r="J17" s="57"/>
      <c r="K17" s="59"/>
      <c r="L17" s="60"/>
      <c r="M17" s="62"/>
      <c r="N17" s="61"/>
      <c r="O17" s="60"/>
    </row>
    <row r="18" s="1" customFormat="1" ht="18" customHeight="1" spans="1:15">
      <c r="A18" s="34"/>
      <c r="B18" s="35">
        <f t="shared" si="3"/>
        <v>0</v>
      </c>
      <c r="C18" s="36"/>
      <c r="D18" s="37"/>
      <c r="E18" s="38"/>
      <c r="F18" s="35">
        <f t="shared" si="4"/>
        <v>0</v>
      </c>
      <c r="G18" s="27"/>
      <c r="H18" s="24"/>
      <c r="I18" s="12"/>
      <c r="J18" s="57"/>
      <c r="K18" s="59"/>
      <c r="L18" s="60"/>
      <c r="M18" s="62"/>
      <c r="N18" s="61"/>
      <c r="O18" s="60"/>
    </row>
    <row r="19" s="1" customFormat="1" ht="18" customHeight="1" spans="1:15">
      <c r="A19" s="34"/>
      <c r="B19" s="35">
        <f t="shared" si="3"/>
        <v>0</v>
      </c>
      <c r="C19" s="36"/>
      <c r="D19" s="37"/>
      <c r="E19" s="39"/>
      <c r="F19" s="35">
        <f t="shared" si="4"/>
        <v>0</v>
      </c>
      <c r="G19" s="27"/>
      <c r="H19" s="24"/>
      <c r="I19" s="12"/>
      <c r="J19" s="57"/>
      <c r="K19" s="59"/>
      <c r="L19" s="60"/>
      <c r="M19" s="61"/>
      <c r="N19" s="61"/>
      <c r="O19" s="60"/>
    </row>
    <row r="20" s="1" customFormat="1" ht="18" customHeight="1" spans="1:15">
      <c r="A20" s="34"/>
      <c r="B20" s="35">
        <f t="shared" si="3"/>
        <v>0</v>
      </c>
      <c r="C20" s="36"/>
      <c r="D20" s="37"/>
      <c r="E20" s="39"/>
      <c r="F20" s="35">
        <f t="shared" si="4"/>
        <v>0</v>
      </c>
      <c r="G20" s="27"/>
      <c r="H20" s="24"/>
      <c r="I20" s="12"/>
      <c r="J20" s="57"/>
      <c r="K20" s="59"/>
      <c r="L20" s="60"/>
      <c r="M20" s="61"/>
      <c r="N20" s="61"/>
      <c r="O20" s="60"/>
    </row>
    <row r="21" s="1" customFormat="1" ht="18" customHeight="1" spans="1:15">
      <c r="A21" s="34"/>
      <c r="B21" s="35"/>
      <c r="C21" s="36"/>
      <c r="D21" s="37"/>
      <c r="E21" s="39"/>
      <c r="F21" s="35"/>
      <c r="G21" s="27"/>
      <c r="H21" s="24"/>
      <c r="I21" s="12"/>
      <c r="J21" s="57"/>
      <c r="K21" s="59"/>
      <c r="L21" s="60"/>
      <c r="M21" s="61"/>
      <c r="N21" s="61"/>
      <c r="O21" s="60"/>
    </row>
    <row r="22" s="1" customFormat="1" ht="18" customHeight="1" spans="1:15">
      <c r="A22" s="34"/>
      <c r="B22" s="35">
        <f t="shared" ref="B22:B34" si="5">ROUND(G22/(1+E22),2)</f>
        <v>0</v>
      </c>
      <c r="C22" s="36"/>
      <c r="D22" s="37"/>
      <c r="E22" s="39"/>
      <c r="F22" s="35">
        <f t="shared" ref="F22:F34" si="6">ROUND(G22/(1+E22)*E22,2)</f>
        <v>0</v>
      </c>
      <c r="G22" s="27"/>
      <c r="H22" s="24"/>
      <c r="I22" s="12"/>
      <c r="J22" s="57"/>
      <c r="K22" s="59"/>
      <c r="L22" s="60"/>
      <c r="M22" s="61"/>
      <c r="N22" s="61"/>
      <c r="O22" s="60"/>
    </row>
    <row r="23" s="1" customFormat="1" ht="18" customHeight="1" spans="1:15">
      <c r="A23" s="34"/>
      <c r="B23" s="35">
        <f t="shared" si="5"/>
        <v>0</v>
      </c>
      <c r="C23" s="36"/>
      <c r="D23" s="37"/>
      <c r="E23" s="39"/>
      <c r="F23" s="35">
        <f t="shared" si="6"/>
        <v>0</v>
      </c>
      <c r="G23" s="27"/>
      <c r="H23" s="24"/>
      <c r="I23" s="12"/>
      <c r="J23" s="57"/>
      <c r="K23" s="59"/>
      <c r="L23" s="60"/>
      <c r="M23" s="61"/>
      <c r="N23" s="61"/>
      <c r="O23" s="60"/>
    </row>
    <row r="24" s="1" customFormat="1" ht="18" customHeight="1" spans="1:15">
      <c r="A24" s="34"/>
      <c r="B24" s="35">
        <f t="shared" si="5"/>
        <v>0</v>
      </c>
      <c r="C24" s="36"/>
      <c r="D24" s="37"/>
      <c r="E24" s="39"/>
      <c r="F24" s="35">
        <f t="shared" si="6"/>
        <v>0</v>
      </c>
      <c r="G24" s="27"/>
      <c r="H24" s="24"/>
      <c r="I24" s="12"/>
      <c r="J24" s="57"/>
      <c r="K24" s="59"/>
      <c r="L24" s="60"/>
      <c r="M24" s="61"/>
      <c r="N24" s="61"/>
      <c r="O24" s="60"/>
    </row>
    <row r="25" s="1" customFormat="1" ht="18" customHeight="1" spans="1:15">
      <c r="A25" s="34"/>
      <c r="B25" s="35">
        <f t="shared" si="5"/>
        <v>0</v>
      </c>
      <c r="C25" s="36"/>
      <c r="D25" s="37"/>
      <c r="E25" s="39"/>
      <c r="F25" s="35">
        <f t="shared" si="6"/>
        <v>0</v>
      </c>
      <c r="G25" s="27"/>
      <c r="H25" s="24"/>
      <c r="I25" s="12"/>
      <c r="J25" s="57"/>
      <c r="K25" s="59"/>
      <c r="L25" s="60"/>
      <c r="M25" s="61"/>
      <c r="N25" s="61"/>
      <c r="O25" s="60"/>
    </row>
    <row r="26" s="1" customFormat="1" ht="18" customHeight="1" spans="1:15">
      <c r="A26" s="34"/>
      <c r="B26" s="35">
        <f t="shared" si="5"/>
        <v>0</v>
      </c>
      <c r="C26" s="36"/>
      <c r="D26" s="37"/>
      <c r="E26" s="39"/>
      <c r="F26" s="35">
        <f t="shared" si="6"/>
        <v>0</v>
      </c>
      <c r="G26" s="27"/>
      <c r="H26" s="24"/>
      <c r="I26" s="12"/>
      <c r="J26" s="57"/>
      <c r="K26" s="59"/>
      <c r="L26" s="60"/>
      <c r="M26" s="61"/>
      <c r="N26" s="61"/>
      <c r="O26" s="60"/>
    </row>
    <row r="27" s="1" customFormat="1" ht="18" customHeight="1" spans="1:15">
      <c r="A27" s="34"/>
      <c r="B27" s="35">
        <f t="shared" si="5"/>
        <v>0</v>
      </c>
      <c r="C27" s="36"/>
      <c r="D27" s="37"/>
      <c r="E27" s="39"/>
      <c r="F27" s="35">
        <f t="shared" si="6"/>
        <v>0</v>
      </c>
      <c r="G27" s="27"/>
      <c r="H27" s="24"/>
      <c r="I27" s="12"/>
      <c r="J27" s="57"/>
      <c r="K27" s="59"/>
      <c r="L27" s="60"/>
      <c r="M27" s="61"/>
      <c r="N27" s="61"/>
      <c r="O27" s="60"/>
    </row>
    <row r="28" s="1" customFormat="1" ht="18" customHeight="1" spans="1:15">
      <c r="A28" s="34"/>
      <c r="B28" s="35">
        <f t="shared" si="5"/>
        <v>0</v>
      </c>
      <c r="C28" s="36"/>
      <c r="D28" s="37"/>
      <c r="E28" s="39"/>
      <c r="F28" s="35">
        <f t="shared" si="6"/>
        <v>0</v>
      </c>
      <c r="G28" s="27"/>
      <c r="H28" s="24"/>
      <c r="I28" s="12"/>
      <c r="J28" s="57"/>
      <c r="K28" s="59"/>
      <c r="L28" s="60"/>
      <c r="M28" s="61"/>
      <c r="N28" s="61"/>
      <c r="O28" s="60"/>
    </row>
    <row r="29" s="1" customFormat="1" ht="18" customHeight="1" spans="1:15">
      <c r="A29" s="34"/>
      <c r="B29" s="35">
        <f t="shared" si="5"/>
        <v>0</v>
      </c>
      <c r="C29" s="36"/>
      <c r="D29" s="37"/>
      <c r="E29" s="39"/>
      <c r="F29" s="35">
        <f t="shared" si="6"/>
        <v>0</v>
      </c>
      <c r="G29" s="27"/>
      <c r="H29" s="24" t="s">
        <v>44</v>
      </c>
      <c r="I29" s="12">
        <v>100</v>
      </c>
      <c r="J29" s="57" t="s">
        <v>45</v>
      </c>
      <c r="K29" s="59" t="s">
        <v>46</v>
      </c>
      <c r="L29" s="60"/>
      <c r="M29" s="61"/>
      <c r="N29" s="61"/>
      <c r="O29" s="60"/>
    </row>
    <row r="30" s="1" customFormat="1" ht="18" customHeight="1" spans="1:15">
      <c r="A30" s="34"/>
      <c r="B30" s="35">
        <f t="shared" si="5"/>
        <v>0</v>
      </c>
      <c r="C30" s="36"/>
      <c r="D30" s="37"/>
      <c r="E30" s="39"/>
      <c r="F30" s="35">
        <f t="shared" si="6"/>
        <v>0</v>
      </c>
      <c r="G30" s="27"/>
      <c r="H30" s="24" t="s">
        <v>44</v>
      </c>
      <c r="I30" s="12">
        <v>500</v>
      </c>
      <c r="J30" s="57" t="s">
        <v>45</v>
      </c>
      <c r="K30" s="59" t="s">
        <v>47</v>
      </c>
      <c r="L30" s="60"/>
      <c r="M30" s="61"/>
      <c r="N30" s="61"/>
      <c r="O30" s="60"/>
    </row>
    <row r="31" s="1" customFormat="1" ht="18" customHeight="1" spans="1:15">
      <c r="A31" s="34"/>
      <c r="B31" s="35">
        <f t="shared" si="5"/>
        <v>5700</v>
      </c>
      <c r="C31" s="36"/>
      <c r="D31" s="37"/>
      <c r="E31" s="39"/>
      <c r="F31" s="35">
        <f t="shared" si="6"/>
        <v>0</v>
      </c>
      <c r="G31" s="27">
        <v>5700</v>
      </c>
      <c r="H31" s="24" t="s">
        <v>44</v>
      </c>
      <c r="I31" s="12">
        <f>I7*0.015</f>
        <v>5700</v>
      </c>
      <c r="J31" s="57" t="s">
        <v>45</v>
      </c>
      <c r="K31" s="59" t="s">
        <v>48</v>
      </c>
      <c r="L31" s="60"/>
      <c r="M31" s="61"/>
      <c r="N31" s="61"/>
      <c r="O31" s="60"/>
    </row>
    <row r="32" s="1" customFormat="1" ht="18" customHeight="1" spans="1:15">
      <c r="A32" s="34"/>
      <c r="B32" s="35">
        <f t="shared" si="5"/>
        <v>0</v>
      </c>
      <c r="C32" s="36"/>
      <c r="D32" s="37"/>
      <c r="E32" s="39"/>
      <c r="F32" s="35">
        <f t="shared" si="6"/>
        <v>0</v>
      </c>
      <c r="G32" s="27"/>
      <c r="H32" s="24" t="s">
        <v>44</v>
      </c>
      <c r="I32" s="12">
        <v>6064.56</v>
      </c>
      <c r="J32" s="57" t="s">
        <v>45</v>
      </c>
      <c r="K32" s="59" t="s">
        <v>49</v>
      </c>
      <c r="L32" s="60"/>
      <c r="M32" s="61"/>
      <c r="N32" s="61"/>
      <c r="O32" s="60"/>
    </row>
    <row r="33" s="1" customFormat="1" ht="18" customHeight="1" spans="1:15">
      <c r="A33" s="34"/>
      <c r="B33" s="35">
        <f t="shared" si="5"/>
        <v>0</v>
      </c>
      <c r="C33" s="36"/>
      <c r="D33" s="37"/>
      <c r="E33" s="39"/>
      <c r="F33" s="35">
        <f t="shared" si="6"/>
        <v>0</v>
      </c>
      <c r="G33" s="27"/>
      <c r="H33" s="24" t="s">
        <v>44</v>
      </c>
      <c r="I33" s="12">
        <v>333.83</v>
      </c>
      <c r="J33" s="57" t="s">
        <v>45</v>
      </c>
      <c r="K33" s="59" t="s">
        <v>50</v>
      </c>
      <c r="L33" s="60"/>
      <c r="M33" s="61"/>
      <c r="N33" s="61"/>
      <c r="O33" s="60"/>
    </row>
    <row r="34" s="1" customFormat="1" ht="18" customHeight="1" spans="1:15">
      <c r="A34" s="34"/>
      <c r="B34" s="35">
        <f t="shared" si="5"/>
        <v>0</v>
      </c>
      <c r="C34" s="36"/>
      <c r="D34" s="37"/>
      <c r="E34" s="39"/>
      <c r="F34" s="35">
        <f t="shared" si="6"/>
        <v>0</v>
      </c>
      <c r="G34" s="27"/>
      <c r="H34" s="24" t="s">
        <v>44</v>
      </c>
      <c r="I34" s="12">
        <v>2005.65</v>
      </c>
      <c r="J34" s="57" t="s">
        <v>45</v>
      </c>
      <c r="K34" s="59" t="s">
        <v>51</v>
      </c>
      <c r="L34" s="60"/>
      <c r="M34" s="61"/>
      <c r="N34" s="61"/>
      <c r="O34" s="60"/>
    </row>
    <row r="35" ht="18" customHeight="1" spans="1:15">
      <c r="A35" s="30" t="s">
        <v>23</v>
      </c>
      <c r="B35" s="29">
        <f>SUM(B14:B34)</f>
        <v>629553.22</v>
      </c>
      <c r="C35" s="30"/>
      <c r="D35" s="40"/>
      <c r="E35" s="40"/>
      <c r="F35" s="31">
        <f>SUM(F14:F34)</f>
        <v>56146.78</v>
      </c>
      <c r="G35" s="41">
        <f>SUM(G14:G34)</f>
        <v>685700</v>
      </c>
      <c r="H35" s="42"/>
      <c r="I35" s="30">
        <f>SUM(I14:I34)</f>
        <v>380000</v>
      </c>
      <c r="J35" s="63"/>
      <c r="K35" s="40"/>
      <c r="L35" s="32"/>
      <c r="M35" s="57"/>
      <c r="N35" s="57"/>
      <c r="O35" s="32"/>
    </row>
    <row r="36" ht="18" customHeight="1" spans="1:14">
      <c r="A36" s="43" t="s">
        <v>52</v>
      </c>
      <c r="B36" s="43">
        <f>B11*0.936</f>
        <v>763904.833100917</v>
      </c>
      <c r="C36" s="43"/>
      <c r="D36" s="44"/>
      <c r="E36" s="44"/>
      <c r="F36" s="45"/>
      <c r="G36" s="45">
        <f>G11-G35</f>
        <v>203890.03</v>
      </c>
      <c r="H36" s="23" t="s">
        <v>53</v>
      </c>
      <c r="I36" s="30">
        <f>I11-I35</f>
        <v>170000</v>
      </c>
      <c r="J36" s="6"/>
      <c r="K36" s="64"/>
      <c r="M36" s="46"/>
      <c r="N36" s="46"/>
    </row>
    <row r="37" ht="18" customHeight="1" spans="1:14">
      <c r="A37" s="43" t="s">
        <v>54</v>
      </c>
      <c r="B37" s="43">
        <f>B36-B35</f>
        <v>134351.613100917</v>
      </c>
      <c r="C37" s="43"/>
      <c r="D37" s="44"/>
      <c r="E37" s="44"/>
      <c r="F37" s="45"/>
      <c r="G37" s="45"/>
      <c r="H37" s="46"/>
      <c r="I37" s="45"/>
      <c r="J37" s="6"/>
      <c r="K37" s="64"/>
      <c r="M37" s="46"/>
      <c r="N37" s="46"/>
    </row>
    <row r="38" ht="18" customHeight="1" spans="1:3">
      <c r="A38" s="2" t="s">
        <v>55</v>
      </c>
      <c r="C38" s="2"/>
    </row>
    <row r="39" ht="18" customHeight="1" spans="1:9">
      <c r="A39" s="23" t="s">
        <v>56</v>
      </c>
      <c r="B39" s="22" t="s">
        <v>57</v>
      </c>
      <c r="C39" s="32"/>
      <c r="D39" s="23" t="s">
        <v>56</v>
      </c>
      <c r="E39" s="21" t="s">
        <v>17</v>
      </c>
      <c r="F39" s="22" t="s">
        <v>57</v>
      </c>
      <c r="G39" s="47" t="s">
        <v>58</v>
      </c>
      <c r="I39" s="47" t="s">
        <v>59</v>
      </c>
    </row>
    <row r="40" ht="18" customHeight="1" spans="1:9">
      <c r="A40" s="32" t="s">
        <v>60</v>
      </c>
      <c r="B40" s="18">
        <f>(B36-B35)*0.25</f>
        <v>33587.9032752293</v>
      </c>
      <c r="C40" s="32"/>
      <c r="D40" s="28" t="s">
        <v>61</v>
      </c>
      <c r="E40" s="23" t="s">
        <v>62</v>
      </c>
      <c r="F40" s="31">
        <f>F11-F35</f>
        <v>982.854954128401</v>
      </c>
      <c r="G40" s="31">
        <f>F7-F14</f>
        <v>1790.7575229358</v>
      </c>
      <c r="I40" s="65">
        <f>F8-F16</f>
        <v>-807.902568807298</v>
      </c>
    </row>
    <row r="41" ht="18" customHeight="1" spans="1:9">
      <c r="A41" s="32" t="s">
        <v>63</v>
      </c>
      <c r="B41" s="48">
        <f>G7*0.0003</f>
        <v>181.936809</v>
      </c>
      <c r="C41" s="32"/>
      <c r="D41" s="49" t="s">
        <v>64</v>
      </c>
      <c r="E41" s="14">
        <v>0.07</v>
      </c>
      <c r="F41" s="12">
        <f>F40*E41</f>
        <v>68.7998467889881</v>
      </c>
      <c r="G41" s="12">
        <f>G40*E41</f>
        <v>125.353026605506</v>
      </c>
      <c r="I41" s="47">
        <f>I40*E41</f>
        <v>-56.5531798165109</v>
      </c>
    </row>
    <row r="42" ht="18" customHeight="1" spans="1:9">
      <c r="A42" s="32" t="s">
        <v>50</v>
      </c>
      <c r="B42" s="48">
        <f>B11*0.0006</f>
        <v>489.682585321101</v>
      </c>
      <c r="C42" s="32"/>
      <c r="D42" s="49" t="s">
        <v>65</v>
      </c>
      <c r="E42" s="14">
        <v>0.03</v>
      </c>
      <c r="F42" s="12">
        <f>F40*E42</f>
        <v>29.485648623852</v>
      </c>
      <c r="G42" s="12">
        <f>G40*E42</f>
        <v>53.7227256880741</v>
      </c>
      <c r="I42" s="47">
        <f>I40*E42</f>
        <v>-24.2370770642189</v>
      </c>
    </row>
    <row r="43" ht="18" customHeight="1" spans="1:9">
      <c r="A43" s="32"/>
      <c r="B43" s="47"/>
      <c r="C43" s="32"/>
      <c r="D43" s="49" t="s">
        <v>66</v>
      </c>
      <c r="E43" s="14">
        <v>0.02</v>
      </c>
      <c r="F43" s="12">
        <f>F40*E43</f>
        <v>19.657099082568</v>
      </c>
      <c r="G43" s="12">
        <f>G40*E43</f>
        <v>35.8151504587161</v>
      </c>
      <c r="I43" s="47">
        <f>I40*E43</f>
        <v>-16.158051376146</v>
      </c>
    </row>
    <row r="44" ht="18" customHeight="1" spans="1:9">
      <c r="A44" s="28" t="s">
        <v>67</v>
      </c>
      <c r="B44" s="50">
        <f>SUM(B40:B43)</f>
        <v>34259.5226695504</v>
      </c>
      <c r="C44" s="32"/>
      <c r="D44" s="33" t="s">
        <v>67</v>
      </c>
      <c r="E44" s="28"/>
      <c r="F44" s="31">
        <f>SUM(F40:F43)</f>
        <v>1100.79754862381</v>
      </c>
      <c r="G44" s="31">
        <f>SUM(G40:G43)</f>
        <v>2005.6484256881</v>
      </c>
      <c r="I44" s="65">
        <f>SUM(I40:I43)</f>
        <v>-904.850877064174</v>
      </c>
    </row>
    <row r="45" ht="18" customHeight="1" spans="3:9">
      <c r="C45" s="2"/>
      <c r="D45" s="12" t="s">
        <v>63</v>
      </c>
      <c r="E45" s="51">
        <v>0.0003</v>
      </c>
      <c r="F45" s="12">
        <f>G11*E45</f>
        <v>266.877009</v>
      </c>
      <c r="G45" s="12">
        <v>0</v>
      </c>
      <c r="I45" s="47">
        <v>0</v>
      </c>
    </row>
    <row r="46" ht="18" customHeight="1" spans="3:9">
      <c r="C46" s="2"/>
      <c r="D46" s="12" t="s">
        <v>50</v>
      </c>
      <c r="E46" s="51">
        <v>0.0006</v>
      </c>
      <c r="F46" s="12">
        <f>B11*E46</f>
        <v>489.682585321101</v>
      </c>
      <c r="G46" s="12">
        <f>B7*E46</f>
        <v>333.82900733945</v>
      </c>
      <c r="I46" s="47">
        <f>B8*E46</f>
        <v>155.853577981651</v>
      </c>
    </row>
    <row r="47" ht="18" customHeight="1" spans="3:9">
      <c r="C47" s="2"/>
      <c r="D47" s="21" t="s">
        <v>67</v>
      </c>
      <c r="E47" s="40"/>
      <c r="F47" s="30">
        <f>F46+F45</f>
        <v>756.559594321101</v>
      </c>
      <c r="G47" s="30">
        <f>SUM(G45:G46)</f>
        <v>333.82900733945</v>
      </c>
      <c r="I47" s="52">
        <f>SUM(I45:I46)</f>
        <v>155.853577981651</v>
      </c>
    </row>
    <row r="48" ht="18" customHeight="1" spans="3:9">
      <c r="C48" s="2"/>
      <c r="D48" s="21" t="s">
        <v>23</v>
      </c>
      <c r="E48" s="30"/>
      <c r="F48" s="30">
        <f>F44+F47</f>
        <v>1857.35714294491</v>
      </c>
      <c r="G48" s="30">
        <f>G44+G47</f>
        <v>2339.47743302755</v>
      </c>
      <c r="I48" s="52">
        <f>I44+I47</f>
        <v>-748.997299082523</v>
      </c>
    </row>
    <row r="49" ht="18" customHeight="1" spans="3:9">
      <c r="C49" s="2"/>
      <c r="D49" s="30" t="s">
        <v>60</v>
      </c>
      <c r="E49" s="40">
        <v>0.01</v>
      </c>
      <c r="F49" s="30">
        <f>G11*E49</f>
        <v>8895.9003</v>
      </c>
      <c r="G49" s="52">
        <f>G7*E49</f>
        <v>6064.5603</v>
      </c>
      <c r="I49" s="52">
        <f>G8*E49</f>
        <v>2831.34</v>
      </c>
    </row>
    <row r="50" ht="18" customHeight="1" spans="3:3">
      <c r="C50" s="2"/>
    </row>
    <row r="51" ht="18" customHeight="1" spans="3:3">
      <c r="C51" s="2"/>
    </row>
    <row r="52" ht="18" customHeight="1" spans="3:3">
      <c r="C52" s="2"/>
    </row>
    <row r="53" spans="3:3">
      <c r="C53" s="2"/>
    </row>
    <row r="54" spans="3:3">
      <c r="C54" s="2"/>
    </row>
    <row r="55" spans="3:3">
      <c r="C55" s="2"/>
    </row>
    <row r="56" spans="3:3">
      <c r="C56" s="2"/>
    </row>
    <row r="57" spans="3:3">
      <c r="C57" s="2"/>
    </row>
    <row r="58" spans="3:3">
      <c r="C58" s="2"/>
    </row>
    <row r="59" spans="3:3">
      <c r="C59" s="2"/>
    </row>
    <row r="60" spans="3:3">
      <c r="C60" s="2"/>
    </row>
    <row r="61" spans="3:3">
      <c r="C61" s="2"/>
    </row>
    <row r="62" spans="3:3">
      <c r="C62" s="2"/>
    </row>
    <row r="63" spans="3:3">
      <c r="C63" s="2"/>
    </row>
    <row r="64" spans="3:3">
      <c r="C64" s="2"/>
    </row>
    <row r="65" spans="3:3">
      <c r="C65" s="2"/>
    </row>
    <row r="66" spans="3:3">
      <c r="C66" s="2"/>
    </row>
    <row r="67" spans="3:3">
      <c r="C67" s="2"/>
    </row>
    <row r="68" spans="3:3">
      <c r="C68" s="2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111111111111" right="0.236111111111111" top="0.314583333333333" bottom="0.156944444444444" header="0.314583333333333" footer="0.31458333333333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2021-09-29T06:39:30Z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D9CBCEC8CADE4AA39A3D3A29A20C8699</vt:lpwstr>
  </property>
</Properties>
</file>