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1年" sheetId="5" r:id="rId1"/>
    <sheet name="2020年" sheetId="4" r:id="rId2"/>
  </sheets>
  <definedNames>
    <definedName name="_xlnm._FilterDatabase" localSheetId="0" hidden="1">'2021年'!$A$19:$O$58</definedName>
    <definedName name="_xlnm._FilterDatabase" localSheetId="1" hidden="1">'2020年'!$A$24:$O$103</definedName>
  </definedNames>
  <calcPr calcId="144525" concurrentCalc="0"/>
</workbook>
</file>

<file path=xl/comments1.xml><?xml version="1.0" encoding="utf-8"?>
<comments xmlns="http://schemas.openxmlformats.org/spreadsheetml/2006/main">
  <authors>
    <author>qyr</author>
    <author>cw05</author>
  </authors>
  <commentList>
    <comment ref="J36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2021.6.21邰贺胜转宛建军徽行卡</t>
        </r>
      </text>
    </comment>
    <comment ref="J39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2021.4.30邰贺胜转宛建军徽行卡</t>
        </r>
      </text>
    </comment>
    <comment ref="J41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2021.4.22邰贺胜转宛建军徽行卡</t>
        </r>
      </text>
    </comment>
    <comment ref="A49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50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qyr</author>
    <author>cw05</author>
  </authors>
  <commentList>
    <comment ref="J44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2021.4.22邰贺胜转宛建军徽行卡</t>
        </r>
      </text>
    </comment>
    <comment ref="J46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2021.4.22邰贺胜转宛建军徽行卡</t>
        </r>
      </text>
    </comment>
    <comment ref="J55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2020.12.1邰贺胜转王光如徽行卡</t>
        </r>
      </text>
    </comment>
    <comment ref="J57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2020.11.5邰贺胜转王光如徽行卡</t>
        </r>
      </text>
    </comment>
    <comment ref="J59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2020.9.17邰贺胜转王光如徽行卡12691.95</t>
        </r>
      </text>
    </comment>
    <comment ref="J63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2020.9.17邰贺胜转王光如徽行卡12691.95</t>
        </r>
      </text>
    </comment>
    <comment ref="J67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2020.8.13邰贺胜转王光如徽行卡</t>
        </r>
      </text>
    </comment>
    <comment ref="J73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2020.6.28邰贺胜转王光如徽行卡</t>
        </r>
      </text>
    </comment>
    <comment ref="J79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2020.5.21邰贺胜转王光如徽行</t>
        </r>
      </text>
    </comment>
    <comment ref="J83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2020.3.30邰贺胜转王光如徽行</t>
        </r>
      </text>
    </comment>
    <comment ref="A94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95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<sst xmlns="http://schemas.openxmlformats.org/spreadsheetml/2006/main" count="357" uniqueCount="116">
  <si>
    <t>C13345   合肥市排管办2021年排水设施养护巡查应急服务第2包</t>
  </si>
  <si>
    <t>中标日期</t>
  </si>
  <si>
    <t>中标价</t>
  </si>
  <si>
    <t>负责人</t>
  </si>
  <si>
    <t>邰贺胜</t>
  </si>
  <si>
    <t>建设单位</t>
  </si>
  <si>
    <t>合肥市排水管理办公室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</si>
  <si>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</si>
  <si>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</si>
  <si>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</si>
  <si>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</si>
  <si>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</si>
  <si>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</si>
  <si>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</si>
  <si>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</si>
  <si>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</si>
  <si>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</si>
  <si>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</si>
  <si>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</si>
  <si>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</si>
  <si>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</si>
  <si>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</si>
  <si>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</si>
  <si>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</si>
  <si>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</si>
  <si>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</si>
  <si>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</si>
  <si>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</si>
  <si>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</si>
  <si>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</si>
  <si>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</si>
  <si>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</si>
  <si>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</si>
  <si>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</si>
  <si>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</si>
  <si>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</si>
  <si>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收</t>
  </si>
  <si>
    <t>21.6月21开票扣税、企税1.6%、印花税、水利基金</t>
  </si>
  <si>
    <t>扣</t>
  </si>
  <si>
    <t>2021.4.30开票少扣水利基金</t>
  </si>
  <si>
    <t>21.4月30开票扣税、企税1.6%、印花税、水利基金</t>
  </si>
  <si>
    <t>21.4月22开票扣税、企税1.6%、印花税、水利基金</t>
  </si>
  <si>
    <t>应提供成本</t>
  </si>
  <si>
    <t>可支付金额</t>
  </si>
  <si>
    <t>尚需提供成本</t>
  </si>
  <si>
    <t>公司代缴税金：</t>
  </si>
  <si>
    <t>税种</t>
  </si>
  <si>
    <t>税额</t>
  </si>
  <si>
    <t>2021年4月22开票税金</t>
  </si>
  <si>
    <t>2021年4月30开票税金</t>
  </si>
  <si>
    <t>2021年6月份开票税金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</si>
  <si>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</si>
  <si>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</si>
  <si>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</si>
  <si>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</si>
  <si>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</si>
  <si>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</si>
  <si>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</si>
  <si>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</si>
  <si>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</si>
  <si>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12151  合肥市排管办2020年排水设施养护巡查应急服务第2包</t>
  </si>
  <si>
    <t>中行</t>
  </si>
  <si>
    <t>2份</t>
  </si>
  <si>
    <t>普</t>
  </si>
  <si>
    <t>安徽省晟青劳务有限公司</t>
  </si>
  <si>
    <t>劳务</t>
  </si>
  <si>
    <t>有</t>
  </si>
  <si>
    <t>劳务派遣费</t>
  </si>
  <si>
    <t>有，合同额270万</t>
  </si>
  <si>
    <t>专</t>
  </si>
  <si>
    <t>无锡爱路建设有限公司</t>
  </si>
  <si>
    <t>高性能路面修复材料6吨</t>
  </si>
  <si>
    <t>3份</t>
  </si>
  <si>
    <t>1份</t>
  </si>
  <si>
    <t>安徽恒美博人力资源有限公司</t>
  </si>
  <si>
    <t>有，合同额154万</t>
  </si>
  <si>
    <t>21.5月开票扣税、企税1.6%、印花税、水利基金</t>
  </si>
  <si>
    <t>21.4月开票扣税、企税1.6%、印花税、水利基金</t>
  </si>
  <si>
    <t>13次</t>
  </si>
  <si>
    <t>转账手续费</t>
  </si>
  <si>
    <t>12次</t>
  </si>
  <si>
    <t>进度款5%管理费</t>
  </si>
  <si>
    <t>20.12月开票扣税、企税1.6%、印花税、水利基金</t>
  </si>
  <si>
    <t>11次</t>
  </si>
  <si>
    <t>10次</t>
  </si>
  <si>
    <t>9次</t>
  </si>
  <si>
    <t>20.11月开票扣税、企税1.6%、印花税、水利基金</t>
  </si>
  <si>
    <t>8次</t>
  </si>
  <si>
    <t>20.10月开票扣税、企税1.6%、印花税、水利基金</t>
  </si>
  <si>
    <t>7次</t>
  </si>
  <si>
    <t>6次</t>
  </si>
  <si>
    <t>20.9月开票扣税、企税1.6%、印花税、水利基金</t>
  </si>
  <si>
    <t>5次</t>
  </si>
  <si>
    <t>20.8月开票扣税、企税1.6%、印花税、水利基金</t>
  </si>
  <si>
    <t>4次</t>
  </si>
  <si>
    <t>3次</t>
  </si>
  <si>
    <t>20.6月开票扣税、企税1.6%、印花税、水利基金</t>
  </si>
  <si>
    <t>2次</t>
  </si>
  <si>
    <t>20.5月开票扣税、企税1.6%、印花税、水利基金</t>
  </si>
  <si>
    <t>20.5月开票增值税及附加、印花税、水利基金</t>
  </si>
  <si>
    <t>企税1.6%（2020年5月）</t>
  </si>
  <si>
    <t>1次</t>
  </si>
  <si>
    <t>20.3月开票扣税、企税1.6%、印花税、水利基金</t>
  </si>
  <si>
    <t>企税1.6%</t>
  </si>
  <si>
    <t>印花税、水利基金</t>
  </si>
  <si>
    <t>20.3月开票扣税</t>
  </si>
  <si>
    <t>城建税按0.07</t>
  </si>
  <si>
    <t>2020年5月开票扣税</t>
  </si>
  <si>
    <t>2020年6月开票扣税</t>
  </si>
  <si>
    <t>2020年8月开票扣税</t>
  </si>
  <si>
    <t>2020年9月开票税金</t>
  </si>
  <si>
    <t>2020年10月开票税金</t>
  </si>
  <si>
    <t>2020年11月开票税金</t>
  </si>
  <si>
    <t>2020年12月开票税金</t>
  </si>
  <si>
    <t>2021年4月开票税金</t>
  </si>
  <si>
    <t>2021年5月开票税金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</si>
</sst>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yyyy&quot;年&quot;m&quot;月&quot;;@"/>
    <numFmt numFmtId="178" formatCode="0.00_ "/>
    <numFmt numFmtId="179" formatCode="yy/m/d;@"/>
    <numFmt numFmtId="180" formatCode="#,##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8" borderId="8" applyNumberFormat="0" applyAlignment="0" applyProtection="0">
      <alignment vertical="center"/>
    </xf>
    <xf numFmtId="0" fontId="8" fillId="8" borderId="6" applyNumberFormat="0" applyAlignment="0" applyProtection="0">
      <alignment vertical="center"/>
    </xf>
    <xf numFmtId="0" fontId="23" fillId="30" borderId="11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90">
    <xf numFmtId="0" fontId="0" fillId="0" borderId="0" xfId="0"/>
    <xf numFmtId="0" fontId="1" fillId="0" borderId="0" xfId="0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9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4" fontId="4" fillId="0" borderId="0" xfId="0" applyNumberFormat="1" applyFont="1"/>
    <xf numFmtId="176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left" vertical="center"/>
    </xf>
    <xf numFmtId="178" fontId="1" fillId="0" borderId="2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9" fontId="6" fillId="0" borderId="2" xfId="0" applyNumberFormat="1" applyFont="1" applyBorder="1" applyAlignment="1">
      <alignment vertical="center"/>
    </xf>
    <xf numFmtId="176" fontId="6" fillId="3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9" fontId="6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vertical="center"/>
    </xf>
    <xf numFmtId="9" fontId="1" fillId="5" borderId="2" xfId="11" applyFont="1" applyFill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9" fontId="3" fillId="0" borderId="0" xfId="0" applyNumberFormat="1" applyFont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left" vertical="center"/>
    </xf>
    <xf numFmtId="179" fontId="2" fillId="0" borderId="5" xfId="0" applyNumberFormat="1" applyFont="1" applyBorder="1" applyAlignment="1">
      <alignment horizontal="left" vertical="center"/>
    </xf>
    <xf numFmtId="178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 wrapText="1"/>
    </xf>
    <xf numFmtId="176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76" fontId="1" fillId="6" borderId="2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9" fontId="2" fillId="0" borderId="2" xfId="0" applyNumberFormat="1" applyFont="1" applyBorder="1" applyAlignment="1">
      <alignment horizontal="left" vertical="center"/>
    </xf>
    <xf numFmtId="178" fontId="6" fillId="3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8" fontId="2" fillId="6" borderId="0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2" xfId="0" applyNumberFormat="1" applyFont="1" applyBorder="1" applyAlignment="1">
      <alignment vertical="center" wrapText="1"/>
    </xf>
    <xf numFmtId="10" fontId="6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76" fontId="6" fillId="4" borderId="2" xfId="0" applyNumberFormat="1" applyFont="1" applyFill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176" fontId="6" fillId="0" borderId="2" xfId="0" applyNumberFormat="1" applyFont="1" applyBorder="1" applyAlignment="1">
      <alignment vertical="center" wrapText="1"/>
    </xf>
    <xf numFmtId="176" fontId="2" fillId="6" borderId="0" xfId="0" applyNumberFormat="1" applyFont="1" applyFill="1" applyBorder="1" applyAlignment="1">
      <alignment vertical="center"/>
    </xf>
    <xf numFmtId="176" fontId="6" fillId="7" borderId="2" xfId="0" applyNumberFormat="1" applyFont="1" applyFill="1" applyBorder="1" applyAlignment="1">
      <alignment vertical="center"/>
    </xf>
    <xf numFmtId="178" fontId="2" fillId="6" borderId="2" xfId="0" applyNumberFormat="1" applyFont="1" applyFill="1" applyBorder="1" applyAlignment="1">
      <alignment vertical="center"/>
    </xf>
    <xf numFmtId="10" fontId="2" fillId="6" borderId="0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 wrapText="1"/>
    </xf>
    <xf numFmtId="176" fontId="6" fillId="6" borderId="0" xfId="0" applyNumberFormat="1" applyFont="1" applyFill="1" applyBorder="1" applyAlignment="1">
      <alignment vertical="center"/>
    </xf>
    <xf numFmtId="176" fontId="2" fillId="6" borderId="2" xfId="0" applyNumberFormat="1" applyFont="1" applyFill="1" applyBorder="1" applyAlignment="1">
      <alignment vertical="center"/>
    </xf>
    <xf numFmtId="176" fontId="2" fillId="6" borderId="2" xfId="0" applyNumberFormat="1" applyFont="1" applyFill="1" applyBorder="1" applyAlignment="1">
      <alignment vertical="center" wrapText="1"/>
    </xf>
    <xf numFmtId="176" fontId="6" fillId="6" borderId="2" xfId="0" applyNumberFormat="1" applyFont="1" applyFill="1" applyBorder="1" applyAlignment="1">
      <alignment vertical="center" wrapText="1"/>
    </xf>
    <xf numFmtId="176" fontId="6" fillId="6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.png"/><Relationship Id="rId8" Type="http://schemas.openxmlformats.org/officeDocument/2006/relationships/image" Target="../media/image11.jpeg"/><Relationship Id="rId7" Type="http://schemas.openxmlformats.org/officeDocument/2006/relationships/image" Target="../media/image10.jpeg"/><Relationship Id="rId6" Type="http://schemas.openxmlformats.org/officeDocument/2006/relationships/image" Target="../media/image9.png"/><Relationship Id="rId5" Type="http://schemas.openxmlformats.org/officeDocument/2006/relationships/image" Target="../media/image8.jpeg"/><Relationship Id="rId4" Type="http://schemas.openxmlformats.org/officeDocument/2006/relationships/image" Target="../media/image7.jpeg"/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3" Type="http://schemas.openxmlformats.org/officeDocument/2006/relationships/image" Target="../media/image15.jpeg"/><Relationship Id="rId12" Type="http://schemas.openxmlformats.org/officeDocument/2006/relationships/image" Target="../media/image1.jpeg"/><Relationship Id="rId11" Type="http://schemas.openxmlformats.org/officeDocument/2006/relationships/image" Target="../media/image14.png"/><Relationship Id="rId10" Type="http://schemas.openxmlformats.org/officeDocument/2006/relationships/image" Target="../media/image13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84455</xdr:colOff>
      <xdr:row>57</xdr:row>
      <xdr:rowOff>102870</xdr:rowOff>
    </xdr:from>
    <xdr:to>
      <xdr:col>6</xdr:col>
      <xdr:colOff>990600</xdr:colOff>
      <xdr:row>62</xdr:row>
      <xdr:rowOff>123190</xdr:rowOff>
    </xdr:to>
    <xdr:pic>
      <xdr:nvPicPr>
        <xdr:cNvPr id="13" name="图片 12" descr="M_$4SANSZ48]ON@Y1O`1S3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37430" y="13183235"/>
          <a:ext cx="906145" cy="991870"/>
        </a:xfrm>
        <a:prstGeom prst="rect">
          <a:avLst/>
        </a:prstGeom>
      </xdr:spPr>
    </xdr:pic>
    <xdr:clientData/>
  </xdr:twoCellAnchor>
  <xdr:twoCellAnchor editAs="oneCell">
    <xdr:from>
      <xdr:col>8</xdr:col>
      <xdr:colOff>4445</xdr:colOff>
      <xdr:row>57</xdr:row>
      <xdr:rowOff>36830</xdr:rowOff>
    </xdr:from>
    <xdr:to>
      <xdr:col>8</xdr:col>
      <xdr:colOff>962025</xdr:colOff>
      <xdr:row>63</xdr:row>
      <xdr:rowOff>38100</xdr:rowOff>
    </xdr:to>
    <xdr:pic>
      <xdr:nvPicPr>
        <xdr:cNvPr id="2" name="图片 1" descr="YWL{VJP3XH$6({N}C}K04`Y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67170" y="13117195"/>
          <a:ext cx="957580" cy="1115695"/>
        </a:xfrm>
        <a:prstGeom prst="rect">
          <a:avLst/>
        </a:prstGeom>
      </xdr:spPr>
    </xdr:pic>
    <xdr:clientData/>
  </xdr:twoCellAnchor>
  <xdr:twoCellAnchor editAs="oneCell">
    <xdr:from>
      <xdr:col>10</xdr:col>
      <xdr:colOff>35560</xdr:colOff>
      <xdr:row>57</xdr:row>
      <xdr:rowOff>45085</xdr:rowOff>
    </xdr:from>
    <xdr:to>
      <xdr:col>10</xdr:col>
      <xdr:colOff>931545</xdr:colOff>
      <xdr:row>62</xdr:row>
      <xdr:rowOff>103505</xdr:rowOff>
    </xdr:to>
    <xdr:pic>
      <xdr:nvPicPr>
        <xdr:cNvPr id="3" name="图片 2" descr="P`OI5Z_)HL_D{8H$RP6LKJ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22285" y="13125450"/>
          <a:ext cx="895985" cy="10299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180975</xdr:colOff>
      <xdr:row>102</xdr:row>
      <xdr:rowOff>16510</xdr:rowOff>
    </xdr:from>
    <xdr:to>
      <xdr:col>5</xdr:col>
      <xdr:colOff>988695</xdr:colOff>
      <xdr:row>106</xdr:row>
      <xdr:rowOff>138430</xdr:rowOff>
    </xdr:to>
    <xdr:pic>
      <xdr:nvPicPr>
        <xdr:cNvPr id="2" name="图片 1" descr="$TKXH)P{15OT7674DH$N2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3825" y="23383875"/>
          <a:ext cx="807720" cy="950595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101</xdr:row>
      <xdr:rowOff>226060</xdr:rowOff>
    </xdr:from>
    <xdr:to>
      <xdr:col>6</xdr:col>
      <xdr:colOff>1038225</xdr:colOff>
      <xdr:row>106</xdr:row>
      <xdr:rowOff>57150</xdr:rowOff>
    </xdr:to>
    <xdr:pic>
      <xdr:nvPicPr>
        <xdr:cNvPr id="3" name="图片 2" descr="O6X6U@24`U74YUJAIE0BL{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29200" y="23364825"/>
          <a:ext cx="762000" cy="888365"/>
        </a:xfrm>
        <a:prstGeom prst="rect">
          <a:avLst/>
        </a:prstGeom>
      </xdr:spPr>
    </xdr:pic>
    <xdr:clientData/>
  </xdr:twoCellAnchor>
  <xdr:twoCellAnchor editAs="oneCell">
    <xdr:from>
      <xdr:col>8</xdr:col>
      <xdr:colOff>259715</xdr:colOff>
      <xdr:row>102</xdr:row>
      <xdr:rowOff>12700</xdr:rowOff>
    </xdr:from>
    <xdr:to>
      <xdr:col>9</xdr:col>
      <xdr:colOff>17780</xdr:colOff>
      <xdr:row>106</xdr:row>
      <xdr:rowOff>98425</xdr:rowOff>
    </xdr:to>
    <xdr:pic>
      <xdr:nvPicPr>
        <xdr:cNvPr id="4" name="图片 3" descr="VH8]P9Y}RDLFF54Y4$H297H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2440" y="23380065"/>
          <a:ext cx="815340" cy="914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1608455</xdr:colOff>
      <xdr:row>101</xdr:row>
      <xdr:rowOff>212725</xdr:rowOff>
    </xdr:from>
    <xdr:to>
      <xdr:col>11</xdr:col>
      <xdr:colOff>0</xdr:colOff>
      <xdr:row>106</xdr:row>
      <xdr:rowOff>85725</xdr:rowOff>
    </xdr:to>
    <xdr:pic>
      <xdr:nvPicPr>
        <xdr:cNvPr id="5" name="图片 4" descr="M8E)2FN271~3ZOZ(8XV`%4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95180" y="23351490"/>
          <a:ext cx="791845" cy="930275"/>
        </a:xfrm>
        <a:prstGeom prst="rect">
          <a:avLst/>
        </a:prstGeom>
      </xdr:spPr>
    </xdr:pic>
    <xdr:clientData/>
  </xdr:twoCellAnchor>
  <xdr:twoCellAnchor editAs="oneCell">
    <xdr:from>
      <xdr:col>11</xdr:col>
      <xdr:colOff>347345</xdr:colOff>
      <xdr:row>102</xdr:row>
      <xdr:rowOff>19050</xdr:rowOff>
    </xdr:from>
    <xdr:to>
      <xdr:col>11</xdr:col>
      <xdr:colOff>1171575</xdr:colOff>
      <xdr:row>107</xdr:row>
      <xdr:rowOff>0</xdr:rowOff>
    </xdr:to>
    <xdr:pic>
      <xdr:nvPicPr>
        <xdr:cNvPr id="6" name="图片 5" descr="9W33OPT)3(EXU~XU1O~PD4Q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834370" y="23386415"/>
          <a:ext cx="824230" cy="952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455295</xdr:colOff>
      <xdr:row>102</xdr:row>
      <xdr:rowOff>16510</xdr:rowOff>
    </xdr:from>
    <xdr:to>
      <xdr:col>12</xdr:col>
      <xdr:colOff>1314450</xdr:colOff>
      <xdr:row>107</xdr:row>
      <xdr:rowOff>57150</xdr:rowOff>
    </xdr:to>
    <xdr:pic>
      <xdr:nvPicPr>
        <xdr:cNvPr id="7" name="图片 6" descr="]NJH~41@`DY_`O48R)O4B3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123420" y="23383875"/>
          <a:ext cx="859155" cy="1012190"/>
        </a:xfrm>
        <a:prstGeom prst="rect">
          <a:avLst/>
        </a:prstGeom>
      </xdr:spPr>
    </xdr:pic>
    <xdr:clientData/>
  </xdr:twoCellAnchor>
  <xdr:twoCellAnchor editAs="oneCell">
    <xdr:from>
      <xdr:col>13</xdr:col>
      <xdr:colOff>412750</xdr:colOff>
      <xdr:row>102</xdr:row>
      <xdr:rowOff>27305</xdr:rowOff>
    </xdr:from>
    <xdr:to>
      <xdr:col>15</xdr:col>
      <xdr:colOff>38100</xdr:colOff>
      <xdr:row>107</xdr:row>
      <xdr:rowOff>104775</xdr:rowOff>
    </xdr:to>
    <xdr:pic>
      <xdr:nvPicPr>
        <xdr:cNvPr id="8" name="图片 7" descr="U{Q5UH7F6[WMVT%O9NZSQ)K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442950" y="23394670"/>
          <a:ext cx="901700" cy="1049020"/>
        </a:xfrm>
        <a:prstGeom prst="rect">
          <a:avLst/>
        </a:prstGeom>
      </xdr:spPr>
    </xdr:pic>
    <xdr:clientData/>
  </xdr:twoCellAnchor>
  <xdr:twoCellAnchor editAs="oneCell">
    <xdr:from>
      <xdr:col>15</xdr:col>
      <xdr:colOff>232410</xdr:colOff>
      <xdr:row>101</xdr:row>
      <xdr:rowOff>212725</xdr:rowOff>
    </xdr:from>
    <xdr:to>
      <xdr:col>15</xdr:col>
      <xdr:colOff>1094740</xdr:colOff>
      <xdr:row>107</xdr:row>
      <xdr:rowOff>18415</xdr:rowOff>
    </xdr:to>
    <xdr:pic>
      <xdr:nvPicPr>
        <xdr:cNvPr id="9" name="图片 8" descr="ED5CA16750D3CD5800AD14111AF0CC1C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4538960" y="23351490"/>
          <a:ext cx="862330" cy="1005840"/>
        </a:xfrm>
        <a:prstGeom prst="rect">
          <a:avLst/>
        </a:prstGeom>
      </xdr:spPr>
    </xdr:pic>
    <xdr:clientData/>
  </xdr:twoCellAnchor>
  <xdr:twoCellAnchor editAs="oneCell">
    <xdr:from>
      <xdr:col>16</xdr:col>
      <xdr:colOff>227330</xdr:colOff>
      <xdr:row>102</xdr:row>
      <xdr:rowOff>36830</xdr:rowOff>
    </xdr:from>
    <xdr:to>
      <xdr:col>17</xdr:col>
      <xdr:colOff>0</xdr:colOff>
      <xdr:row>107</xdr:row>
      <xdr:rowOff>38100</xdr:rowOff>
    </xdr:to>
    <xdr:pic>
      <xdr:nvPicPr>
        <xdr:cNvPr id="10" name="图片 9" descr="W%6%2@MVBFFG~~GD`EL[{]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629255" y="23404195"/>
          <a:ext cx="839470" cy="972820"/>
        </a:xfrm>
        <a:prstGeom prst="rect">
          <a:avLst/>
        </a:prstGeom>
      </xdr:spPr>
    </xdr:pic>
    <xdr:clientData/>
  </xdr:twoCellAnchor>
  <xdr:twoCellAnchor editAs="oneCell">
    <xdr:from>
      <xdr:col>17</xdr:col>
      <xdr:colOff>30480</xdr:colOff>
      <xdr:row>102</xdr:row>
      <xdr:rowOff>10795</xdr:rowOff>
    </xdr:from>
    <xdr:to>
      <xdr:col>18</xdr:col>
      <xdr:colOff>66675</xdr:colOff>
      <xdr:row>107</xdr:row>
      <xdr:rowOff>0</xdr:rowOff>
    </xdr:to>
    <xdr:pic>
      <xdr:nvPicPr>
        <xdr:cNvPr id="11" name="图片 10" descr="O4MA_([40_EP3C$Q(E]HV9B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499205" y="23378160"/>
          <a:ext cx="807720" cy="960755"/>
        </a:xfrm>
        <a:prstGeom prst="rect">
          <a:avLst/>
        </a:prstGeom>
      </xdr:spPr>
    </xdr:pic>
    <xdr:clientData/>
  </xdr:twoCellAnchor>
  <xdr:twoCellAnchor editAs="oneCell">
    <xdr:from>
      <xdr:col>18</xdr:col>
      <xdr:colOff>93345</xdr:colOff>
      <xdr:row>101</xdr:row>
      <xdr:rowOff>227330</xdr:rowOff>
    </xdr:from>
    <xdr:to>
      <xdr:col>19</xdr:col>
      <xdr:colOff>19050</xdr:colOff>
      <xdr:row>107</xdr:row>
      <xdr:rowOff>38100</xdr:rowOff>
    </xdr:to>
    <xdr:pic>
      <xdr:nvPicPr>
        <xdr:cNvPr id="12" name="图片 11" descr="X5GWEAPI[QDV4{H4`4(T1%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7333595" y="23366095"/>
          <a:ext cx="868680" cy="10109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113030</xdr:colOff>
      <xdr:row>102</xdr:row>
      <xdr:rowOff>7620</xdr:rowOff>
    </xdr:from>
    <xdr:to>
      <xdr:col>19</xdr:col>
      <xdr:colOff>1019175</xdr:colOff>
      <xdr:row>107</xdr:row>
      <xdr:rowOff>27940</xdr:rowOff>
    </xdr:to>
    <xdr:pic>
      <xdr:nvPicPr>
        <xdr:cNvPr id="13" name="图片 12" descr="M_$4SANSZ48]ON@Y1O`1S3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8296255" y="23374985"/>
          <a:ext cx="906145" cy="991870"/>
        </a:xfrm>
        <a:prstGeom prst="rect">
          <a:avLst/>
        </a:prstGeom>
      </xdr:spPr>
    </xdr:pic>
    <xdr:clientData/>
  </xdr:twoCellAnchor>
  <xdr:twoCellAnchor editAs="oneCell">
    <xdr:from>
      <xdr:col>20</xdr:col>
      <xdr:colOff>31750</xdr:colOff>
      <xdr:row>102</xdr:row>
      <xdr:rowOff>3810</xdr:rowOff>
    </xdr:from>
    <xdr:to>
      <xdr:col>20</xdr:col>
      <xdr:colOff>942975</xdr:colOff>
      <xdr:row>107</xdr:row>
      <xdr:rowOff>95250</xdr:rowOff>
    </xdr:to>
    <xdr:pic>
      <xdr:nvPicPr>
        <xdr:cNvPr id="14" name="图片 13" descr="%8Q)$D5(%YY355P{K1`JTZ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9519900" y="23371175"/>
          <a:ext cx="91122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6"/>
  <sheetViews>
    <sheetView tabSelected="1" topLeftCell="A37" workbookViewId="0">
      <selection activeCell="I55" sqref="I5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5.5" style="7" customWidth="1"/>
    <col min="13" max="13" width="17.875" style="7" customWidth="1"/>
    <col min="14" max="14" width="5.625" style="7" customWidth="1"/>
    <col min="15" max="15" width="11.125" style="7"/>
    <col min="16" max="16" width="14.375" style="7" customWidth="1"/>
    <col min="17" max="17" width="14" style="7" customWidth="1"/>
    <col min="18" max="18" width="10.125" style="7"/>
    <col min="19" max="19" width="12.375" style="7" customWidth="1"/>
    <col min="20" max="20" width="17.125" style="7" customWidth="1"/>
    <col min="21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41"/>
      <c r="L1" s="19"/>
    </row>
    <row r="2" ht="18" customHeight="1" spans="1:12">
      <c r="A2" s="10" t="s">
        <v>1</v>
      </c>
      <c r="B2" s="11"/>
      <c r="C2" s="12" t="s">
        <v>2</v>
      </c>
      <c r="D2" s="13"/>
      <c r="E2" s="14" t="s">
        <v>3</v>
      </c>
      <c r="F2" s="15" t="s">
        <v>4</v>
      </c>
      <c r="G2" s="16" t="s">
        <v>5</v>
      </c>
      <c r="H2" s="17" t="s">
        <v>6</v>
      </c>
      <c r="I2" s="42"/>
      <c r="J2" s="43"/>
      <c r="K2" s="41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44"/>
      <c r="J3" s="19"/>
      <c r="K3" s="41"/>
      <c r="L3" s="19"/>
    </row>
    <row r="4" ht="18" customHeight="1" spans="1:12">
      <c r="A4" s="2" t="s">
        <v>9</v>
      </c>
      <c r="H4" s="19"/>
      <c r="I4" s="44"/>
      <c r="J4" s="19"/>
      <c r="K4" s="41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>
        <v>44308</v>
      </c>
      <c r="B7" s="12">
        <f t="shared" ref="B7:B21" si="0">G7/(1+C7+E7)</f>
        <v>198405.825242718</v>
      </c>
      <c r="C7" s="24"/>
      <c r="D7" s="25">
        <f t="shared" ref="D7:D21" si="1">G7/(1+E7+C7)*C7</f>
        <v>0</v>
      </c>
      <c r="E7" s="24">
        <v>0.03</v>
      </c>
      <c r="F7" s="12">
        <f t="shared" ref="F7:F21" si="2">G7/(1+C7+E7)*E7</f>
        <v>5952.17475728155</v>
      </c>
      <c r="G7" s="26">
        <v>204358</v>
      </c>
      <c r="H7" s="23">
        <v>44315</v>
      </c>
      <c r="I7" s="12">
        <v>204358</v>
      </c>
      <c r="J7" s="45" t="s">
        <v>21</v>
      </c>
    </row>
    <row r="8" ht="18" customHeight="1" spans="1:10">
      <c r="A8" s="23">
        <v>44316</v>
      </c>
      <c r="B8" s="12">
        <f t="shared" si="0"/>
        <v>197847.572815534</v>
      </c>
      <c r="C8" s="24"/>
      <c r="D8" s="25">
        <f t="shared" si="1"/>
        <v>0</v>
      </c>
      <c r="E8" s="24">
        <v>0.03</v>
      </c>
      <c r="F8" s="12">
        <f t="shared" si="2"/>
        <v>5935.42718446602</v>
      </c>
      <c r="G8" s="26">
        <v>203783</v>
      </c>
      <c r="H8" s="23">
        <v>44333</v>
      </c>
      <c r="I8" s="12">
        <v>203783</v>
      </c>
      <c r="J8" s="45" t="s">
        <v>21</v>
      </c>
    </row>
    <row r="9" ht="18" customHeight="1" spans="1:10">
      <c r="A9" s="23">
        <v>44368</v>
      </c>
      <c r="B9" s="12">
        <f t="shared" si="0"/>
        <v>200158.252427184</v>
      </c>
      <c r="C9" s="24"/>
      <c r="D9" s="25">
        <f t="shared" si="1"/>
        <v>0</v>
      </c>
      <c r="E9" s="24">
        <v>0.03</v>
      </c>
      <c r="F9" s="12">
        <f t="shared" si="2"/>
        <v>6004.74757281553</v>
      </c>
      <c r="G9" s="26">
        <v>206163</v>
      </c>
      <c r="H9" s="23"/>
      <c r="I9" s="12"/>
      <c r="J9" s="45"/>
    </row>
    <row r="10" ht="18" customHeight="1" spans="1:10">
      <c r="A10" s="23"/>
      <c r="B10" s="12">
        <f t="shared" si="0"/>
        <v>0</v>
      </c>
      <c r="C10" s="24"/>
      <c r="D10" s="25">
        <f t="shared" si="1"/>
        <v>0</v>
      </c>
      <c r="E10" s="24">
        <v>0.03</v>
      </c>
      <c r="F10" s="12">
        <f t="shared" si="2"/>
        <v>0</v>
      </c>
      <c r="G10" s="26"/>
      <c r="H10" s="23"/>
      <c r="I10" s="12"/>
      <c r="J10" s="45"/>
    </row>
    <row r="11" ht="18" customHeight="1" spans="1:10">
      <c r="A11" s="23"/>
      <c r="B11" s="12">
        <f t="shared" si="0"/>
        <v>0</v>
      </c>
      <c r="C11" s="24"/>
      <c r="D11" s="25">
        <f t="shared" si="1"/>
        <v>0</v>
      </c>
      <c r="E11" s="24">
        <v>0.03</v>
      </c>
      <c r="F11" s="12">
        <f t="shared" si="2"/>
        <v>0</v>
      </c>
      <c r="G11" s="26"/>
      <c r="H11" s="23"/>
      <c r="I11" s="12"/>
      <c r="J11" s="45"/>
    </row>
    <row r="12" ht="18" customHeight="1" spans="1:10">
      <c r="A12" s="23"/>
      <c r="B12" s="12">
        <f t="shared" si="0"/>
        <v>0</v>
      </c>
      <c r="C12" s="24"/>
      <c r="D12" s="25">
        <f t="shared" si="1"/>
        <v>0</v>
      </c>
      <c r="E12" s="24">
        <v>0.03</v>
      </c>
      <c r="F12" s="12">
        <f t="shared" si="2"/>
        <v>0</v>
      </c>
      <c r="G12" s="26"/>
      <c r="H12" s="23"/>
      <c r="I12" s="12"/>
      <c r="J12" s="45"/>
    </row>
    <row r="13" ht="18" customHeight="1" spans="1:10">
      <c r="A13" s="23"/>
      <c r="B13" s="12">
        <f t="shared" si="0"/>
        <v>0</v>
      </c>
      <c r="C13" s="24"/>
      <c r="D13" s="25">
        <f t="shared" si="1"/>
        <v>0</v>
      </c>
      <c r="E13" s="24">
        <v>0.03</v>
      </c>
      <c r="F13" s="12">
        <f t="shared" si="2"/>
        <v>0</v>
      </c>
      <c r="G13" s="26"/>
      <c r="H13" s="23"/>
      <c r="I13" s="12"/>
      <c r="J13" s="45"/>
    </row>
    <row r="14" ht="18" customHeight="1" spans="1:10">
      <c r="A14" s="23"/>
      <c r="B14" s="12">
        <f t="shared" si="0"/>
        <v>0</v>
      </c>
      <c r="C14" s="24"/>
      <c r="D14" s="25">
        <f t="shared" si="1"/>
        <v>0</v>
      </c>
      <c r="E14" s="24">
        <v>0.03</v>
      </c>
      <c r="F14" s="12">
        <f t="shared" si="2"/>
        <v>0</v>
      </c>
      <c r="G14" s="26"/>
      <c r="H14" s="23"/>
      <c r="I14" s="12"/>
      <c r="J14" s="45"/>
    </row>
    <row r="15" ht="18" customHeight="1" spans="1:10">
      <c r="A15" s="23"/>
      <c r="B15" s="12">
        <f t="shared" si="0"/>
        <v>0</v>
      </c>
      <c r="C15" s="24"/>
      <c r="D15" s="25">
        <f t="shared" si="1"/>
        <v>0</v>
      </c>
      <c r="E15" s="24">
        <v>0.03</v>
      </c>
      <c r="F15" s="12">
        <f t="shared" si="2"/>
        <v>0</v>
      </c>
      <c r="G15" s="26"/>
      <c r="H15" s="23"/>
      <c r="I15" s="12"/>
      <c r="J15" s="45"/>
    </row>
    <row r="16" ht="18" customHeight="1" spans="1:10">
      <c r="A16" s="23"/>
      <c r="B16" s="12">
        <f t="shared" si="0"/>
        <v>0</v>
      </c>
      <c r="C16" s="24"/>
      <c r="D16" s="25">
        <f t="shared" si="1"/>
        <v>0</v>
      </c>
      <c r="E16" s="24">
        <v>0.03</v>
      </c>
      <c r="F16" s="12">
        <f t="shared" si="2"/>
        <v>0</v>
      </c>
      <c r="G16" s="26"/>
      <c r="H16" s="23"/>
      <c r="I16" s="12"/>
      <c r="J16" s="45"/>
    </row>
    <row r="17" ht="18" customHeight="1" spans="1:10">
      <c r="A17" s="27" t="s">
        <v>22</v>
      </c>
      <c r="B17" s="28">
        <f>SUM(B7:B16)</f>
        <v>596411.650485437</v>
      </c>
      <c r="C17" s="29"/>
      <c r="D17" s="29">
        <f>SUM(D7:D16)</f>
        <v>0</v>
      </c>
      <c r="E17" s="29"/>
      <c r="F17" s="30">
        <f>SUM(F7:F16)</f>
        <v>17892.3495145631</v>
      </c>
      <c r="G17" s="29">
        <f>SUM(G7:G16)</f>
        <v>614304</v>
      </c>
      <c r="H17" s="31"/>
      <c r="I17" s="29">
        <f>SUM(I7:I16)</f>
        <v>408141</v>
      </c>
      <c r="J17" s="31"/>
    </row>
    <row r="18" ht="18" customHeight="1" spans="1:12">
      <c r="A18" s="2" t="s">
        <v>23</v>
      </c>
      <c r="J18" s="4"/>
      <c r="K18" s="46"/>
      <c r="L18" s="5"/>
    </row>
    <row r="19" ht="18" customHeight="1" spans="1:15">
      <c r="A19" s="32" t="s">
        <v>24</v>
      </c>
      <c r="B19" s="21" t="s">
        <v>25</v>
      </c>
      <c r="C19" s="20" t="s">
        <v>26</v>
      </c>
      <c r="D19" s="20" t="s">
        <v>27</v>
      </c>
      <c r="E19" s="20" t="s">
        <v>16</v>
      </c>
      <c r="F19" s="21" t="s">
        <v>28</v>
      </c>
      <c r="G19" s="21" t="s">
        <v>14</v>
      </c>
      <c r="H19" s="20" t="s">
        <v>29</v>
      </c>
      <c r="I19" s="21" t="s">
        <v>30</v>
      </c>
      <c r="J19" s="20" t="s">
        <v>20</v>
      </c>
      <c r="K19" s="47" t="s">
        <v>31</v>
      </c>
      <c r="L19" s="22" t="s">
        <v>32</v>
      </c>
      <c r="M19" s="22" t="s">
        <v>33</v>
      </c>
      <c r="N19" s="22" t="s">
        <v>34</v>
      </c>
      <c r="O19" s="22" t="s">
        <v>35</v>
      </c>
    </row>
    <row r="20" s="1" customFormat="1" ht="18" customHeight="1" spans="1:15">
      <c r="A20" s="33"/>
      <c r="B20" s="34"/>
      <c r="C20" s="35"/>
      <c r="D20" s="36"/>
      <c r="E20" s="37"/>
      <c r="F20" s="34"/>
      <c r="G20" s="38"/>
      <c r="H20" s="23"/>
      <c r="I20" s="12"/>
      <c r="J20" s="45"/>
      <c r="K20" s="48"/>
      <c r="L20" s="49"/>
      <c r="M20" s="50"/>
      <c r="N20" s="50"/>
      <c r="O20" s="49"/>
    </row>
    <row r="21" s="1" customFormat="1" ht="18" customHeight="1" spans="1:15">
      <c r="A21" s="33"/>
      <c r="B21" s="34"/>
      <c r="C21" s="35"/>
      <c r="D21" s="36"/>
      <c r="E21" s="37"/>
      <c r="F21" s="34"/>
      <c r="G21" s="38"/>
      <c r="H21" s="23"/>
      <c r="I21" s="34"/>
      <c r="J21" s="50"/>
      <c r="K21" s="48"/>
      <c r="L21" s="49"/>
      <c r="M21" s="50"/>
      <c r="N21" s="50"/>
      <c r="O21" s="49"/>
    </row>
    <row r="22" s="1" customFormat="1" ht="18" customHeight="1" spans="1:15">
      <c r="A22" s="33"/>
      <c r="B22" s="34"/>
      <c r="C22" s="35"/>
      <c r="D22" s="36"/>
      <c r="E22" s="37"/>
      <c r="F22" s="34"/>
      <c r="G22" s="38"/>
      <c r="H22" s="23"/>
      <c r="I22" s="12"/>
      <c r="J22" s="45"/>
      <c r="K22" s="48"/>
      <c r="L22" s="49"/>
      <c r="M22" s="50"/>
      <c r="N22" s="50"/>
      <c r="O22" s="49"/>
    </row>
    <row r="23" s="1" customFormat="1" ht="18" customHeight="1" spans="1:15">
      <c r="A23" s="33"/>
      <c r="B23" s="34"/>
      <c r="C23" s="35"/>
      <c r="D23" s="36"/>
      <c r="E23" s="39"/>
      <c r="F23" s="34"/>
      <c r="G23" s="38"/>
      <c r="H23" s="23"/>
      <c r="I23" s="34"/>
      <c r="J23" s="50"/>
      <c r="K23" s="48"/>
      <c r="L23" s="49"/>
      <c r="M23" s="50"/>
      <c r="N23" s="50"/>
      <c r="O23" s="49"/>
    </row>
    <row r="24" s="1" customFormat="1" ht="18" customHeight="1" spans="1:15">
      <c r="A24" s="33"/>
      <c r="B24" s="34"/>
      <c r="C24" s="35"/>
      <c r="D24" s="36"/>
      <c r="E24" s="37"/>
      <c r="F24" s="34"/>
      <c r="G24" s="38"/>
      <c r="H24" s="23"/>
      <c r="I24" s="34"/>
      <c r="J24" s="50"/>
      <c r="K24" s="48"/>
      <c r="L24" s="49"/>
      <c r="M24" s="50"/>
      <c r="N24" s="50"/>
      <c r="O24" s="49"/>
    </row>
    <row r="25" s="1" customFormat="1" ht="18" customHeight="1" spans="1:15">
      <c r="A25" s="33"/>
      <c r="B25" s="34"/>
      <c r="C25" s="35"/>
      <c r="D25" s="36"/>
      <c r="E25" s="39"/>
      <c r="F25" s="34"/>
      <c r="G25" s="38"/>
      <c r="H25" s="23"/>
      <c r="I25" s="12"/>
      <c r="J25" s="50"/>
      <c r="K25" s="51"/>
      <c r="L25" s="31"/>
      <c r="M25" s="50"/>
      <c r="N25" s="50"/>
      <c r="O25" s="49"/>
    </row>
    <row r="26" s="1" customFormat="1" ht="18" customHeight="1" spans="1:15">
      <c r="A26" s="33"/>
      <c r="B26" s="34"/>
      <c r="C26" s="35"/>
      <c r="D26" s="36"/>
      <c r="E26" s="39"/>
      <c r="F26" s="34"/>
      <c r="G26" s="38"/>
      <c r="H26" s="23"/>
      <c r="I26" s="12"/>
      <c r="J26" s="45"/>
      <c r="K26" s="51"/>
      <c r="L26" s="31"/>
      <c r="M26" s="50"/>
      <c r="N26" s="50"/>
      <c r="O26" s="49"/>
    </row>
    <row r="27" s="1" customFormat="1" ht="18" customHeight="1" spans="1:15">
      <c r="A27" s="33"/>
      <c r="B27" s="34"/>
      <c r="C27" s="35"/>
      <c r="D27" s="36"/>
      <c r="E27" s="39"/>
      <c r="F27" s="34"/>
      <c r="G27" s="38"/>
      <c r="H27" s="40"/>
      <c r="I27" s="34"/>
      <c r="J27" s="50"/>
      <c r="K27" s="48"/>
      <c r="L27" s="49"/>
      <c r="M27" s="50"/>
      <c r="N27" s="50"/>
      <c r="O27" s="49"/>
    </row>
    <row r="28" s="1" customFormat="1" ht="18" customHeight="1" spans="1:15">
      <c r="A28" s="33"/>
      <c r="B28" s="34"/>
      <c r="C28" s="35"/>
      <c r="D28" s="36"/>
      <c r="E28" s="39"/>
      <c r="F28" s="34"/>
      <c r="G28" s="38"/>
      <c r="H28" s="40"/>
      <c r="I28" s="34"/>
      <c r="J28" s="50"/>
      <c r="K28" s="48"/>
      <c r="L28" s="49"/>
      <c r="M28" s="50"/>
      <c r="N28" s="50"/>
      <c r="O28" s="49"/>
    </row>
    <row r="29" s="1" customFormat="1" ht="18" customHeight="1" spans="1:15">
      <c r="A29" s="33"/>
      <c r="B29" s="34"/>
      <c r="C29" s="35"/>
      <c r="D29" s="36"/>
      <c r="E29" s="39"/>
      <c r="F29" s="34"/>
      <c r="G29" s="38"/>
      <c r="H29" s="40"/>
      <c r="I29" s="34"/>
      <c r="J29" s="50"/>
      <c r="K29" s="48"/>
      <c r="L29" s="49"/>
      <c r="M29" s="50"/>
      <c r="N29" s="50"/>
      <c r="O29" s="49"/>
    </row>
    <row r="30" s="1" customFormat="1" ht="18" customHeight="1" spans="1:15">
      <c r="A30" s="33"/>
      <c r="B30" s="34"/>
      <c r="C30" s="35"/>
      <c r="D30" s="36"/>
      <c r="E30" s="39"/>
      <c r="F30" s="34"/>
      <c r="G30" s="38"/>
      <c r="H30" s="40"/>
      <c r="I30" s="52"/>
      <c r="J30" s="53"/>
      <c r="K30" s="48"/>
      <c r="L30" s="49"/>
      <c r="M30" s="50"/>
      <c r="N30" s="50"/>
      <c r="O30" s="49"/>
    </row>
    <row r="31" s="1" customFormat="1" ht="18" customHeight="1" spans="1:15">
      <c r="A31" s="33"/>
      <c r="B31" s="34"/>
      <c r="C31" s="35"/>
      <c r="D31" s="36"/>
      <c r="E31" s="39"/>
      <c r="F31" s="34"/>
      <c r="G31" s="38"/>
      <c r="H31" s="40"/>
      <c r="I31" s="34"/>
      <c r="J31" s="50"/>
      <c r="K31" s="48"/>
      <c r="L31" s="49"/>
      <c r="M31" s="50"/>
      <c r="N31" s="50"/>
      <c r="O31" s="49"/>
    </row>
    <row r="32" s="1" customFormat="1" ht="18" customHeight="1" spans="1:15">
      <c r="A32" s="33"/>
      <c r="B32" s="34"/>
      <c r="C32" s="35"/>
      <c r="D32" s="36"/>
      <c r="E32" s="39"/>
      <c r="F32" s="34"/>
      <c r="G32" s="38"/>
      <c r="H32" s="40"/>
      <c r="I32" s="34"/>
      <c r="J32" s="50"/>
      <c r="K32" s="48"/>
      <c r="L32" s="49"/>
      <c r="M32" s="50"/>
      <c r="N32" s="50"/>
      <c r="O32" s="49"/>
    </row>
    <row r="33" s="1" customFormat="1" ht="18" customHeight="1" spans="1:15">
      <c r="A33" s="33"/>
      <c r="B33" s="34"/>
      <c r="C33" s="35"/>
      <c r="D33" s="36"/>
      <c r="E33" s="39"/>
      <c r="F33" s="34"/>
      <c r="G33" s="38"/>
      <c r="H33" s="40"/>
      <c r="I33" s="34"/>
      <c r="J33" s="50"/>
      <c r="K33" s="48"/>
      <c r="L33" s="49"/>
      <c r="M33" s="50"/>
      <c r="N33" s="50"/>
      <c r="O33" s="49"/>
    </row>
    <row r="34" s="1" customFormat="1" ht="18" customHeight="1" spans="1:15">
      <c r="A34" s="33"/>
      <c r="B34" s="34"/>
      <c r="C34" s="35"/>
      <c r="D34" s="36"/>
      <c r="E34" s="39"/>
      <c r="F34" s="34"/>
      <c r="G34" s="38"/>
      <c r="H34" s="40"/>
      <c r="I34" s="52"/>
      <c r="J34" s="53"/>
      <c r="K34" s="48"/>
      <c r="L34" s="49"/>
      <c r="M34" s="50"/>
      <c r="N34" s="50"/>
      <c r="O34" s="49"/>
    </row>
    <row r="35" s="1" customFormat="1" ht="18" customHeight="1" spans="1:15">
      <c r="A35" s="33"/>
      <c r="B35" s="34"/>
      <c r="C35" s="35"/>
      <c r="D35" s="36"/>
      <c r="E35" s="39"/>
      <c r="F35" s="34"/>
      <c r="G35" s="38"/>
      <c r="H35" s="23"/>
      <c r="I35" s="12"/>
      <c r="J35" s="45"/>
      <c r="K35" s="51"/>
      <c r="L35" s="49"/>
      <c r="M35" s="50"/>
      <c r="N35" s="50"/>
      <c r="O35" s="49"/>
    </row>
    <row r="36" s="1" customFormat="1" ht="18" customHeight="1" spans="1:15">
      <c r="A36" s="33"/>
      <c r="B36" s="34"/>
      <c r="C36" s="35"/>
      <c r="D36" s="36"/>
      <c r="E36" s="39"/>
      <c r="F36" s="34"/>
      <c r="G36" s="38"/>
      <c r="H36" s="23">
        <v>44368</v>
      </c>
      <c r="I36" s="12">
        <v>-10205.87</v>
      </c>
      <c r="J36" s="45" t="s">
        <v>36</v>
      </c>
      <c r="K36" s="48" t="s">
        <v>37</v>
      </c>
      <c r="L36" s="49"/>
      <c r="M36" s="50"/>
      <c r="N36" s="50"/>
      <c r="O36" s="49"/>
    </row>
    <row r="37" s="1" customFormat="1" ht="18" customHeight="1" spans="1:15">
      <c r="A37" s="33"/>
      <c r="B37" s="34"/>
      <c r="C37" s="35"/>
      <c r="D37" s="36"/>
      <c r="E37" s="39"/>
      <c r="F37" s="34"/>
      <c r="G37" s="38"/>
      <c r="H37" s="23">
        <v>44368</v>
      </c>
      <c r="I37" s="12">
        <v>10205.87</v>
      </c>
      <c r="J37" s="50" t="s">
        <v>38</v>
      </c>
      <c r="K37" s="48" t="s">
        <v>37</v>
      </c>
      <c r="L37" s="49"/>
      <c r="M37" s="50"/>
      <c r="N37" s="50"/>
      <c r="O37" s="49"/>
    </row>
    <row r="38" s="1" customFormat="1" ht="18" customHeight="1" spans="1:15">
      <c r="A38" s="33"/>
      <c r="B38" s="34"/>
      <c r="C38" s="35"/>
      <c r="D38" s="36"/>
      <c r="E38" s="39"/>
      <c r="F38" s="34"/>
      <c r="G38" s="38"/>
      <c r="H38" s="23">
        <v>44316</v>
      </c>
      <c r="I38" s="12">
        <v>114.72</v>
      </c>
      <c r="J38" s="45" t="s">
        <v>38</v>
      </c>
      <c r="K38" s="51" t="s">
        <v>39</v>
      </c>
      <c r="L38" s="49"/>
      <c r="M38" s="50"/>
      <c r="N38" s="50"/>
      <c r="O38" s="49"/>
    </row>
    <row r="39" s="1" customFormat="1" ht="18" customHeight="1" spans="1:15">
      <c r="A39" s="33"/>
      <c r="B39" s="34"/>
      <c r="C39" s="35"/>
      <c r="D39" s="36"/>
      <c r="E39" s="39"/>
      <c r="F39" s="34"/>
      <c r="G39" s="38"/>
      <c r="H39" s="23">
        <v>44316</v>
      </c>
      <c r="I39" s="12">
        <v>9973.33</v>
      </c>
      <c r="J39" s="45" t="s">
        <v>36</v>
      </c>
      <c r="K39" s="48" t="s">
        <v>40</v>
      </c>
      <c r="L39" s="49"/>
      <c r="M39" s="50"/>
      <c r="N39" s="50"/>
      <c r="O39" s="49"/>
    </row>
    <row r="40" s="1" customFormat="1" ht="18" customHeight="1" spans="1:15">
      <c r="A40" s="33"/>
      <c r="B40" s="34"/>
      <c r="C40" s="35"/>
      <c r="D40" s="36"/>
      <c r="E40" s="39"/>
      <c r="F40" s="34"/>
      <c r="G40" s="38"/>
      <c r="H40" s="23">
        <v>44316</v>
      </c>
      <c r="I40" s="12">
        <v>9973.33</v>
      </c>
      <c r="J40" s="50" t="s">
        <v>38</v>
      </c>
      <c r="K40" s="48" t="s">
        <v>40</v>
      </c>
      <c r="L40" s="49"/>
      <c r="M40" s="50"/>
      <c r="N40" s="50"/>
      <c r="O40" s="49"/>
    </row>
    <row r="41" s="1" customFormat="1" ht="18" customHeight="1" spans="1:15">
      <c r="A41" s="33"/>
      <c r="B41" s="34">
        <f>ROUND(G41/(1+E41),2)</f>
        <v>0</v>
      </c>
      <c r="C41" s="35"/>
      <c r="D41" s="36"/>
      <c r="E41" s="39"/>
      <c r="F41" s="34">
        <f>ROUND(G41/(1+E41)*E41,2)</f>
        <v>0</v>
      </c>
      <c r="G41" s="38"/>
      <c r="H41" s="23">
        <v>44308</v>
      </c>
      <c r="I41" s="12">
        <v>-10116.51</v>
      </c>
      <c r="J41" s="45" t="s">
        <v>36</v>
      </c>
      <c r="K41" s="48" t="s">
        <v>41</v>
      </c>
      <c r="L41" s="49"/>
      <c r="M41" s="50"/>
      <c r="N41" s="50"/>
      <c r="O41" s="49"/>
    </row>
    <row r="42" s="1" customFormat="1" ht="18" customHeight="1" spans="1:15">
      <c r="A42" s="33"/>
      <c r="B42" s="34">
        <f>ROUND(G42/(1+E42),2)</f>
        <v>0</v>
      </c>
      <c r="C42" s="35"/>
      <c r="D42" s="36"/>
      <c r="E42" s="39"/>
      <c r="F42" s="34">
        <f>ROUND(G42/(1+E42)*E42,2)</f>
        <v>0</v>
      </c>
      <c r="G42" s="38"/>
      <c r="H42" s="40">
        <v>44308</v>
      </c>
      <c r="I42" s="34">
        <v>10116.51</v>
      </c>
      <c r="J42" s="50" t="s">
        <v>38</v>
      </c>
      <c r="K42" s="48" t="s">
        <v>41</v>
      </c>
      <c r="L42" s="49"/>
      <c r="M42" s="50"/>
      <c r="N42" s="50"/>
      <c r="O42" s="49"/>
    </row>
    <row r="43" ht="18" customHeight="1" spans="1:15">
      <c r="A43" s="29" t="s">
        <v>22</v>
      </c>
      <c r="B43" s="28">
        <f>SUM(B20:B42)</f>
        <v>0</v>
      </c>
      <c r="C43" s="29"/>
      <c r="D43" s="55"/>
      <c r="E43" s="55"/>
      <c r="F43" s="30">
        <f>SUM(F20:F42)</f>
        <v>0</v>
      </c>
      <c r="G43" s="56">
        <f>SUM(G20:G42)</f>
        <v>0</v>
      </c>
      <c r="H43" s="57"/>
      <c r="I43" s="29">
        <f>SUM(I20:I42)</f>
        <v>20061.38</v>
      </c>
      <c r="J43" s="70"/>
      <c r="K43" s="71"/>
      <c r="L43" s="31"/>
      <c r="M43" s="45"/>
      <c r="N43" s="45"/>
      <c r="O43" s="31"/>
    </row>
    <row r="44" ht="18" customHeight="1" spans="1:14">
      <c r="A44" s="58" t="s">
        <v>42</v>
      </c>
      <c r="B44" s="59">
        <f>B17*0.96</f>
        <v>572555.184466019</v>
      </c>
      <c r="C44" s="58"/>
      <c r="D44" s="60"/>
      <c r="E44" s="60"/>
      <c r="F44" s="59"/>
      <c r="G44" s="58">
        <f>G17-G43</f>
        <v>614304</v>
      </c>
      <c r="H44" s="22" t="s">
        <v>43</v>
      </c>
      <c r="I44" s="29">
        <f>I17-I43</f>
        <v>388079.62</v>
      </c>
      <c r="J44" s="7"/>
      <c r="K44" s="72"/>
      <c r="M44" s="73"/>
      <c r="N44" s="73"/>
    </row>
    <row r="45" ht="18" customHeight="1" spans="1:14">
      <c r="A45" s="58" t="s">
        <v>44</v>
      </c>
      <c r="B45" s="59">
        <f>B44-B43</f>
        <v>572555.184466019</v>
      </c>
      <c r="C45" s="58"/>
      <c r="D45" s="60"/>
      <c r="E45" s="60"/>
      <c r="F45" s="59"/>
      <c r="G45" s="59"/>
      <c r="H45" s="61"/>
      <c r="I45" s="59"/>
      <c r="J45" s="7"/>
      <c r="K45" s="72"/>
      <c r="M45" s="73"/>
      <c r="N45" s="73"/>
    </row>
    <row r="46" ht="18" customHeight="1" spans="1:3">
      <c r="A46" s="2" t="s">
        <v>45</v>
      </c>
      <c r="C46" s="2"/>
    </row>
    <row r="47" ht="18" customHeight="1" spans="1:20">
      <c r="A47" s="22" t="s">
        <v>46</v>
      </c>
      <c r="B47" s="21" t="s">
        <v>47</v>
      </c>
      <c r="C47" s="31"/>
      <c r="D47" s="22" t="s">
        <v>46</v>
      </c>
      <c r="E47" s="20" t="s">
        <v>16</v>
      </c>
      <c r="F47" s="21" t="s">
        <v>47</v>
      </c>
      <c r="G47" s="62" t="s">
        <v>48</v>
      </c>
      <c r="I47" s="80" t="s">
        <v>49</v>
      </c>
      <c r="J47" s="81"/>
      <c r="K47" s="82" t="s">
        <v>50</v>
      </c>
      <c r="L47" s="78"/>
      <c r="M47" s="78"/>
      <c r="N47" s="83"/>
      <c r="O47" s="84"/>
      <c r="P47" s="78"/>
      <c r="Q47" s="78"/>
      <c r="R47" s="78"/>
      <c r="S47" s="83"/>
      <c r="T47" s="78"/>
    </row>
    <row r="48" ht="18" customHeight="1" spans="1:20">
      <c r="A48" s="31" t="s">
        <v>51</v>
      </c>
      <c r="B48" s="18">
        <f>(B44-B43)*0.25</f>
        <v>143138.796116505</v>
      </c>
      <c r="C48" s="31"/>
      <c r="D48" s="27" t="s">
        <v>52</v>
      </c>
      <c r="E48" s="22" t="s">
        <v>53</v>
      </c>
      <c r="F48" s="30">
        <f>F17-F43</f>
        <v>17892.3495145631</v>
      </c>
      <c r="G48" s="30">
        <f>F7</f>
        <v>5952.17475728155</v>
      </c>
      <c r="I48" s="30">
        <f>F8</f>
        <v>5935.42718446602</v>
      </c>
      <c r="J48" s="78"/>
      <c r="K48" s="30">
        <f>F9</f>
        <v>6004.74757281553</v>
      </c>
      <c r="L48" s="85"/>
      <c r="M48" s="85"/>
      <c r="N48" s="83"/>
      <c r="O48" s="85"/>
      <c r="P48" s="85"/>
      <c r="Q48" s="85"/>
      <c r="R48" s="85"/>
      <c r="S48" s="85"/>
      <c r="T48" s="85"/>
    </row>
    <row r="49" ht="18" customHeight="1" spans="1:20">
      <c r="A49" s="31" t="s">
        <v>54</v>
      </c>
      <c r="B49" s="64"/>
      <c r="C49" s="31"/>
      <c r="D49" s="65" t="s">
        <v>55</v>
      </c>
      <c r="E49" s="14">
        <v>0.07</v>
      </c>
      <c r="F49" s="12">
        <f>F48*E49</f>
        <v>1252.46446601942</v>
      </c>
      <c r="G49" s="12">
        <f>G48*E49</f>
        <v>416.652233009709</v>
      </c>
      <c r="I49" s="86">
        <f>I48*E49</f>
        <v>415.479902912621</v>
      </c>
      <c r="J49" s="78"/>
      <c r="K49" s="87">
        <f>K48*E49</f>
        <v>420.332330097087</v>
      </c>
      <c r="L49" s="78"/>
      <c r="M49" s="78"/>
      <c r="N49" s="83"/>
      <c r="O49" s="78"/>
      <c r="P49" s="78"/>
      <c r="Q49" s="78"/>
      <c r="R49" s="78"/>
      <c r="S49" s="78"/>
      <c r="T49" s="78"/>
    </row>
    <row r="50" ht="18" customHeight="1" spans="1:20">
      <c r="A50" s="31" t="s">
        <v>56</v>
      </c>
      <c r="B50" s="64"/>
      <c r="C50" s="31"/>
      <c r="D50" s="65" t="s">
        <v>57</v>
      </c>
      <c r="E50" s="14">
        <v>0.03</v>
      </c>
      <c r="F50" s="12">
        <f>F48*E50</f>
        <v>536.770485436893</v>
      </c>
      <c r="G50" s="12">
        <f>G48*E50</f>
        <v>178.565242718447</v>
      </c>
      <c r="I50" s="86">
        <f>I48*E50</f>
        <v>178.062815533981</v>
      </c>
      <c r="J50" s="78"/>
      <c r="K50" s="87">
        <f>K48*E50</f>
        <v>180.142427184466</v>
      </c>
      <c r="L50" s="78"/>
      <c r="M50" s="78"/>
      <c r="N50" s="83"/>
      <c r="O50" s="78"/>
      <c r="P50" s="78"/>
      <c r="Q50" s="78"/>
      <c r="R50" s="78"/>
      <c r="S50" s="78"/>
      <c r="T50" s="78"/>
    </row>
    <row r="51" ht="18" customHeight="1" spans="1:20">
      <c r="A51" s="31"/>
      <c r="B51" s="62"/>
      <c r="C51" s="31"/>
      <c r="D51" s="65" t="s">
        <v>58</v>
      </c>
      <c r="E51" s="14">
        <v>0.02</v>
      </c>
      <c r="F51" s="12">
        <f>F48*E51</f>
        <v>357.846990291262</v>
      </c>
      <c r="G51" s="12">
        <f>G48*E51</f>
        <v>119.043495145631</v>
      </c>
      <c r="I51" s="86">
        <f>I48*E51</f>
        <v>118.70854368932</v>
      </c>
      <c r="J51" s="78"/>
      <c r="K51" s="87">
        <f>K48*E51</f>
        <v>120.094951456311</v>
      </c>
      <c r="L51" s="78"/>
      <c r="M51" s="78"/>
      <c r="N51" s="83"/>
      <c r="O51" s="78"/>
      <c r="P51" s="78"/>
      <c r="Q51" s="78"/>
      <c r="R51" s="78"/>
      <c r="S51" s="78"/>
      <c r="T51" s="78"/>
    </row>
    <row r="52" ht="18" customHeight="1" spans="1:20">
      <c r="A52" s="27" t="s">
        <v>59</v>
      </c>
      <c r="B52" s="66">
        <f>SUM(B48:B51)</f>
        <v>143138.796116505</v>
      </c>
      <c r="C52" s="31"/>
      <c r="D52" s="32" t="s">
        <v>59</v>
      </c>
      <c r="E52" s="27"/>
      <c r="F52" s="30">
        <f>SUM(F48:F51)</f>
        <v>20039.4314563107</v>
      </c>
      <c r="G52" s="30">
        <f>SUM(G48:G51)</f>
        <v>6666.43572815534</v>
      </c>
      <c r="I52" s="30">
        <f>SUM(I48:I51)</f>
        <v>6647.67844660194</v>
      </c>
      <c r="J52" s="78"/>
      <c r="K52" s="30">
        <f>SUM(K48:K51)</f>
        <v>6725.3172815534</v>
      </c>
      <c r="L52" s="85"/>
      <c r="M52" s="85"/>
      <c r="N52" s="83"/>
      <c r="O52" s="85"/>
      <c r="P52" s="85"/>
      <c r="Q52" s="85"/>
      <c r="R52" s="85"/>
      <c r="S52" s="85"/>
      <c r="T52" s="85"/>
    </row>
    <row r="53" ht="18" customHeight="1" spans="3:20">
      <c r="C53" s="2"/>
      <c r="D53" s="12" t="s">
        <v>54</v>
      </c>
      <c r="E53" s="67">
        <v>0.0003</v>
      </c>
      <c r="F53" s="12">
        <f>G17*E53</f>
        <v>184.2912</v>
      </c>
      <c r="G53" s="12">
        <f>G7*E53</f>
        <v>61.3074</v>
      </c>
      <c r="I53" s="86">
        <f>G8*E53</f>
        <v>61.1349</v>
      </c>
      <c r="J53" s="78"/>
      <c r="K53" s="87">
        <f>G9*E53</f>
        <v>61.8489</v>
      </c>
      <c r="L53" s="78"/>
      <c r="M53" s="78"/>
      <c r="N53" s="83"/>
      <c r="O53" s="78"/>
      <c r="P53" s="78"/>
      <c r="Q53" s="78"/>
      <c r="R53" s="78"/>
      <c r="S53" s="78"/>
      <c r="T53" s="78"/>
    </row>
    <row r="54" ht="18" customHeight="1" spans="3:20">
      <c r="C54" s="2"/>
      <c r="D54" s="12" t="s">
        <v>56</v>
      </c>
      <c r="E54" s="67">
        <v>0.0006</v>
      </c>
      <c r="F54" s="12">
        <f>B17*E54</f>
        <v>357.846990291262</v>
      </c>
      <c r="G54" s="12">
        <f>B7*E54</f>
        <v>119.043495145631</v>
      </c>
      <c r="I54" s="86">
        <f>B8*E54</f>
        <v>118.70854368932</v>
      </c>
      <c r="J54" s="78"/>
      <c r="K54" s="87">
        <f>B9*E54</f>
        <v>120.094951456311</v>
      </c>
      <c r="L54" s="78"/>
      <c r="M54" s="78"/>
      <c r="N54" s="83"/>
      <c r="O54" s="78"/>
      <c r="P54" s="78"/>
      <c r="Q54" s="78"/>
      <c r="R54" s="78"/>
      <c r="S54" s="78"/>
      <c r="T54" s="78"/>
    </row>
    <row r="55" ht="18" customHeight="1" spans="3:20">
      <c r="C55" s="2"/>
      <c r="D55" s="20" t="s">
        <v>59</v>
      </c>
      <c r="E55" s="55"/>
      <c r="F55" s="29">
        <f>F54+F53</f>
        <v>542.138190291262</v>
      </c>
      <c r="G55" s="79">
        <f>SUM(G53:G54)</f>
        <v>180.350895145631</v>
      </c>
      <c r="I55" s="79">
        <f>SUM(I53:I54)</f>
        <v>179.84344368932</v>
      </c>
      <c r="J55" s="78"/>
      <c r="K55" s="88">
        <f>SUM(K53:K54)</f>
        <v>181.943851456311</v>
      </c>
      <c r="L55" s="85"/>
      <c r="M55" s="85"/>
      <c r="N55" s="83"/>
      <c r="O55" s="85"/>
      <c r="P55" s="85"/>
      <c r="Q55" s="85"/>
      <c r="R55" s="85"/>
      <c r="S55" s="85"/>
      <c r="T55" s="85"/>
    </row>
    <row r="56" ht="18" customHeight="1" spans="3:20">
      <c r="C56" s="2"/>
      <c r="D56" s="20" t="s">
        <v>22</v>
      </c>
      <c r="E56" s="29"/>
      <c r="F56" s="29">
        <f>F52+F55</f>
        <v>20581.5696466019</v>
      </c>
      <c r="G56" s="29">
        <f>G52+G55</f>
        <v>6846.78662330097</v>
      </c>
      <c r="I56" s="89">
        <f>I52+I55</f>
        <v>6827.52189029126</v>
      </c>
      <c r="J56" s="78"/>
      <c r="K56" s="88">
        <f>K52+K55</f>
        <v>6907.26113300971</v>
      </c>
      <c r="L56" s="85"/>
      <c r="M56" s="85"/>
      <c r="N56" s="83"/>
      <c r="O56" s="85"/>
      <c r="P56" s="85"/>
      <c r="Q56" s="85"/>
      <c r="R56" s="85"/>
      <c r="S56" s="85"/>
      <c r="T56" s="85"/>
    </row>
    <row r="57" ht="18" customHeight="1" spans="3:20">
      <c r="C57" s="2"/>
      <c r="D57" s="29" t="s">
        <v>51</v>
      </c>
      <c r="E57" s="55">
        <v>0.016</v>
      </c>
      <c r="F57" s="29">
        <f>G7*E57</f>
        <v>3269.728</v>
      </c>
      <c r="G57" s="29">
        <f>G7*E57</f>
        <v>3269.728</v>
      </c>
      <c r="I57" s="89">
        <f>G8*E57</f>
        <v>3260.528</v>
      </c>
      <c r="J57" s="78"/>
      <c r="K57" s="88">
        <f>G9*E57</f>
        <v>3298.608</v>
      </c>
      <c r="L57" s="85"/>
      <c r="M57" s="85"/>
      <c r="N57" s="83"/>
      <c r="O57" s="85"/>
      <c r="P57" s="85"/>
      <c r="Q57" s="85"/>
      <c r="R57" s="85"/>
      <c r="S57" s="85"/>
      <c r="T57" s="85"/>
    </row>
    <row r="58" ht="18" customHeight="1" spans="3:20">
      <c r="C58" s="2"/>
      <c r="F58" s="69">
        <f>SUM(F56:F57)</f>
        <v>23851.2976466019</v>
      </c>
      <c r="I58" s="3">
        <f>I56+I57</f>
        <v>10088.0498902913</v>
      </c>
      <c r="K58" s="46">
        <f>SUM(K56:K57)</f>
        <v>10205.8691330097</v>
      </c>
      <c r="L58" s="4"/>
      <c r="M58" s="78"/>
      <c r="O58" s="4"/>
      <c r="P58" s="4"/>
      <c r="Q58" s="4"/>
      <c r="R58" s="58"/>
      <c r="S58" s="58"/>
      <c r="T58" s="58"/>
    </row>
    <row r="59" ht="18" customHeight="1" spans="3:3">
      <c r="C59" s="2"/>
    </row>
    <row r="60" ht="18" customHeight="1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</sheetData>
  <autoFilter ref="A19:O58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1"/>
  <sheetViews>
    <sheetView topLeftCell="A13" workbookViewId="0">
      <selection activeCell="R17" sqref="R17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5.5" style="7" customWidth="1"/>
    <col min="13" max="13" width="17.875" style="7" customWidth="1"/>
    <col min="14" max="14" width="5.625" style="7" customWidth="1"/>
    <col min="15" max="15" width="11.125" style="7"/>
    <col min="16" max="16" width="14.375" style="7" customWidth="1"/>
    <col min="17" max="17" width="14" style="7" customWidth="1"/>
    <col min="18" max="18" width="10.125" style="7"/>
    <col min="19" max="19" width="12.375" style="7" customWidth="1"/>
    <col min="20" max="20" width="17.125" style="7" customWidth="1"/>
    <col min="21" max="21" width="13.75" style="7" customWidth="1"/>
    <col min="22" max="16384" width="9" style="7"/>
  </cols>
  <sheetData>
    <row r="1" ht="21.95" customHeight="1" spans="1:12">
      <c r="A1" s="8" t="s">
        <v>60</v>
      </c>
      <c r="B1" s="8"/>
      <c r="C1" s="8"/>
      <c r="D1" s="8"/>
      <c r="E1" s="8"/>
      <c r="F1" s="9"/>
      <c r="G1" s="9"/>
      <c r="H1" s="8"/>
      <c r="I1" s="9"/>
      <c r="J1" s="8"/>
      <c r="K1" s="41"/>
      <c r="L1" s="19"/>
    </row>
    <row r="2" ht="18" customHeight="1" spans="1:12">
      <c r="A2" s="10" t="s">
        <v>1</v>
      </c>
      <c r="B2" s="11">
        <v>43862</v>
      </c>
      <c r="C2" s="12" t="s">
        <v>2</v>
      </c>
      <c r="D2" s="13">
        <v>3027265.44</v>
      </c>
      <c r="E2" s="14" t="s">
        <v>3</v>
      </c>
      <c r="F2" s="15" t="s">
        <v>4</v>
      </c>
      <c r="G2" s="16" t="s">
        <v>5</v>
      </c>
      <c r="H2" s="17" t="s">
        <v>6</v>
      </c>
      <c r="I2" s="42"/>
      <c r="J2" s="43"/>
      <c r="K2" s="41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44"/>
      <c r="J3" s="19"/>
      <c r="K3" s="41"/>
      <c r="L3" s="19"/>
    </row>
    <row r="4" ht="18" customHeight="1" spans="1:12">
      <c r="A4" s="2" t="s">
        <v>9</v>
      </c>
      <c r="H4" s="19"/>
      <c r="I4" s="44"/>
      <c r="J4" s="19"/>
      <c r="K4" s="41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>
        <v>43920</v>
      </c>
      <c r="B7" s="12">
        <f>G7/(1+C7+E7)</f>
        <v>199004.854368932</v>
      </c>
      <c r="C7" s="24"/>
      <c r="D7" s="25">
        <f>G7/(1+E7+C7)*C7</f>
        <v>0</v>
      </c>
      <c r="E7" s="24">
        <v>0.03</v>
      </c>
      <c r="F7" s="12">
        <f>G7/(1+C7+E7)*E7</f>
        <v>5970.14563106796</v>
      </c>
      <c r="G7" s="26">
        <v>204975</v>
      </c>
      <c r="H7" s="23">
        <v>43942</v>
      </c>
      <c r="I7" s="12">
        <v>204975</v>
      </c>
      <c r="J7" s="45" t="s">
        <v>61</v>
      </c>
    </row>
    <row r="8" ht="18" customHeight="1" spans="1:10">
      <c r="A8" s="23">
        <v>43972</v>
      </c>
      <c r="B8" s="12">
        <f t="shared" ref="B7:B21" si="0">G8/(1+C8+E8)</f>
        <v>203663.106796117</v>
      </c>
      <c r="C8" s="24"/>
      <c r="D8" s="25">
        <f t="shared" ref="D7:D21" si="1">G8/(1+E8+C8)*C8</f>
        <v>0</v>
      </c>
      <c r="E8" s="24">
        <v>0.03</v>
      </c>
      <c r="F8" s="12">
        <f t="shared" ref="F7:F21" si="2">G8/(1+C8+E8)*E8</f>
        <v>6109.8932038835</v>
      </c>
      <c r="G8" s="26">
        <v>209773</v>
      </c>
      <c r="H8" s="23">
        <v>43991</v>
      </c>
      <c r="I8" s="12">
        <v>209773</v>
      </c>
      <c r="J8" s="45" t="s">
        <v>61</v>
      </c>
    </row>
    <row r="9" ht="18" customHeight="1" spans="1:10">
      <c r="A9" s="23">
        <v>43990</v>
      </c>
      <c r="B9" s="12">
        <f t="shared" si="0"/>
        <v>218189.32038835</v>
      </c>
      <c r="C9" s="24"/>
      <c r="D9" s="25">
        <f t="shared" si="1"/>
        <v>0</v>
      </c>
      <c r="E9" s="24">
        <v>0.03</v>
      </c>
      <c r="F9" s="12">
        <f t="shared" si="2"/>
        <v>6545.67961165048</v>
      </c>
      <c r="G9" s="26">
        <v>224735</v>
      </c>
      <c r="H9" s="23">
        <v>43998</v>
      </c>
      <c r="I9" s="12">
        <v>224735</v>
      </c>
      <c r="J9" s="45" t="s">
        <v>21</v>
      </c>
    </row>
    <row r="10" ht="18" customHeight="1" spans="1:10">
      <c r="A10" s="23">
        <v>44010</v>
      </c>
      <c r="B10" s="12">
        <f t="shared" si="0"/>
        <v>221740.776699029</v>
      </c>
      <c r="C10" s="24"/>
      <c r="D10" s="25">
        <f t="shared" si="1"/>
        <v>0</v>
      </c>
      <c r="E10" s="24">
        <v>0.03</v>
      </c>
      <c r="F10" s="12">
        <f t="shared" si="2"/>
        <v>6652.22330097087</v>
      </c>
      <c r="G10" s="26">
        <v>228393</v>
      </c>
      <c r="H10" s="23">
        <v>44027</v>
      </c>
      <c r="I10" s="12">
        <v>228393</v>
      </c>
      <c r="J10" s="45" t="s">
        <v>21</v>
      </c>
    </row>
    <row r="11" ht="18" customHeight="1" spans="1:10">
      <c r="A11" s="23">
        <v>44056</v>
      </c>
      <c r="B11" s="12">
        <f t="shared" si="0"/>
        <v>243261.165048544</v>
      </c>
      <c r="C11" s="24"/>
      <c r="D11" s="25">
        <f t="shared" si="1"/>
        <v>0</v>
      </c>
      <c r="E11" s="24">
        <v>0.03</v>
      </c>
      <c r="F11" s="12">
        <f t="shared" si="2"/>
        <v>7297.83495145631</v>
      </c>
      <c r="G11" s="26">
        <v>250559</v>
      </c>
      <c r="H11" s="23">
        <v>44069</v>
      </c>
      <c r="I11" s="12">
        <v>250559</v>
      </c>
      <c r="J11" s="45" t="s">
        <v>21</v>
      </c>
    </row>
    <row r="12" ht="18" customHeight="1" spans="1:10">
      <c r="A12" s="23">
        <v>44091</v>
      </c>
      <c r="B12" s="12">
        <f t="shared" si="0"/>
        <v>248915.533980583</v>
      </c>
      <c r="C12" s="24"/>
      <c r="D12" s="25">
        <f t="shared" si="1"/>
        <v>0</v>
      </c>
      <c r="E12" s="24">
        <v>0.03</v>
      </c>
      <c r="F12" s="12">
        <f t="shared" si="2"/>
        <v>7467.46601941748</v>
      </c>
      <c r="G12" s="26">
        <v>256383</v>
      </c>
      <c r="H12" s="23">
        <v>44099</v>
      </c>
      <c r="I12" s="12">
        <v>256383</v>
      </c>
      <c r="J12" s="45" t="s">
        <v>21</v>
      </c>
    </row>
    <row r="13" ht="18" customHeight="1" spans="1:10">
      <c r="A13" s="23">
        <v>44120</v>
      </c>
      <c r="B13" s="12">
        <f t="shared" si="0"/>
        <v>217543.689320388</v>
      </c>
      <c r="C13" s="24"/>
      <c r="D13" s="25">
        <f t="shared" si="1"/>
        <v>0</v>
      </c>
      <c r="E13" s="24">
        <v>0.03</v>
      </c>
      <c r="F13" s="12">
        <f t="shared" si="2"/>
        <v>6526.31067961165</v>
      </c>
      <c r="G13" s="26">
        <v>224070</v>
      </c>
      <c r="H13" s="23">
        <v>44134</v>
      </c>
      <c r="I13" s="12">
        <v>224070</v>
      </c>
      <c r="J13" s="45" t="s">
        <v>21</v>
      </c>
    </row>
    <row r="14" ht="18" customHeight="1" spans="1:10">
      <c r="A14" s="23">
        <v>44141</v>
      </c>
      <c r="B14" s="12">
        <f t="shared" si="0"/>
        <v>249779.611650485</v>
      </c>
      <c r="C14" s="24"/>
      <c r="D14" s="25">
        <f t="shared" si="1"/>
        <v>0</v>
      </c>
      <c r="E14" s="24">
        <v>0.03</v>
      </c>
      <c r="F14" s="12">
        <f t="shared" si="2"/>
        <v>7493.38834951456</v>
      </c>
      <c r="G14" s="26">
        <v>257273</v>
      </c>
      <c r="H14" s="23">
        <v>44153</v>
      </c>
      <c r="I14" s="12">
        <v>257273</v>
      </c>
      <c r="J14" s="45" t="s">
        <v>21</v>
      </c>
    </row>
    <row r="15" ht="18" customHeight="1" spans="1:10">
      <c r="A15" s="23">
        <v>44166</v>
      </c>
      <c r="B15" s="12">
        <f t="shared" si="0"/>
        <v>218281.553398058</v>
      </c>
      <c r="C15" s="24"/>
      <c r="D15" s="25">
        <f t="shared" si="1"/>
        <v>0</v>
      </c>
      <c r="E15" s="24">
        <v>0.03</v>
      </c>
      <c r="F15" s="12">
        <f t="shared" si="2"/>
        <v>6548.44660194175</v>
      </c>
      <c r="G15" s="26">
        <v>224830</v>
      </c>
      <c r="H15" s="23">
        <v>44169</v>
      </c>
      <c r="I15" s="12">
        <v>224830</v>
      </c>
      <c r="J15" s="45" t="s">
        <v>21</v>
      </c>
    </row>
    <row r="16" ht="18" customHeight="1" spans="1:10">
      <c r="A16" s="23">
        <v>44179</v>
      </c>
      <c r="B16" s="12">
        <f t="shared" si="0"/>
        <v>229718.446601942</v>
      </c>
      <c r="C16" s="24"/>
      <c r="D16" s="25">
        <f t="shared" si="1"/>
        <v>0</v>
      </c>
      <c r="E16" s="24">
        <v>0.03</v>
      </c>
      <c r="F16" s="12">
        <f t="shared" si="2"/>
        <v>6891.55339805825</v>
      </c>
      <c r="G16" s="26">
        <v>236610</v>
      </c>
      <c r="H16" s="23">
        <v>44182</v>
      </c>
      <c r="I16" s="12">
        <v>236610</v>
      </c>
      <c r="J16" s="45" t="s">
        <v>21</v>
      </c>
    </row>
    <row r="17" ht="18" customHeight="1" spans="1:10">
      <c r="A17" s="23">
        <v>44188</v>
      </c>
      <c r="B17" s="12">
        <f t="shared" si="0"/>
        <v>201910.67961165</v>
      </c>
      <c r="C17" s="24"/>
      <c r="D17" s="25">
        <f t="shared" si="1"/>
        <v>0</v>
      </c>
      <c r="E17" s="24">
        <v>0.03</v>
      </c>
      <c r="F17" s="12">
        <f t="shared" si="2"/>
        <v>6057.32038834951</v>
      </c>
      <c r="G17" s="26">
        <v>207968</v>
      </c>
      <c r="H17" s="23">
        <v>44190</v>
      </c>
      <c r="I17" s="12">
        <v>207968</v>
      </c>
      <c r="J17" s="45" t="s">
        <v>21</v>
      </c>
    </row>
    <row r="18" ht="18" customHeight="1" spans="1:10">
      <c r="A18" s="23">
        <v>44308</v>
      </c>
      <c r="B18" s="12">
        <f t="shared" si="0"/>
        <v>198405.825242718</v>
      </c>
      <c r="C18" s="24"/>
      <c r="D18" s="25">
        <f t="shared" si="1"/>
        <v>0</v>
      </c>
      <c r="E18" s="24">
        <v>0.03</v>
      </c>
      <c r="F18" s="12">
        <f t="shared" si="2"/>
        <v>5952.17475728155</v>
      </c>
      <c r="G18" s="26">
        <v>204358</v>
      </c>
      <c r="H18" s="23"/>
      <c r="I18" s="12"/>
      <c r="J18" s="45"/>
    </row>
    <row r="19" ht="18" customHeight="1" spans="1:10">
      <c r="A19" s="23">
        <v>44340</v>
      </c>
      <c r="B19" s="12">
        <f t="shared" si="0"/>
        <v>431020.815533981</v>
      </c>
      <c r="C19" s="24"/>
      <c r="D19" s="25">
        <f t="shared" si="1"/>
        <v>0</v>
      </c>
      <c r="E19" s="24">
        <v>0.03</v>
      </c>
      <c r="F19" s="12">
        <f t="shared" si="2"/>
        <v>12930.6244660194</v>
      </c>
      <c r="G19" s="26">
        <v>443951.44</v>
      </c>
      <c r="H19" s="23"/>
      <c r="I19" s="12"/>
      <c r="J19" s="45"/>
    </row>
    <row r="20" ht="18" customHeight="1" spans="1:10">
      <c r="A20" s="23"/>
      <c r="B20" s="12">
        <f t="shared" si="0"/>
        <v>0</v>
      </c>
      <c r="C20" s="24"/>
      <c r="D20" s="25">
        <f t="shared" si="1"/>
        <v>0</v>
      </c>
      <c r="E20" s="24"/>
      <c r="F20" s="12">
        <f t="shared" si="2"/>
        <v>0</v>
      </c>
      <c r="G20" s="26"/>
      <c r="H20" s="23"/>
      <c r="I20" s="12"/>
      <c r="J20" s="45"/>
    </row>
    <row r="21" ht="18" customHeight="1" spans="1:10">
      <c r="A21" s="23"/>
      <c r="B21" s="12">
        <f t="shared" si="0"/>
        <v>0</v>
      </c>
      <c r="C21" s="24"/>
      <c r="D21" s="25">
        <f t="shared" si="1"/>
        <v>0</v>
      </c>
      <c r="E21" s="24"/>
      <c r="F21" s="12">
        <f t="shared" si="2"/>
        <v>0</v>
      </c>
      <c r="G21" s="26"/>
      <c r="H21" s="23"/>
      <c r="I21" s="12"/>
      <c r="J21" s="45"/>
    </row>
    <row r="22" ht="18" customHeight="1" spans="1:10">
      <c r="A22" s="27" t="s">
        <v>22</v>
      </c>
      <c r="B22" s="28">
        <f>SUM(B7:B21)</f>
        <v>3081435.37864078</v>
      </c>
      <c r="C22" s="29"/>
      <c r="D22" s="29">
        <f>SUM(D7:D21)</f>
        <v>0</v>
      </c>
      <c r="E22" s="29"/>
      <c r="F22" s="30">
        <f>SUM(F7:F21)</f>
        <v>92443.0613592233</v>
      </c>
      <c r="G22" s="29">
        <f>SUM(G7:G21)</f>
        <v>3173878.44</v>
      </c>
      <c r="H22" s="31"/>
      <c r="I22" s="29">
        <f>SUM(I7:I21)</f>
        <v>2525569</v>
      </c>
      <c r="J22" s="31"/>
    </row>
    <row r="23" ht="18" customHeight="1" spans="1:12">
      <c r="A23" s="2" t="s">
        <v>23</v>
      </c>
      <c r="J23" s="4"/>
      <c r="K23" s="46"/>
      <c r="L23" s="5"/>
    </row>
    <row r="24" ht="18" customHeight="1" spans="1:15">
      <c r="A24" s="32" t="s">
        <v>24</v>
      </c>
      <c r="B24" s="21" t="s">
        <v>25</v>
      </c>
      <c r="C24" s="20" t="s">
        <v>26</v>
      </c>
      <c r="D24" s="20" t="s">
        <v>27</v>
      </c>
      <c r="E24" s="20" t="s">
        <v>16</v>
      </c>
      <c r="F24" s="21" t="s">
        <v>28</v>
      </c>
      <c r="G24" s="21" t="s">
        <v>14</v>
      </c>
      <c r="H24" s="20" t="s">
        <v>29</v>
      </c>
      <c r="I24" s="21" t="s">
        <v>30</v>
      </c>
      <c r="J24" s="20" t="s">
        <v>20</v>
      </c>
      <c r="K24" s="47" t="s">
        <v>31</v>
      </c>
      <c r="L24" s="22" t="s">
        <v>32</v>
      </c>
      <c r="M24" s="22" t="s">
        <v>33</v>
      </c>
      <c r="N24" s="22" t="s">
        <v>34</v>
      </c>
      <c r="O24" s="22" t="s">
        <v>35</v>
      </c>
    </row>
    <row r="25" s="1" customFormat="1" ht="18" customHeight="1" spans="1:15">
      <c r="A25" s="33">
        <v>43922</v>
      </c>
      <c r="B25" s="34">
        <f t="shared" ref="B25:B40" si="3">ROUND(G25/(1+E25),2)</f>
        <v>200000</v>
      </c>
      <c r="C25" s="35" t="s">
        <v>62</v>
      </c>
      <c r="D25" s="36" t="s">
        <v>63</v>
      </c>
      <c r="E25" s="37"/>
      <c r="F25" s="34">
        <f>ROUND(G25/(1+E25)*E25,2)</f>
        <v>0</v>
      </c>
      <c r="G25" s="38">
        <v>200000</v>
      </c>
      <c r="H25" s="23"/>
      <c r="I25" s="12"/>
      <c r="J25" s="45"/>
      <c r="K25" s="48" t="s">
        <v>64</v>
      </c>
      <c r="L25" s="49" t="s">
        <v>65</v>
      </c>
      <c r="M25" s="50" t="s">
        <v>66</v>
      </c>
      <c r="N25" s="50"/>
      <c r="O25" s="49"/>
    </row>
    <row r="26" s="1" customFormat="1" ht="18" customHeight="1" spans="1:15">
      <c r="A26" s="33"/>
      <c r="B26" s="34">
        <f t="shared" si="3"/>
        <v>0</v>
      </c>
      <c r="C26" s="35"/>
      <c r="D26" s="36"/>
      <c r="E26" s="37"/>
      <c r="F26" s="34"/>
      <c r="G26" s="38"/>
      <c r="H26" s="23">
        <v>43949</v>
      </c>
      <c r="I26" s="34">
        <v>194626</v>
      </c>
      <c r="J26" s="50" t="s">
        <v>61</v>
      </c>
      <c r="K26" s="48" t="s">
        <v>64</v>
      </c>
      <c r="L26" s="49" t="s">
        <v>65</v>
      </c>
      <c r="M26" s="50"/>
      <c r="N26" s="50"/>
      <c r="O26" s="49"/>
    </row>
    <row r="27" s="1" customFormat="1" ht="18" customHeight="1" spans="1:15">
      <c r="A27" s="33">
        <v>43983</v>
      </c>
      <c r="B27" s="34">
        <f t="shared" si="3"/>
        <v>400000</v>
      </c>
      <c r="C27" s="35"/>
      <c r="D27" s="36" t="s">
        <v>63</v>
      </c>
      <c r="E27" s="37"/>
      <c r="F27" s="34">
        <f>ROUND(G27/(1+E27)*E27,2)</f>
        <v>0</v>
      </c>
      <c r="G27" s="38">
        <v>400000</v>
      </c>
      <c r="H27" s="23"/>
      <c r="I27" s="12"/>
      <c r="J27" s="45"/>
      <c r="K27" s="48" t="s">
        <v>64</v>
      </c>
      <c r="L27" s="49" t="s">
        <v>67</v>
      </c>
      <c r="M27" s="50" t="s">
        <v>68</v>
      </c>
      <c r="N27" s="50"/>
      <c r="O27" s="49"/>
    </row>
    <row r="28" s="1" customFormat="1" ht="18" customHeight="1" spans="1:15">
      <c r="A28" s="33"/>
      <c r="B28" s="34">
        <f t="shared" si="3"/>
        <v>0</v>
      </c>
      <c r="C28" s="35"/>
      <c r="D28" s="36"/>
      <c r="E28" s="39"/>
      <c r="F28" s="34"/>
      <c r="G28" s="38"/>
      <c r="H28" s="23">
        <v>43994</v>
      </c>
      <c r="I28" s="34">
        <v>199184.35</v>
      </c>
      <c r="J28" s="50" t="s">
        <v>61</v>
      </c>
      <c r="K28" s="48" t="s">
        <v>64</v>
      </c>
      <c r="L28" s="49" t="s">
        <v>67</v>
      </c>
      <c r="M28" s="50"/>
      <c r="N28" s="50"/>
      <c r="O28" s="49"/>
    </row>
    <row r="29" s="1" customFormat="1" ht="18" customHeight="1" spans="1:15">
      <c r="A29" s="33">
        <v>43983</v>
      </c>
      <c r="B29" s="34">
        <f t="shared" si="3"/>
        <v>13448.28</v>
      </c>
      <c r="C29" s="35"/>
      <c r="D29" s="36" t="s">
        <v>69</v>
      </c>
      <c r="E29" s="37">
        <v>0.16</v>
      </c>
      <c r="F29" s="34">
        <f>ROUND(G29/(1+E29)*E29,2)</f>
        <v>2151.72</v>
      </c>
      <c r="G29" s="38">
        <v>15600</v>
      </c>
      <c r="H29" s="23"/>
      <c r="I29" s="34"/>
      <c r="J29" s="50"/>
      <c r="K29" s="48" t="s">
        <v>70</v>
      </c>
      <c r="L29" s="49" t="s">
        <v>71</v>
      </c>
      <c r="M29" s="50"/>
      <c r="N29" s="50"/>
      <c r="O29" s="49"/>
    </row>
    <row r="30" s="1" customFormat="1" ht="18" customHeight="1" spans="1:15">
      <c r="A30" s="33"/>
      <c r="B30" s="34">
        <f t="shared" si="3"/>
        <v>0</v>
      </c>
      <c r="C30" s="35"/>
      <c r="D30" s="36"/>
      <c r="E30" s="39"/>
      <c r="F30" s="34"/>
      <c r="G30" s="38"/>
      <c r="H30" s="23">
        <v>44014</v>
      </c>
      <c r="I30" s="12">
        <v>206189.65</v>
      </c>
      <c r="J30" s="50" t="s">
        <v>61</v>
      </c>
      <c r="K30" s="51" t="s">
        <v>64</v>
      </c>
      <c r="L30" s="31" t="s">
        <v>65</v>
      </c>
      <c r="M30" s="50"/>
      <c r="N30" s="50"/>
      <c r="O30" s="49"/>
    </row>
    <row r="31" s="1" customFormat="1" ht="18" customHeight="1" spans="1:15">
      <c r="A31" s="33">
        <v>44013</v>
      </c>
      <c r="B31" s="34">
        <f t="shared" si="3"/>
        <v>220000</v>
      </c>
      <c r="C31" s="35" t="s">
        <v>72</v>
      </c>
      <c r="D31" s="36" t="s">
        <v>63</v>
      </c>
      <c r="E31" s="39"/>
      <c r="F31" s="34">
        <f t="shared" ref="F31:F40" si="4">ROUND(G31/(1+E31)*E31,2)</f>
        <v>0</v>
      </c>
      <c r="G31" s="38">
        <v>220000</v>
      </c>
      <c r="H31" s="23"/>
      <c r="I31" s="12"/>
      <c r="J31" s="45"/>
      <c r="K31" s="51" t="s">
        <v>64</v>
      </c>
      <c r="L31" s="31" t="s">
        <v>65</v>
      </c>
      <c r="M31" s="50"/>
      <c r="N31" s="50"/>
      <c r="O31" s="49"/>
    </row>
    <row r="32" s="1" customFormat="1" ht="18" customHeight="1" spans="1:15">
      <c r="A32" s="33"/>
      <c r="B32" s="34">
        <f t="shared" si="3"/>
        <v>0</v>
      </c>
      <c r="C32" s="35"/>
      <c r="D32" s="36"/>
      <c r="E32" s="39"/>
      <c r="F32" s="34">
        <f t="shared" si="4"/>
        <v>0</v>
      </c>
      <c r="G32" s="38"/>
      <c r="H32" s="40">
        <v>44033</v>
      </c>
      <c r="I32" s="34">
        <v>224081.95</v>
      </c>
      <c r="J32" s="50" t="s">
        <v>61</v>
      </c>
      <c r="K32" s="48" t="s">
        <v>64</v>
      </c>
      <c r="L32" s="49" t="s">
        <v>65</v>
      </c>
      <c r="M32" s="50"/>
      <c r="N32" s="50"/>
      <c r="O32" s="49"/>
    </row>
    <row r="33" s="1" customFormat="1" ht="18" customHeight="1" spans="1:15">
      <c r="A33" s="33">
        <v>44044</v>
      </c>
      <c r="B33" s="34">
        <f t="shared" si="3"/>
        <v>242112.95</v>
      </c>
      <c r="C33" s="35" t="s">
        <v>72</v>
      </c>
      <c r="D33" s="36" t="s">
        <v>63</v>
      </c>
      <c r="E33" s="39"/>
      <c r="F33" s="34">
        <f t="shared" si="4"/>
        <v>0</v>
      </c>
      <c r="G33" s="38">
        <v>242112.95</v>
      </c>
      <c r="H33" s="40"/>
      <c r="I33" s="34"/>
      <c r="J33" s="50"/>
      <c r="K33" s="48" t="s">
        <v>64</v>
      </c>
      <c r="L33" s="49" t="s">
        <v>65</v>
      </c>
      <c r="M33" s="50"/>
      <c r="N33" s="50"/>
      <c r="O33" s="49"/>
    </row>
    <row r="34" s="1" customFormat="1" ht="18" customHeight="1" spans="1:15">
      <c r="A34" s="33"/>
      <c r="B34" s="34">
        <f t="shared" si="3"/>
        <v>0</v>
      </c>
      <c r="C34" s="35"/>
      <c r="D34" s="36"/>
      <c r="E34" s="39"/>
      <c r="F34" s="34">
        <f t="shared" si="4"/>
        <v>0</v>
      </c>
      <c r="G34" s="38"/>
      <c r="H34" s="40">
        <v>44076</v>
      </c>
      <c r="I34" s="34">
        <v>237931.05</v>
      </c>
      <c r="J34" s="50" t="s">
        <v>61</v>
      </c>
      <c r="K34" s="48" t="s">
        <v>64</v>
      </c>
      <c r="L34" s="49" t="s">
        <v>65</v>
      </c>
      <c r="M34" s="50"/>
      <c r="N34" s="50"/>
      <c r="O34" s="49"/>
    </row>
    <row r="35" s="1" customFormat="1" ht="18" customHeight="1" spans="1:15">
      <c r="A35" s="33">
        <v>44075</v>
      </c>
      <c r="B35" s="34">
        <f t="shared" si="3"/>
        <v>243563</v>
      </c>
      <c r="C35" s="35" t="s">
        <v>72</v>
      </c>
      <c r="D35" s="36" t="s">
        <v>63</v>
      </c>
      <c r="E35" s="39"/>
      <c r="F35" s="34">
        <f t="shared" si="4"/>
        <v>0</v>
      </c>
      <c r="G35" s="38">
        <v>243563</v>
      </c>
      <c r="H35" s="40"/>
      <c r="I35" s="52"/>
      <c r="J35" s="53"/>
      <c r="K35" s="48" t="s">
        <v>64</v>
      </c>
      <c r="L35" s="49" t="s">
        <v>65</v>
      </c>
      <c r="M35" s="50"/>
      <c r="N35" s="50"/>
      <c r="O35" s="49"/>
    </row>
    <row r="36" s="1" customFormat="1" ht="18" customHeight="1" spans="1:15">
      <c r="A36" s="33"/>
      <c r="B36" s="34">
        <f t="shared" si="3"/>
        <v>0</v>
      </c>
      <c r="C36" s="35"/>
      <c r="D36" s="36"/>
      <c r="E36" s="39"/>
      <c r="F36" s="34">
        <f t="shared" si="4"/>
        <v>0</v>
      </c>
      <c r="G36" s="38"/>
      <c r="H36" s="40">
        <v>44104</v>
      </c>
      <c r="I36" s="34">
        <v>243463.85</v>
      </c>
      <c r="J36" s="50" t="s">
        <v>61</v>
      </c>
      <c r="K36" s="48" t="s">
        <v>64</v>
      </c>
      <c r="L36" s="49" t="s">
        <v>65</v>
      </c>
      <c r="M36" s="50"/>
      <c r="N36" s="50"/>
      <c r="O36" s="49"/>
    </row>
    <row r="37" s="1" customFormat="1" ht="18" customHeight="1" spans="1:15">
      <c r="A37" s="33">
        <v>44166</v>
      </c>
      <c r="B37" s="34">
        <f t="shared" si="3"/>
        <v>670800</v>
      </c>
      <c r="C37" s="35" t="s">
        <v>73</v>
      </c>
      <c r="D37" s="36" t="s">
        <v>63</v>
      </c>
      <c r="E37" s="39"/>
      <c r="F37" s="34">
        <f t="shared" si="4"/>
        <v>0</v>
      </c>
      <c r="G37" s="38">
        <v>670800</v>
      </c>
      <c r="H37" s="40"/>
      <c r="I37" s="34"/>
      <c r="J37" s="50"/>
      <c r="K37" s="48" t="s">
        <v>74</v>
      </c>
      <c r="L37" s="49" t="s">
        <v>65</v>
      </c>
      <c r="M37" s="50" t="s">
        <v>75</v>
      </c>
      <c r="N37" s="50"/>
      <c r="O37" s="49"/>
    </row>
    <row r="38" s="1" customFormat="1" ht="18" customHeight="1" spans="1:15">
      <c r="A38" s="33"/>
      <c r="B38" s="34">
        <f t="shared" si="3"/>
        <v>0</v>
      </c>
      <c r="C38" s="35"/>
      <c r="D38" s="36"/>
      <c r="E38" s="39"/>
      <c r="F38" s="34">
        <f t="shared" si="4"/>
        <v>0</v>
      </c>
      <c r="G38" s="38"/>
      <c r="H38" s="40">
        <v>44195</v>
      </c>
      <c r="I38" s="34">
        <v>670800</v>
      </c>
      <c r="J38" s="50" t="s">
        <v>61</v>
      </c>
      <c r="K38" s="48" t="s">
        <v>74</v>
      </c>
      <c r="L38" s="49" t="s">
        <v>65</v>
      </c>
      <c r="M38" s="50"/>
      <c r="N38" s="50"/>
      <c r="O38" s="49"/>
    </row>
    <row r="39" s="1" customFormat="1" ht="18" customHeight="1" spans="1:15">
      <c r="A39" s="33">
        <v>44166</v>
      </c>
      <c r="B39" s="34">
        <f t="shared" si="3"/>
        <v>422349.6</v>
      </c>
      <c r="C39" s="35" t="s">
        <v>73</v>
      </c>
      <c r="D39" s="36" t="s">
        <v>63</v>
      </c>
      <c r="E39" s="39"/>
      <c r="F39" s="34">
        <f t="shared" si="4"/>
        <v>0</v>
      </c>
      <c r="G39" s="38">
        <v>422349.6</v>
      </c>
      <c r="H39" s="40"/>
      <c r="I39" s="52"/>
      <c r="J39" s="53"/>
      <c r="K39" s="48" t="s">
        <v>74</v>
      </c>
      <c r="L39" s="49" t="s">
        <v>65</v>
      </c>
      <c r="M39" s="50"/>
      <c r="N39" s="50"/>
      <c r="O39" s="49"/>
    </row>
    <row r="40" s="1" customFormat="1" ht="18" customHeight="1" spans="1:15">
      <c r="A40" s="33"/>
      <c r="B40" s="34">
        <f t="shared" si="3"/>
        <v>0</v>
      </c>
      <c r="C40" s="35"/>
      <c r="D40" s="36"/>
      <c r="E40" s="39"/>
      <c r="F40" s="34">
        <f t="shared" si="4"/>
        <v>0</v>
      </c>
      <c r="G40" s="38"/>
      <c r="H40" s="23">
        <v>44200</v>
      </c>
      <c r="I40" s="12">
        <v>397128.88</v>
      </c>
      <c r="J40" s="45"/>
      <c r="K40" s="51" t="s">
        <v>74</v>
      </c>
      <c r="L40" s="49" t="s">
        <v>65</v>
      </c>
      <c r="M40" s="50"/>
      <c r="N40" s="50"/>
      <c r="O40" s="49"/>
    </row>
    <row r="41" s="1" customFormat="1" ht="18" customHeight="1" spans="1:15">
      <c r="A41" s="33"/>
      <c r="B41" s="34"/>
      <c r="C41" s="35"/>
      <c r="D41" s="36"/>
      <c r="E41" s="39"/>
      <c r="F41" s="34"/>
      <c r="G41" s="38"/>
      <c r="H41" s="23"/>
      <c r="I41" s="12"/>
      <c r="J41" s="45"/>
      <c r="K41" s="51"/>
      <c r="L41" s="49"/>
      <c r="M41" s="50"/>
      <c r="N41" s="50"/>
      <c r="O41" s="49"/>
    </row>
    <row r="42" s="1" customFormat="1" ht="18" customHeight="1" spans="1:15">
      <c r="A42" s="33"/>
      <c r="B42" s="34"/>
      <c r="C42" s="35"/>
      <c r="D42" s="36"/>
      <c r="E42" s="39"/>
      <c r="F42" s="34"/>
      <c r="G42" s="38"/>
      <c r="H42" s="23"/>
      <c r="I42" s="12"/>
      <c r="J42" s="45"/>
      <c r="K42" s="51"/>
      <c r="L42" s="49"/>
      <c r="M42" s="50"/>
      <c r="N42" s="50"/>
      <c r="O42" s="49"/>
    </row>
    <row r="43" s="1" customFormat="1" ht="18" customHeight="1" spans="1:15">
      <c r="A43" s="33"/>
      <c r="B43" s="34"/>
      <c r="C43" s="35"/>
      <c r="D43" s="36"/>
      <c r="E43" s="39"/>
      <c r="F43" s="34"/>
      <c r="G43" s="38"/>
      <c r="H43" s="23"/>
      <c r="I43" s="12"/>
      <c r="J43" s="45"/>
      <c r="K43" s="51"/>
      <c r="L43" s="49"/>
      <c r="M43" s="50"/>
      <c r="N43" s="50"/>
      <c r="O43" s="49"/>
    </row>
    <row r="44" s="1" customFormat="1" ht="18" customHeight="1" spans="1:15">
      <c r="A44" s="33"/>
      <c r="B44" s="34"/>
      <c r="C44" s="35"/>
      <c r="D44" s="36"/>
      <c r="E44" s="39"/>
      <c r="F44" s="34"/>
      <c r="G44" s="38"/>
      <c r="H44" s="23">
        <v>44340</v>
      </c>
      <c r="I44" s="12">
        <v>-21977.32</v>
      </c>
      <c r="J44" s="45" t="s">
        <v>36</v>
      </c>
      <c r="K44" s="48" t="s">
        <v>76</v>
      </c>
      <c r="L44" s="49"/>
      <c r="M44" s="50"/>
      <c r="N44" s="50"/>
      <c r="O44" s="49"/>
    </row>
    <row r="45" s="1" customFormat="1" ht="18" customHeight="1" spans="1:15">
      <c r="A45" s="33"/>
      <c r="B45" s="34"/>
      <c r="C45" s="35"/>
      <c r="D45" s="36"/>
      <c r="E45" s="39"/>
      <c r="F45" s="34"/>
      <c r="G45" s="38"/>
      <c r="H45" s="23">
        <v>44340</v>
      </c>
      <c r="I45" s="12">
        <v>21977.32</v>
      </c>
      <c r="J45" s="50" t="s">
        <v>38</v>
      </c>
      <c r="K45" s="48" t="s">
        <v>76</v>
      </c>
      <c r="L45" s="49"/>
      <c r="M45" s="50"/>
      <c r="N45" s="50"/>
      <c r="O45" s="49"/>
    </row>
    <row r="46" s="1" customFormat="1" ht="18" customHeight="1" spans="1:15">
      <c r="A46" s="33"/>
      <c r="B46" s="34">
        <f>ROUND(G46/(1+E46),2)</f>
        <v>0</v>
      </c>
      <c r="C46" s="35"/>
      <c r="D46" s="36"/>
      <c r="E46" s="39"/>
      <c r="F46" s="34">
        <f t="shared" ref="F46:F51" si="5">ROUND(G46/(1+E46)*E46,2)</f>
        <v>0</v>
      </c>
      <c r="G46" s="38"/>
      <c r="H46" s="23">
        <v>44308</v>
      </c>
      <c r="I46" s="12">
        <v>-10116.51</v>
      </c>
      <c r="J46" s="45" t="s">
        <v>36</v>
      </c>
      <c r="K46" s="48" t="s">
        <v>77</v>
      </c>
      <c r="L46" s="49"/>
      <c r="M46" s="50"/>
      <c r="N46" s="50"/>
      <c r="O46" s="49"/>
    </row>
    <row r="47" s="1" customFormat="1" ht="18" customHeight="1" spans="1:15">
      <c r="A47" s="33"/>
      <c r="B47" s="34">
        <f>ROUND(G47/(1+E47),2)</f>
        <v>0</v>
      </c>
      <c r="C47" s="35"/>
      <c r="D47" s="36"/>
      <c r="E47" s="39"/>
      <c r="F47" s="34">
        <f t="shared" si="5"/>
        <v>0</v>
      </c>
      <c r="G47" s="38"/>
      <c r="H47" s="40">
        <v>44308</v>
      </c>
      <c r="I47" s="34">
        <v>10116.51</v>
      </c>
      <c r="J47" s="50" t="s">
        <v>38</v>
      </c>
      <c r="K47" s="48" t="s">
        <v>77</v>
      </c>
      <c r="L47" s="49"/>
      <c r="M47" s="50"/>
      <c r="N47" s="50"/>
      <c r="O47" s="49"/>
    </row>
    <row r="48" s="1" customFormat="1" ht="18" customHeight="1" spans="1:15">
      <c r="A48" s="33"/>
      <c r="B48" s="34">
        <f>ROUND(G48/(1+E48),2)</f>
        <v>0</v>
      </c>
      <c r="C48" s="35"/>
      <c r="D48" s="36"/>
      <c r="E48" s="39"/>
      <c r="F48" s="34">
        <f t="shared" si="5"/>
        <v>0</v>
      </c>
      <c r="G48" s="38"/>
      <c r="H48" s="40" t="s">
        <v>78</v>
      </c>
      <c r="I48" s="34">
        <v>100</v>
      </c>
      <c r="J48" s="45" t="s">
        <v>38</v>
      </c>
      <c r="K48" s="48" t="s">
        <v>79</v>
      </c>
      <c r="L48" s="49"/>
      <c r="M48" s="50"/>
      <c r="N48" s="50"/>
      <c r="O48" s="49"/>
    </row>
    <row r="49" s="1" customFormat="1" ht="18" customHeight="1" spans="1:15">
      <c r="A49" s="33"/>
      <c r="B49" s="34">
        <f>ROUND(G49/(1+E49),2)</f>
        <v>0</v>
      </c>
      <c r="C49" s="35"/>
      <c r="D49" s="36"/>
      <c r="E49" s="39"/>
      <c r="F49" s="34">
        <f t="shared" si="5"/>
        <v>0</v>
      </c>
      <c r="G49" s="38"/>
      <c r="H49" s="40" t="s">
        <v>80</v>
      </c>
      <c r="I49" s="34">
        <v>100</v>
      </c>
      <c r="J49" s="45" t="s">
        <v>38</v>
      </c>
      <c r="K49" s="48" t="s">
        <v>79</v>
      </c>
      <c r="L49" s="49"/>
      <c r="M49" s="50"/>
      <c r="N49" s="50"/>
      <c r="O49" s="49"/>
    </row>
    <row r="50" s="1" customFormat="1" ht="18" customHeight="1" spans="1:15">
      <c r="A50" s="33"/>
      <c r="B50" s="34">
        <f t="shared" ref="B47:B52" si="6">ROUND(G50/(1+E50),2)</f>
        <v>82622.12</v>
      </c>
      <c r="C50" s="35"/>
      <c r="D50" s="36"/>
      <c r="E50" s="39"/>
      <c r="F50" s="34">
        <f t="shared" si="5"/>
        <v>0</v>
      </c>
      <c r="G50" s="38">
        <v>82622.12</v>
      </c>
      <c r="H50" s="40" t="s">
        <v>80</v>
      </c>
      <c r="I50" s="34">
        <v>82622.12</v>
      </c>
      <c r="J50" s="45" t="s">
        <v>38</v>
      </c>
      <c r="K50" s="48" t="s">
        <v>81</v>
      </c>
      <c r="L50" s="49"/>
      <c r="M50" s="50"/>
      <c r="N50" s="50"/>
      <c r="O50" s="49"/>
    </row>
    <row r="51" s="1" customFormat="1" ht="18" customHeight="1" spans="1:15">
      <c r="A51" s="33"/>
      <c r="B51" s="34">
        <f t="shared" si="6"/>
        <v>0</v>
      </c>
      <c r="C51" s="35"/>
      <c r="D51" s="36"/>
      <c r="E51" s="39"/>
      <c r="F51" s="34">
        <f t="shared" si="5"/>
        <v>0</v>
      </c>
      <c r="G51" s="38"/>
      <c r="H51" s="40" t="s">
        <v>80</v>
      </c>
      <c r="I51" s="34">
        <v>-10295.22</v>
      </c>
      <c r="J51" s="50" t="s">
        <v>36</v>
      </c>
      <c r="K51" s="48" t="s">
        <v>82</v>
      </c>
      <c r="L51" s="49"/>
      <c r="M51" s="50"/>
      <c r="N51" s="50"/>
      <c r="O51" s="49"/>
    </row>
    <row r="52" s="1" customFormat="1" ht="18" customHeight="1" spans="1:15">
      <c r="A52" s="33"/>
      <c r="B52" s="34">
        <f t="shared" si="6"/>
        <v>0</v>
      </c>
      <c r="C52" s="35"/>
      <c r="D52" s="36"/>
      <c r="E52" s="39"/>
      <c r="F52" s="34">
        <f t="shared" ref="F49:F63" si="7">ROUND(G52/(1+E52)*E52,2)</f>
        <v>0</v>
      </c>
      <c r="G52" s="38"/>
      <c r="H52" s="40" t="s">
        <v>80</v>
      </c>
      <c r="I52" s="34">
        <v>10295.22</v>
      </c>
      <c r="J52" s="50" t="s">
        <v>38</v>
      </c>
      <c r="K52" s="48" t="s">
        <v>82</v>
      </c>
      <c r="L52" s="49"/>
      <c r="M52" s="50"/>
      <c r="N52" s="50"/>
      <c r="O52" s="49"/>
    </row>
    <row r="53" s="1" customFormat="1" ht="18" customHeight="1" spans="1:15">
      <c r="A53" s="33"/>
      <c r="B53" s="34">
        <f t="shared" ref="B49:B61" si="8">ROUND(G53/(1+E53),2)</f>
        <v>0</v>
      </c>
      <c r="C53" s="35"/>
      <c r="D53" s="36"/>
      <c r="E53" s="39"/>
      <c r="F53" s="34">
        <f t="shared" si="7"/>
        <v>0</v>
      </c>
      <c r="G53" s="38"/>
      <c r="H53" s="40" t="s">
        <v>83</v>
      </c>
      <c r="I53" s="34">
        <v>-11713.11</v>
      </c>
      <c r="J53" s="50" t="s">
        <v>36</v>
      </c>
      <c r="K53" s="48" t="s">
        <v>82</v>
      </c>
      <c r="L53" s="49"/>
      <c r="M53" s="50"/>
      <c r="N53" s="50"/>
      <c r="O53" s="49"/>
    </row>
    <row r="54" s="1" customFormat="1" ht="18" customHeight="1" spans="1:15">
      <c r="A54" s="33"/>
      <c r="B54" s="34">
        <f t="shared" si="8"/>
        <v>0</v>
      </c>
      <c r="C54" s="35"/>
      <c r="D54" s="36"/>
      <c r="E54" s="39"/>
      <c r="F54" s="34">
        <f t="shared" si="7"/>
        <v>0</v>
      </c>
      <c r="G54" s="38"/>
      <c r="H54" s="40" t="s">
        <v>83</v>
      </c>
      <c r="I54" s="34">
        <v>11713.11</v>
      </c>
      <c r="J54" s="50" t="s">
        <v>38</v>
      </c>
      <c r="K54" s="48" t="s">
        <v>82</v>
      </c>
      <c r="L54" s="49"/>
      <c r="M54" s="50"/>
      <c r="N54" s="50"/>
      <c r="O54" s="49"/>
    </row>
    <row r="55" s="1" customFormat="1" ht="18" customHeight="1" spans="1:15">
      <c r="A55" s="33"/>
      <c r="B55" s="34">
        <f t="shared" si="8"/>
        <v>0</v>
      </c>
      <c r="C55" s="35"/>
      <c r="D55" s="36"/>
      <c r="E55" s="39"/>
      <c r="F55" s="34">
        <f t="shared" si="7"/>
        <v>0</v>
      </c>
      <c r="G55" s="38"/>
      <c r="H55" s="40" t="s">
        <v>84</v>
      </c>
      <c r="I55" s="34">
        <v>-11129.96</v>
      </c>
      <c r="J55" s="45" t="s">
        <v>36</v>
      </c>
      <c r="K55" s="51" t="s">
        <v>82</v>
      </c>
      <c r="L55" s="49"/>
      <c r="M55" s="50"/>
      <c r="N55" s="50"/>
      <c r="O55" s="49"/>
    </row>
    <row r="56" s="1" customFormat="1" ht="18" customHeight="1" spans="1:15">
      <c r="A56" s="33"/>
      <c r="B56" s="34">
        <f t="shared" si="8"/>
        <v>0</v>
      </c>
      <c r="C56" s="35"/>
      <c r="D56" s="36"/>
      <c r="E56" s="39"/>
      <c r="F56" s="34">
        <f t="shared" si="7"/>
        <v>0</v>
      </c>
      <c r="G56" s="38"/>
      <c r="H56" s="40" t="s">
        <v>84</v>
      </c>
      <c r="I56" s="34">
        <v>11129.96</v>
      </c>
      <c r="J56" s="50" t="s">
        <v>38</v>
      </c>
      <c r="K56" s="48" t="s">
        <v>82</v>
      </c>
      <c r="L56" s="49"/>
      <c r="M56" s="50"/>
      <c r="N56" s="50"/>
      <c r="O56" s="49"/>
    </row>
    <row r="57" s="1" customFormat="1" ht="18" customHeight="1" spans="1:15">
      <c r="A57" s="33"/>
      <c r="B57" s="34">
        <f t="shared" si="8"/>
        <v>0</v>
      </c>
      <c r="C57" s="35"/>
      <c r="D57" s="36"/>
      <c r="E57" s="39"/>
      <c r="F57" s="34">
        <f t="shared" si="7"/>
        <v>0</v>
      </c>
      <c r="G57" s="38"/>
      <c r="H57" s="40" t="s">
        <v>85</v>
      </c>
      <c r="I57" s="12">
        <v>-12740.51</v>
      </c>
      <c r="J57" s="45" t="s">
        <v>36</v>
      </c>
      <c r="K57" s="51" t="s">
        <v>86</v>
      </c>
      <c r="L57" s="49"/>
      <c r="M57" s="50"/>
      <c r="N57" s="50"/>
      <c r="O57" s="49"/>
    </row>
    <row r="58" s="1" customFormat="1" ht="18" customHeight="1" spans="1:15">
      <c r="A58" s="33"/>
      <c r="B58" s="34">
        <f t="shared" si="8"/>
        <v>0</v>
      </c>
      <c r="C58" s="35"/>
      <c r="D58" s="36"/>
      <c r="E58" s="39"/>
      <c r="F58" s="34">
        <f t="shared" si="7"/>
        <v>0</v>
      </c>
      <c r="G58" s="38"/>
      <c r="H58" s="40" t="s">
        <v>85</v>
      </c>
      <c r="I58" s="34">
        <v>12740.51</v>
      </c>
      <c r="J58" s="50" t="s">
        <v>38</v>
      </c>
      <c r="K58" s="48" t="s">
        <v>86</v>
      </c>
      <c r="L58" s="49"/>
      <c r="M58" s="50"/>
      <c r="N58" s="50"/>
      <c r="O58" s="49"/>
    </row>
    <row r="59" s="1" customFormat="1" ht="18" customHeight="1" spans="1:15">
      <c r="A59" s="33"/>
      <c r="B59" s="34">
        <f t="shared" si="8"/>
        <v>0</v>
      </c>
      <c r="C59" s="35"/>
      <c r="D59" s="36"/>
      <c r="E59" s="39"/>
      <c r="F59" s="34">
        <f t="shared" si="7"/>
        <v>0</v>
      </c>
      <c r="G59" s="38"/>
      <c r="H59" s="40" t="s">
        <v>87</v>
      </c>
      <c r="I59" s="34">
        <v>-11092.34</v>
      </c>
      <c r="J59" s="50" t="s">
        <v>36</v>
      </c>
      <c r="K59" s="48" t="s">
        <v>88</v>
      </c>
      <c r="L59" s="49"/>
      <c r="M59" s="50"/>
      <c r="N59" s="50"/>
      <c r="O59" s="49"/>
    </row>
    <row r="60" s="1" customFormat="1" ht="18" customHeight="1" spans="1:15">
      <c r="A60" s="33"/>
      <c r="B60" s="34">
        <f t="shared" si="8"/>
        <v>0</v>
      </c>
      <c r="C60" s="35"/>
      <c r="D60" s="36"/>
      <c r="E60" s="39"/>
      <c r="F60" s="34">
        <f t="shared" si="7"/>
        <v>0</v>
      </c>
      <c r="G60" s="38"/>
      <c r="H60" s="40" t="s">
        <v>87</v>
      </c>
      <c r="I60" s="34">
        <v>11092.34</v>
      </c>
      <c r="J60" s="50" t="s">
        <v>38</v>
      </c>
      <c r="K60" s="48" t="s">
        <v>88</v>
      </c>
      <c r="L60" s="49"/>
      <c r="M60" s="50"/>
      <c r="N60" s="50"/>
      <c r="O60" s="49"/>
    </row>
    <row r="61" s="1" customFormat="1" ht="18" customHeight="1" spans="1:15">
      <c r="A61" s="33"/>
      <c r="B61" s="34">
        <f t="shared" si="8"/>
        <v>0</v>
      </c>
      <c r="C61" s="35"/>
      <c r="D61" s="36"/>
      <c r="E61" s="39"/>
      <c r="F61" s="34">
        <f t="shared" si="7"/>
        <v>0</v>
      </c>
      <c r="G61" s="38"/>
      <c r="H61" s="40" t="s">
        <v>89</v>
      </c>
      <c r="I61" s="54">
        <v>100</v>
      </c>
      <c r="J61" s="45" t="s">
        <v>38</v>
      </c>
      <c r="K61" s="48" t="s">
        <v>79</v>
      </c>
      <c r="L61" s="49"/>
      <c r="M61" s="50"/>
      <c r="N61" s="50"/>
      <c r="O61" s="49"/>
    </row>
    <row r="62" s="1" customFormat="1" ht="18" customHeight="1" spans="1:15">
      <c r="A62" s="33"/>
      <c r="B62" s="34">
        <f t="shared" ref="B60:B66" si="9">ROUND(G62/(1+E62),2)</f>
        <v>12819.15</v>
      </c>
      <c r="C62" s="35"/>
      <c r="D62" s="36"/>
      <c r="E62" s="39"/>
      <c r="F62" s="34">
        <f t="shared" si="7"/>
        <v>0</v>
      </c>
      <c r="G62" s="38">
        <v>12819.15</v>
      </c>
      <c r="H62" s="40" t="s">
        <v>89</v>
      </c>
      <c r="I62" s="12">
        <v>12819.15</v>
      </c>
      <c r="J62" s="45" t="s">
        <v>38</v>
      </c>
      <c r="K62" s="48" t="s">
        <v>81</v>
      </c>
      <c r="L62" s="49"/>
      <c r="M62" s="50"/>
      <c r="N62" s="50"/>
      <c r="O62" s="49"/>
    </row>
    <row r="63" s="1" customFormat="1" ht="18" customHeight="1" spans="1:15">
      <c r="A63" s="33"/>
      <c r="B63" s="34">
        <f t="shared" si="9"/>
        <v>0</v>
      </c>
      <c r="C63" s="35"/>
      <c r="D63" s="36"/>
      <c r="E63" s="39"/>
      <c r="F63" s="34">
        <f t="shared" si="7"/>
        <v>0</v>
      </c>
      <c r="G63" s="38"/>
      <c r="H63" s="40" t="s">
        <v>90</v>
      </c>
      <c r="I63" s="34">
        <v>-12691.95</v>
      </c>
      <c r="J63" s="50" t="s">
        <v>36</v>
      </c>
      <c r="K63" s="48" t="s">
        <v>91</v>
      </c>
      <c r="L63" s="49"/>
      <c r="M63" s="50"/>
      <c r="N63" s="50"/>
      <c r="O63" s="49"/>
    </row>
    <row r="64" s="1" customFormat="1" ht="18" customHeight="1" spans="1:15">
      <c r="A64" s="33"/>
      <c r="B64" s="34">
        <f t="shared" si="9"/>
        <v>0</v>
      </c>
      <c r="C64" s="35"/>
      <c r="D64" s="36"/>
      <c r="E64" s="39"/>
      <c r="F64" s="34">
        <f t="shared" ref="F60:F66" si="10">ROUND(G64/(1+E64)*E64,2)</f>
        <v>0</v>
      </c>
      <c r="G64" s="38"/>
      <c r="H64" s="40" t="s">
        <v>90</v>
      </c>
      <c r="I64" s="34">
        <v>12691.95</v>
      </c>
      <c r="J64" s="50" t="s">
        <v>38</v>
      </c>
      <c r="K64" s="48" t="s">
        <v>91</v>
      </c>
      <c r="L64" s="49"/>
      <c r="M64" s="50"/>
      <c r="N64" s="50"/>
      <c r="O64" s="49"/>
    </row>
    <row r="65" s="1" customFormat="1" ht="18" customHeight="1" spans="1:15">
      <c r="A65" s="33"/>
      <c r="B65" s="34">
        <f t="shared" si="9"/>
        <v>0</v>
      </c>
      <c r="C65" s="35"/>
      <c r="D65" s="36"/>
      <c r="E65" s="39"/>
      <c r="F65" s="34">
        <f t="shared" si="10"/>
        <v>0</v>
      </c>
      <c r="G65" s="38"/>
      <c r="H65" s="40" t="s">
        <v>92</v>
      </c>
      <c r="I65" s="54">
        <v>100</v>
      </c>
      <c r="J65" s="45" t="s">
        <v>38</v>
      </c>
      <c r="K65" s="48" t="s">
        <v>79</v>
      </c>
      <c r="L65" s="49"/>
      <c r="M65" s="50"/>
      <c r="N65" s="50"/>
      <c r="O65" s="49"/>
    </row>
    <row r="66" s="1" customFormat="1" ht="18" customHeight="1" spans="1:15">
      <c r="A66" s="33"/>
      <c r="B66" s="34">
        <f t="shared" si="9"/>
        <v>12527.95</v>
      </c>
      <c r="C66" s="35"/>
      <c r="D66" s="36"/>
      <c r="E66" s="39"/>
      <c r="F66" s="34">
        <f t="shared" si="10"/>
        <v>0</v>
      </c>
      <c r="G66" s="38">
        <v>12527.95</v>
      </c>
      <c r="H66" s="40" t="s">
        <v>92</v>
      </c>
      <c r="I66" s="34">
        <v>12527.95</v>
      </c>
      <c r="J66" s="45" t="s">
        <v>38</v>
      </c>
      <c r="K66" s="48" t="s">
        <v>81</v>
      </c>
      <c r="L66" s="49"/>
      <c r="M66" s="50"/>
      <c r="N66" s="50"/>
      <c r="O66" s="49"/>
    </row>
    <row r="67" s="1" customFormat="1" ht="18" customHeight="1" spans="1:15">
      <c r="A67" s="33"/>
      <c r="B67" s="34"/>
      <c r="C67" s="35"/>
      <c r="D67" s="36"/>
      <c r="E67" s="39"/>
      <c r="F67" s="34"/>
      <c r="G67" s="38"/>
      <c r="H67" s="40" t="s">
        <v>92</v>
      </c>
      <c r="I67" s="12">
        <v>-12403.64</v>
      </c>
      <c r="J67" s="45" t="s">
        <v>36</v>
      </c>
      <c r="K67" s="51" t="s">
        <v>93</v>
      </c>
      <c r="L67" s="31"/>
      <c r="M67" s="50"/>
      <c r="N67" s="50"/>
      <c r="O67" s="49"/>
    </row>
    <row r="68" s="1" customFormat="1" ht="18" customHeight="1" spans="1:15">
      <c r="A68" s="33"/>
      <c r="B68" s="34">
        <f>ROUND(G68/(1+E68),2)</f>
        <v>0</v>
      </c>
      <c r="C68" s="35"/>
      <c r="D68" s="36"/>
      <c r="E68" s="39"/>
      <c r="F68" s="34">
        <f>ROUND(G68/(1+E68)*E68,2)</f>
        <v>0</v>
      </c>
      <c r="G68" s="38"/>
      <c r="H68" s="40" t="s">
        <v>92</v>
      </c>
      <c r="I68" s="34">
        <v>12403.64</v>
      </c>
      <c r="J68" s="50" t="s">
        <v>38</v>
      </c>
      <c r="K68" s="48" t="s">
        <v>93</v>
      </c>
      <c r="L68" s="49"/>
      <c r="M68" s="50"/>
      <c r="N68" s="50"/>
      <c r="O68" s="49"/>
    </row>
    <row r="69" s="1" customFormat="1" ht="18" customHeight="1" spans="1:15">
      <c r="A69" s="33"/>
      <c r="B69" s="34">
        <f>ROUND(G69/(1+E69),2)</f>
        <v>0</v>
      </c>
      <c r="C69" s="35"/>
      <c r="D69" s="36"/>
      <c r="E69" s="39"/>
      <c r="F69" s="34">
        <f>ROUND(G69/(1+E69)*E69,2)</f>
        <v>0</v>
      </c>
      <c r="G69" s="38"/>
      <c r="H69" s="23" t="s">
        <v>94</v>
      </c>
      <c r="I69" s="34">
        <v>100</v>
      </c>
      <c r="J69" s="45" t="s">
        <v>38</v>
      </c>
      <c r="K69" s="48" t="s">
        <v>79</v>
      </c>
      <c r="L69" s="49"/>
      <c r="M69" s="50"/>
      <c r="N69" s="50"/>
      <c r="O69" s="49"/>
    </row>
    <row r="70" s="1" customFormat="1" ht="18" customHeight="1" spans="1:15">
      <c r="A70" s="33"/>
      <c r="B70" s="34"/>
      <c r="C70" s="35"/>
      <c r="D70" s="36"/>
      <c r="E70" s="39"/>
      <c r="F70" s="34"/>
      <c r="G70" s="38">
        <v>11419.65</v>
      </c>
      <c r="H70" s="23" t="s">
        <v>94</v>
      </c>
      <c r="I70" s="54">
        <v>11419.65</v>
      </c>
      <c r="J70" s="45" t="s">
        <v>38</v>
      </c>
      <c r="K70" s="48" t="s">
        <v>81</v>
      </c>
      <c r="L70" s="49"/>
      <c r="M70" s="50"/>
      <c r="N70" s="50"/>
      <c r="O70" s="49"/>
    </row>
    <row r="71" s="1" customFormat="1" ht="18" customHeight="1" spans="1:15">
      <c r="A71" s="33"/>
      <c r="B71" s="34">
        <f>ROUND(G71/(1+E71),2)</f>
        <v>0</v>
      </c>
      <c r="C71" s="35"/>
      <c r="D71" s="36"/>
      <c r="E71" s="39"/>
      <c r="F71" s="34">
        <f>ROUND(G71/(1+E71)*E71,2)</f>
        <v>0</v>
      </c>
      <c r="G71" s="38"/>
      <c r="H71" s="23" t="s">
        <v>95</v>
      </c>
      <c r="I71" s="54">
        <v>100</v>
      </c>
      <c r="J71" s="45" t="s">
        <v>38</v>
      </c>
      <c r="K71" s="48" t="s">
        <v>79</v>
      </c>
      <c r="L71" s="49"/>
      <c r="M71" s="50"/>
      <c r="N71" s="50"/>
      <c r="O71" s="49"/>
    </row>
    <row r="72" s="1" customFormat="1" ht="18" customHeight="1" spans="1:15">
      <c r="A72" s="33"/>
      <c r="B72" s="34">
        <f>ROUND(G72/(1+E72),2)</f>
        <v>11236.75</v>
      </c>
      <c r="C72" s="35"/>
      <c r="D72" s="36"/>
      <c r="E72" s="39"/>
      <c r="F72" s="34">
        <f>ROUND(G72/(1+E72)*E72,2)</f>
        <v>0</v>
      </c>
      <c r="G72" s="38">
        <v>11236.75</v>
      </c>
      <c r="H72" s="23" t="s">
        <v>95</v>
      </c>
      <c r="I72" s="54">
        <v>11236.75</v>
      </c>
      <c r="J72" s="45" t="s">
        <v>38</v>
      </c>
      <c r="K72" s="48" t="s">
        <v>81</v>
      </c>
      <c r="L72" s="49"/>
      <c r="M72" s="50"/>
      <c r="N72" s="50"/>
      <c r="O72" s="49"/>
    </row>
    <row r="73" s="1" customFormat="1" ht="18" customHeight="1" spans="1:15">
      <c r="A73" s="33"/>
      <c r="B73" s="34"/>
      <c r="C73" s="35"/>
      <c r="D73" s="36"/>
      <c r="E73" s="37"/>
      <c r="F73" s="34"/>
      <c r="G73" s="38"/>
      <c r="H73" s="23" t="s">
        <v>94</v>
      </c>
      <c r="I73" s="54">
        <v>-11173.3</v>
      </c>
      <c r="J73" s="50" t="s">
        <v>36</v>
      </c>
      <c r="K73" s="48" t="s">
        <v>96</v>
      </c>
      <c r="L73" s="49"/>
      <c r="M73" s="50"/>
      <c r="N73" s="50"/>
      <c r="O73" s="49"/>
    </row>
    <row r="74" s="1" customFormat="1" ht="18" customHeight="1" spans="1:15">
      <c r="A74" s="33"/>
      <c r="B74" s="34">
        <f>ROUND(G74/(1+E74),2)</f>
        <v>0</v>
      </c>
      <c r="C74" s="35"/>
      <c r="D74" s="36"/>
      <c r="E74" s="39"/>
      <c r="F74" s="34">
        <f>ROUND(G74/(1+E74)*E74,2)</f>
        <v>0</v>
      </c>
      <c r="G74" s="38"/>
      <c r="H74" s="23" t="s">
        <v>94</v>
      </c>
      <c r="I74" s="54">
        <v>11173.3</v>
      </c>
      <c r="J74" s="45" t="s">
        <v>38</v>
      </c>
      <c r="K74" s="48" t="s">
        <v>96</v>
      </c>
      <c r="L74" s="49"/>
      <c r="M74" s="50"/>
      <c r="N74" s="50"/>
      <c r="O74" s="49"/>
    </row>
    <row r="75" s="1" customFormat="1" ht="18" customHeight="1" spans="1:15">
      <c r="A75" s="33"/>
      <c r="B75" s="34">
        <f>ROUND(G75/(1+E75),2)</f>
        <v>0</v>
      </c>
      <c r="C75" s="35"/>
      <c r="D75" s="36"/>
      <c r="E75" s="39"/>
      <c r="F75" s="34">
        <f>ROUND(G75/(1+E75)*E75,2)</f>
        <v>0</v>
      </c>
      <c r="G75" s="38"/>
      <c r="H75" s="23" t="s">
        <v>97</v>
      </c>
      <c r="I75" s="54">
        <v>100</v>
      </c>
      <c r="J75" s="45" t="s">
        <v>38</v>
      </c>
      <c r="K75" s="48" t="s">
        <v>79</v>
      </c>
      <c r="L75" s="49"/>
      <c r="M75" s="50"/>
      <c r="N75" s="50"/>
      <c r="O75" s="49"/>
    </row>
    <row r="76" s="1" customFormat="1" ht="18" customHeight="1" spans="1:15">
      <c r="A76" s="33"/>
      <c r="B76" s="34">
        <f t="shared" ref="B74:B83" si="11">ROUND(G76/(1+E76),2)</f>
        <v>10488.65</v>
      </c>
      <c r="C76" s="35"/>
      <c r="D76" s="36"/>
      <c r="E76" s="39"/>
      <c r="F76" s="34">
        <f t="shared" ref="F74:F83" si="12">ROUND(G76/(1+E76)*E76,2)</f>
        <v>0</v>
      </c>
      <c r="G76" s="26">
        <v>10488.65</v>
      </c>
      <c r="H76" s="23" t="s">
        <v>97</v>
      </c>
      <c r="I76" s="54">
        <v>10488.65</v>
      </c>
      <c r="J76" s="45" t="s">
        <v>38</v>
      </c>
      <c r="K76" s="48" t="s">
        <v>81</v>
      </c>
      <c r="L76" s="49"/>
      <c r="M76" s="50"/>
      <c r="N76" s="50"/>
      <c r="O76" s="49"/>
    </row>
    <row r="77" s="1" customFormat="1" ht="18" customHeight="1" spans="1:15">
      <c r="A77" s="33"/>
      <c r="B77" s="34">
        <f t="shared" si="11"/>
        <v>0</v>
      </c>
      <c r="C77" s="35"/>
      <c r="D77" s="36"/>
      <c r="E77" s="39"/>
      <c r="F77" s="34">
        <f t="shared" si="12"/>
        <v>0</v>
      </c>
      <c r="G77" s="26"/>
      <c r="H77" s="23" t="s">
        <v>95</v>
      </c>
      <c r="I77" s="54">
        <v>-10994.34</v>
      </c>
      <c r="J77" s="45" t="s">
        <v>36</v>
      </c>
      <c r="K77" s="48" t="s">
        <v>96</v>
      </c>
      <c r="L77" s="49"/>
      <c r="M77" s="50"/>
      <c r="N77" s="50"/>
      <c r="O77" s="49"/>
    </row>
    <row r="78" s="1" customFormat="1" ht="18" customHeight="1" spans="1:15">
      <c r="A78" s="33"/>
      <c r="B78" s="34">
        <f t="shared" si="11"/>
        <v>0</v>
      </c>
      <c r="C78" s="35"/>
      <c r="D78" s="36"/>
      <c r="E78" s="39"/>
      <c r="F78" s="34">
        <f t="shared" si="12"/>
        <v>0</v>
      </c>
      <c r="G78" s="26"/>
      <c r="H78" s="23" t="s">
        <v>95</v>
      </c>
      <c r="I78" s="54">
        <v>10994.34</v>
      </c>
      <c r="J78" s="45" t="s">
        <v>38</v>
      </c>
      <c r="K78" s="48" t="s">
        <v>96</v>
      </c>
      <c r="L78" s="49"/>
      <c r="M78" s="50"/>
      <c r="N78" s="50"/>
      <c r="O78" s="49"/>
    </row>
    <row r="79" s="1" customFormat="1" ht="18" customHeight="1" spans="1:15">
      <c r="A79" s="33"/>
      <c r="B79" s="34">
        <f t="shared" si="11"/>
        <v>0</v>
      </c>
      <c r="C79" s="35"/>
      <c r="D79" s="36"/>
      <c r="E79" s="39"/>
      <c r="F79" s="34">
        <f t="shared" si="12"/>
        <v>0</v>
      </c>
      <c r="G79" s="26"/>
      <c r="H79" s="23" t="s">
        <v>97</v>
      </c>
      <c r="I79" s="54">
        <v>-10262.38</v>
      </c>
      <c r="J79" s="45" t="s">
        <v>36</v>
      </c>
      <c r="K79" s="48" t="s">
        <v>98</v>
      </c>
      <c r="L79" s="49"/>
      <c r="M79" s="50"/>
      <c r="N79" s="50"/>
      <c r="O79" s="49"/>
    </row>
    <row r="80" s="1" customFormat="1" ht="18" customHeight="1" spans="1:15">
      <c r="A80" s="33"/>
      <c r="B80" s="34">
        <f t="shared" si="11"/>
        <v>0</v>
      </c>
      <c r="C80" s="35"/>
      <c r="D80" s="36"/>
      <c r="E80" s="39"/>
      <c r="F80" s="34">
        <f t="shared" si="12"/>
        <v>0</v>
      </c>
      <c r="G80" s="26"/>
      <c r="H80" s="23" t="s">
        <v>97</v>
      </c>
      <c r="I80" s="54">
        <v>6906.01</v>
      </c>
      <c r="J80" s="45" t="s">
        <v>38</v>
      </c>
      <c r="K80" s="48" t="s">
        <v>99</v>
      </c>
      <c r="L80" s="49"/>
      <c r="M80" s="50"/>
      <c r="N80" s="50"/>
      <c r="O80" s="49"/>
    </row>
    <row r="81" s="1" customFormat="1" ht="18" customHeight="1" spans="1:15">
      <c r="A81" s="33"/>
      <c r="B81" s="34">
        <f t="shared" si="11"/>
        <v>0</v>
      </c>
      <c r="C81" s="35"/>
      <c r="D81" s="36"/>
      <c r="E81" s="39"/>
      <c r="F81" s="34">
        <f t="shared" si="12"/>
        <v>0</v>
      </c>
      <c r="G81" s="26"/>
      <c r="H81" s="23" t="s">
        <v>97</v>
      </c>
      <c r="I81" s="12">
        <v>3356.37</v>
      </c>
      <c r="J81" s="45" t="s">
        <v>38</v>
      </c>
      <c r="K81" s="48" t="s">
        <v>100</v>
      </c>
      <c r="L81" s="49"/>
      <c r="M81" s="50"/>
      <c r="N81" s="50"/>
      <c r="O81" s="49"/>
    </row>
    <row r="82" s="1" customFormat="1" ht="18" customHeight="1" spans="1:15">
      <c r="A82" s="33"/>
      <c r="B82" s="34">
        <f t="shared" si="11"/>
        <v>0</v>
      </c>
      <c r="C82" s="35"/>
      <c r="D82" s="36"/>
      <c r="E82" s="39"/>
      <c r="F82" s="34">
        <f t="shared" si="12"/>
        <v>0</v>
      </c>
      <c r="G82" s="26"/>
      <c r="H82" s="23" t="s">
        <v>101</v>
      </c>
      <c r="I82" s="12">
        <v>100</v>
      </c>
      <c r="J82" s="45" t="s">
        <v>38</v>
      </c>
      <c r="K82" s="48" t="s">
        <v>79</v>
      </c>
      <c r="L82" s="49"/>
      <c r="M82" s="50"/>
      <c r="N82" s="50"/>
      <c r="O82" s="49"/>
    </row>
    <row r="83" s="1" customFormat="1" ht="18" customHeight="1" spans="1:15">
      <c r="A83" s="33"/>
      <c r="B83" s="34">
        <f t="shared" si="11"/>
        <v>0</v>
      </c>
      <c r="C83" s="35"/>
      <c r="D83" s="36"/>
      <c r="E83" s="39"/>
      <c r="F83" s="34">
        <f t="shared" si="12"/>
        <v>0</v>
      </c>
      <c r="G83" s="26"/>
      <c r="H83" s="23" t="s">
        <v>101</v>
      </c>
      <c r="I83" s="12">
        <v>-10027.66</v>
      </c>
      <c r="J83" s="45" t="s">
        <v>36</v>
      </c>
      <c r="K83" s="48" t="s">
        <v>102</v>
      </c>
      <c r="L83" s="49"/>
      <c r="M83" s="50"/>
      <c r="N83" s="50"/>
      <c r="O83" s="49"/>
    </row>
    <row r="84" s="1" customFormat="1" ht="18" customHeight="1" spans="1:15">
      <c r="A84" s="33"/>
      <c r="B84" s="34">
        <f t="shared" ref="B74:B87" si="13">ROUND(G84/(1+E84),2)</f>
        <v>0</v>
      </c>
      <c r="C84" s="35"/>
      <c r="D84" s="36"/>
      <c r="E84" s="39"/>
      <c r="F84" s="34">
        <f t="shared" ref="F74:F87" si="14">ROUND(G84/(1+E84)*E84,2)</f>
        <v>0</v>
      </c>
      <c r="G84" s="26"/>
      <c r="H84" s="23" t="s">
        <v>101</v>
      </c>
      <c r="I84" s="12">
        <v>3279.6</v>
      </c>
      <c r="J84" s="45" t="s">
        <v>38</v>
      </c>
      <c r="K84" s="48" t="s">
        <v>103</v>
      </c>
      <c r="L84" s="49"/>
      <c r="M84" s="50"/>
      <c r="N84" s="50"/>
      <c r="O84" s="49"/>
    </row>
    <row r="85" s="1" customFormat="1" ht="18" customHeight="1" spans="1:15">
      <c r="A85" s="33"/>
      <c r="B85" s="34">
        <f t="shared" si="13"/>
        <v>0</v>
      </c>
      <c r="C85" s="35"/>
      <c r="D85" s="36"/>
      <c r="E85" s="39"/>
      <c r="F85" s="34">
        <f t="shared" si="14"/>
        <v>0</v>
      </c>
      <c r="G85" s="26"/>
      <c r="H85" s="23" t="s">
        <v>101</v>
      </c>
      <c r="I85" s="12">
        <v>180.9</v>
      </c>
      <c r="J85" s="45" t="s">
        <v>38</v>
      </c>
      <c r="K85" s="48" t="s">
        <v>104</v>
      </c>
      <c r="L85" s="49"/>
      <c r="M85" s="50"/>
      <c r="N85" s="50"/>
      <c r="O85" s="49"/>
    </row>
    <row r="86" s="1" customFormat="1" ht="18" customHeight="1" spans="1:15">
      <c r="A86" s="33"/>
      <c r="B86" s="34">
        <f t="shared" si="13"/>
        <v>0</v>
      </c>
      <c r="C86" s="35"/>
      <c r="D86" s="36"/>
      <c r="E86" s="39"/>
      <c r="F86" s="34">
        <f t="shared" si="14"/>
        <v>0</v>
      </c>
      <c r="G86" s="26"/>
      <c r="H86" s="23" t="s">
        <v>101</v>
      </c>
      <c r="I86" s="12">
        <v>6567.16</v>
      </c>
      <c r="J86" s="45" t="s">
        <v>38</v>
      </c>
      <c r="K86" s="48" t="s">
        <v>105</v>
      </c>
      <c r="L86" s="49"/>
      <c r="M86" s="50"/>
      <c r="N86" s="50"/>
      <c r="O86" s="49"/>
    </row>
    <row r="87" s="1" customFormat="1" ht="18" customHeight="1" spans="1:15">
      <c r="A87" s="33"/>
      <c r="B87" s="34">
        <f t="shared" si="13"/>
        <v>10249</v>
      </c>
      <c r="C87" s="35"/>
      <c r="D87" s="36"/>
      <c r="E87" s="39"/>
      <c r="F87" s="34">
        <f t="shared" si="14"/>
        <v>0</v>
      </c>
      <c r="G87" s="26">
        <v>10249</v>
      </c>
      <c r="H87" s="23" t="s">
        <v>101</v>
      </c>
      <c r="I87" s="12">
        <f>G87</f>
        <v>10249</v>
      </c>
      <c r="J87" s="45" t="s">
        <v>38</v>
      </c>
      <c r="K87" s="48" t="s">
        <v>81</v>
      </c>
      <c r="L87" s="49"/>
      <c r="M87" s="50"/>
      <c r="N87" s="50"/>
      <c r="O87" s="49"/>
    </row>
    <row r="88" ht="18" customHeight="1" spans="1:15">
      <c r="A88" s="29" t="s">
        <v>22</v>
      </c>
      <c r="B88" s="28">
        <f>SUM(B25:B87)</f>
        <v>2552217.45</v>
      </c>
      <c r="C88" s="29"/>
      <c r="D88" s="55"/>
      <c r="E88" s="55"/>
      <c r="F88" s="30">
        <f>SUM(F25:F87)</f>
        <v>2151.72</v>
      </c>
      <c r="G88" s="56">
        <f>SUM(G25:G87)</f>
        <v>2565788.82</v>
      </c>
      <c r="H88" s="57"/>
      <c r="I88" s="29">
        <f>SUM(I25:I87)</f>
        <v>2525569</v>
      </c>
      <c r="J88" s="70"/>
      <c r="K88" s="71"/>
      <c r="L88" s="31"/>
      <c r="M88" s="45"/>
      <c r="N88" s="45"/>
      <c r="O88" s="31"/>
    </row>
    <row r="89" ht="18" customHeight="1" spans="1:14">
      <c r="A89" s="58" t="s">
        <v>42</v>
      </c>
      <c r="B89" s="59">
        <f>B22*0.96</f>
        <v>2958177.96349515</v>
      </c>
      <c r="C89" s="58"/>
      <c r="D89" s="60"/>
      <c r="E89" s="60"/>
      <c r="F89" s="59"/>
      <c r="G89" s="58">
        <f>G22-G88</f>
        <v>608089.62</v>
      </c>
      <c r="H89" s="22" t="s">
        <v>43</v>
      </c>
      <c r="I89" s="29">
        <f>I22-I88</f>
        <v>0</v>
      </c>
      <c r="J89" s="7"/>
      <c r="K89" s="72"/>
      <c r="M89" s="73"/>
      <c r="N89" s="73"/>
    </row>
    <row r="90" ht="18" customHeight="1" spans="1:14">
      <c r="A90" s="58" t="s">
        <v>44</v>
      </c>
      <c r="B90" s="59">
        <f>B89-B88</f>
        <v>405960.513495145</v>
      </c>
      <c r="C90" s="58"/>
      <c r="D90" s="60"/>
      <c r="E90" s="60"/>
      <c r="F90" s="59"/>
      <c r="G90" s="59"/>
      <c r="H90" s="61"/>
      <c r="I90" s="59"/>
      <c r="J90" s="7"/>
      <c r="K90" s="72"/>
      <c r="M90" s="73"/>
      <c r="N90" s="73"/>
    </row>
    <row r="91" ht="18" customHeight="1" spans="1:12">
      <c r="A91" s="2" t="s">
        <v>45</v>
      </c>
      <c r="C91" s="2"/>
      <c r="L91" s="7" t="s">
        <v>106</v>
      </c>
    </row>
    <row r="92" ht="18" customHeight="1" spans="1:21">
      <c r="A92" s="22" t="s">
        <v>46</v>
      </c>
      <c r="B92" s="21" t="s">
        <v>47</v>
      </c>
      <c r="C92" s="31"/>
      <c r="D92" s="22" t="s">
        <v>46</v>
      </c>
      <c r="E92" s="20" t="s">
        <v>16</v>
      </c>
      <c r="F92" s="21" t="s">
        <v>47</v>
      </c>
      <c r="G92" s="62" t="s">
        <v>107</v>
      </c>
      <c r="I92" s="62" t="s">
        <v>108</v>
      </c>
      <c r="K92" s="74" t="s">
        <v>108</v>
      </c>
      <c r="L92" s="12" t="s">
        <v>109</v>
      </c>
      <c r="M92" s="12" t="s">
        <v>110</v>
      </c>
      <c r="O92" s="74" t="s">
        <v>111</v>
      </c>
      <c r="P92" s="12" t="s">
        <v>112</v>
      </c>
      <c r="Q92" s="12" t="s">
        <v>113</v>
      </c>
      <c r="R92" s="12" t="s">
        <v>113</v>
      </c>
      <c r="S92" s="31" t="s">
        <v>113</v>
      </c>
      <c r="T92" s="12" t="s">
        <v>114</v>
      </c>
      <c r="U92" s="31" t="s">
        <v>115</v>
      </c>
    </row>
    <row r="93" ht="18" customHeight="1" spans="1:21">
      <c r="A93" s="31" t="s">
        <v>51</v>
      </c>
      <c r="B93" s="18">
        <f>(B89-B88)*0.25</f>
        <v>101490.128373786</v>
      </c>
      <c r="C93" s="31"/>
      <c r="D93" s="27" t="s">
        <v>52</v>
      </c>
      <c r="E93" s="22" t="s">
        <v>53</v>
      </c>
      <c r="F93" s="63">
        <f>F22-F88</f>
        <v>90291.3413592233</v>
      </c>
      <c r="G93" s="63">
        <f>F8</f>
        <v>6109.8932038835</v>
      </c>
      <c r="I93" s="63">
        <f>F9</f>
        <v>6545.67961165048</v>
      </c>
      <c r="K93" s="75">
        <f>F10</f>
        <v>6652.22330097087</v>
      </c>
      <c r="L93" s="30">
        <f>F11</f>
        <v>7297.83495145631</v>
      </c>
      <c r="M93" s="30">
        <f>F12</f>
        <v>7467.46601941748</v>
      </c>
      <c r="O93" s="30">
        <f>F13</f>
        <v>6526.31067961165</v>
      </c>
      <c r="P93" s="30">
        <f>F14</f>
        <v>7493.38834951456</v>
      </c>
      <c r="Q93" s="30">
        <f>F15</f>
        <v>6548.44660194175</v>
      </c>
      <c r="R93" s="30">
        <f>F16</f>
        <v>6891.55339805825</v>
      </c>
      <c r="S93" s="30">
        <f>F17</f>
        <v>6057.32038834951</v>
      </c>
      <c r="T93" s="30">
        <f>F18</f>
        <v>5952.17475728155</v>
      </c>
      <c r="U93" s="30">
        <f>F19</f>
        <v>12930.6244660194</v>
      </c>
    </row>
    <row r="94" ht="18" customHeight="1" spans="1:21">
      <c r="A94" s="31" t="s">
        <v>54</v>
      </c>
      <c r="B94" s="64"/>
      <c r="C94" s="31"/>
      <c r="D94" s="65" t="s">
        <v>55</v>
      </c>
      <c r="E94" s="14">
        <v>0.05</v>
      </c>
      <c r="F94" s="62">
        <f>F93*E94</f>
        <v>4514.56706796116</v>
      </c>
      <c r="G94" s="62">
        <f>G93*E94</f>
        <v>305.494660194175</v>
      </c>
      <c r="I94" s="62">
        <f>I93*E94</f>
        <v>327.283980582524</v>
      </c>
      <c r="K94" s="76">
        <f>K93*E94</f>
        <v>332.611165048544</v>
      </c>
      <c r="L94" s="12">
        <f>L93*0.07</f>
        <v>510.848446601942</v>
      </c>
      <c r="M94" s="12">
        <f>M93*0.07</f>
        <v>522.722621359223</v>
      </c>
      <c r="O94" s="12">
        <f t="shared" ref="O94:U94" si="15">O93*0.07</f>
        <v>456.841747572816</v>
      </c>
      <c r="P94" s="12">
        <f t="shared" si="15"/>
        <v>524.537184466019</v>
      </c>
      <c r="Q94" s="12">
        <f t="shared" si="15"/>
        <v>458.391262135922</v>
      </c>
      <c r="R94" s="12">
        <f t="shared" si="15"/>
        <v>482.408737864078</v>
      </c>
      <c r="S94" s="12">
        <f t="shared" si="15"/>
        <v>424.012427184466</v>
      </c>
      <c r="T94" s="12">
        <f t="shared" si="15"/>
        <v>416.652233009709</v>
      </c>
      <c r="U94" s="12">
        <f t="shared" si="15"/>
        <v>905.143712621359</v>
      </c>
    </row>
    <row r="95" ht="18" customHeight="1" spans="1:21">
      <c r="A95" s="31" t="s">
        <v>56</v>
      </c>
      <c r="B95" s="64"/>
      <c r="C95" s="31"/>
      <c r="D95" s="65" t="s">
        <v>57</v>
      </c>
      <c r="E95" s="14">
        <v>0.03</v>
      </c>
      <c r="F95" s="62">
        <f>F93*E95</f>
        <v>2708.7402407767</v>
      </c>
      <c r="G95" s="62">
        <f>G93*E95</f>
        <v>183.296796116505</v>
      </c>
      <c r="I95" s="62">
        <f>I93*E95</f>
        <v>196.370388349515</v>
      </c>
      <c r="K95" s="76">
        <f>K93*E95</f>
        <v>199.566699029126</v>
      </c>
      <c r="L95" s="12">
        <f>L93*E95</f>
        <v>218.935048543689</v>
      </c>
      <c r="M95" s="12">
        <f>M93*E95</f>
        <v>224.023980582524</v>
      </c>
      <c r="O95" s="12">
        <f>O93*E95</f>
        <v>195.789320388349</v>
      </c>
      <c r="P95" s="12">
        <f>P93*E95</f>
        <v>224.801650485437</v>
      </c>
      <c r="Q95" s="12">
        <f>Q93*E95</f>
        <v>196.453398058252</v>
      </c>
      <c r="R95" s="12">
        <f>R93*E95</f>
        <v>206.746601941748</v>
      </c>
      <c r="S95" s="12">
        <f>S93*E95</f>
        <v>181.719611650485</v>
      </c>
      <c r="T95" s="12">
        <f>T93*E95</f>
        <v>178.565242718447</v>
      </c>
      <c r="U95" s="12">
        <f>U93*0.03</f>
        <v>387.918733980582</v>
      </c>
    </row>
    <row r="96" ht="18" customHeight="1" spans="1:21">
      <c r="A96" s="31"/>
      <c r="B96" s="62"/>
      <c r="C96" s="31"/>
      <c r="D96" s="65" t="s">
        <v>58</v>
      </c>
      <c r="E96" s="14">
        <v>0.02</v>
      </c>
      <c r="F96" s="62">
        <f>F93*E96</f>
        <v>1805.82682718447</v>
      </c>
      <c r="G96" s="62">
        <f>G93*E96</f>
        <v>122.19786407767</v>
      </c>
      <c r="I96" s="62">
        <f>I93*E96</f>
        <v>130.91359223301</v>
      </c>
      <c r="K96" s="76">
        <f>K93*E96</f>
        <v>133.044466019417</v>
      </c>
      <c r="L96" s="12">
        <f>L93*E96</f>
        <v>145.956699029126</v>
      </c>
      <c r="M96" s="12">
        <f>M93*E96</f>
        <v>149.34932038835</v>
      </c>
      <c r="O96" s="12">
        <f>O93*E96</f>
        <v>130.526213592233</v>
      </c>
      <c r="P96" s="12">
        <f>P93*E96</f>
        <v>149.867766990291</v>
      </c>
      <c r="Q96" s="12">
        <f>Q93*E96</f>
        <v>130.968932038835</v>
      </c>
      <c r="R96" s="12">
        <f>R93*E96</f>
        <v>137.831067961165</v>
      </c>
      <c r="S96" s="12">
        <f>S93*E96</f>
        <v>121.14640776699</v>
      </c>
      <c r="T96" s="12">
        <f>T93*E96</f>
        <v>119.043495145631</v>
      </c>
      <c r="U96" s="12">
        <f>U93*0.02</f>
        <v>258.612489320388</v>
      </c>
    </row>
    <row r="97" ht="18" customHeight="1" spans="1:21">
      <c r="A97" s="27" t="s">
        <v>59</v>
      </c>
      <c r="B97" s="66">
        <f>SUM(B93:B96)</f>
        <v>101490.128373786</v>
      </c>
      <c r="C97" s="31"/>
      <c r="D97" s="32" t="s">
        <v>59</v>
      </c>
      <c r="E97" s="27"/>
      <c r="F97" s="63">
        <f>SUM(F93:F96)</f>
        <v>99320.4754951456</v>
      </c>
      <c r="G97" s="63">
        <f>SUM(G93:G96)</f>
        <v>6720.88252427184</v>
      </c>
      <c r="I97" s="63">
        <f>SUM(I93:I96)</f>
        <v>7200.24757281553</v>
      </c>
      <c r="K97" s="75">
        <f>SUM(K93:K96)</f>
        <v>7317.44563106796</v>
      </c>
      <c r="L97" s="30">
        <f>SUM(L93:L96)</f>
        <v>8173.57514563107</v>
      </c>
      <c r="M97" s="30">
        <f>SUM(M93:M96)</f>
        <v>8363.56194174757</v>
      </c>
      <c r="O97" s="30">
        <f t="shared" ref="O97:U97" si="16">SUM(O93:O96)</f>
        <v>7309.46796116505</v>
      </c>
      <c r="P97" s="30">
        <f t="shared" si="16"/>
        <v>8392.59495145631</v>
      </c>
      <c r="Q97" s="30">
        <f t="shared" si="16"/>
        <v>7334.26019417476</v>
      </c>
      <c r="R97" s="30">
        <f t="shared" si="16"/>
        <v>7718.53980582524</v>
      </c>
      <c r="S97" s="30">
        <f t="shared" si="16"/>
        <v>6784.19883495146</v>
      </c>
      <c r="T97" s="30">
        <f t="shared" si="16"/>
        <v>6666.43572815534</v>
      </c>
      <c r="U97" s="30">
        <f t="shared" si="16"/>
        <v>14482.2994019417</v>
      </c>
    </row>
    <row r="98" ht="18" customHeight="1" spans="3:21">
      <c r="C98" s="2"/>
      <c r="D98" s="12" t="s">
        <v>54</v>
      </c>
      <c r="E98" s="67">
        <v>0.0003</v>
      </c>
      <c r="F98" s="62">
        <f>G22*E98</f>
        <v>952.163532</v>
      </c>
      <c r="G98" s="62">
        <f>G8*0.0003</f>
        <v>62.9319</v>
      </c>
      <c r="I98" s="62">
        <f>G9*0.0003</f>
        <v>67.4205</v>
      </c>
      <c r="K98" s="76">
        <f>G10*0.0003</f>
        <v>68.5179</v>
      </c>
      <c r="L98" s="12">
        <f>G11*0.0003</f>
        <v>75.1677</v>
      </c>
      <c r="M98" s="12">
        <f>G12*0.0003</f>
        <v>76.9149</v>
      </c>
      <c r="O98" s="12">
        <f>G13*E98</f>
        <v>67.221</v>
      </c>
      <c r="P98" s="12">
        <f>G14*0.0003</f>
        <v>77.1819</v>
      </c>
      <c r="Q98" s="12">
        <f>G15*0.0003</f>
        <v>67.449</v>
      </c>
      <c r="R98" s="12">
        <f>G16*0.0003</f>
        <v>70.983</v>
      </c>
      <c r="S98" s="12">
        <f>G17*0.0003</f>
        <v>62.3904</v>
      </c>
      <c r="T98" s="12">
        <f>G18*E98</f>
        <v>61.3074</v>
      </c>
      <c r="U98" s="12">
        <f>G19*E98</f>
        <v>133.185432</v>
      </c>
    </row>
    <row r="99" ht="18" customHeight="1" spans="3:21">
      <c r="C99" s="2"/>
      <c r="D99" s="12" t="s">
        <v>56</v>
      </c>
      <c r="E99" s="67">
        <v>0.0006</v>
      </c>
      <c r="F99" s="62">
        <f>B22*E99</f>
        <v>1848.86122718447</v>
      </c>
      <c r="G99" s="62">
        <f>B8*0.0006</f>
        <v>122.19786407767</v>
      </c>
      <c r="I99" s="62">
        <f>B9*0.0006</f>
        <v>130.91359223301</v>
      </c>
      <c r="K99" s="76">
        <f>B10*0.0006</f>
        <v>133.044466019417</v>
      </c>
      <c r="L99" s="12">
        <f>B11*0.0006</f>
        <v>145.956699029126</v>
      </c>
      <c r="M99" s="12">
        <f>B12*0.0006</f>
        <v>149.349320388349</v>
      </c>
      <c r="O99" s="12">
        <f>B13*E99</f>
        <v>130.526213592233</v>
      </c>
      <c r="P99" s="12">
        <f>G14*0.0006</f>
        <v>154.3638</v>
      </c>
      <c r="Q99" s="12">
        <f>B15*0.0006</f>
        <v>130.968932038835</v>
      </c>
      <c r="R99" s="12">
        <f>B16*0.0006</f>
        <v>137.831067961165</v>
      </c>
      <c r="S99" s="12">
        <f>B17*0.0006</f>
        <v>121.14640776699</v>
      </c>
      <c r="T99" s="12">
        <f>B18*E99</f>
        <v>119.043495145631</v>
      </c>
      <c r="U99" s="12">
        <f>B19*E99</f>
        <v>258.612489320388</v>
      </c>
    </row>
    <row r="100" ht="18" customHeight="1" spans="3:21">
      <c r="C100" s="2"/>
      <c r="D100" s="20" t="s">
        <v>59</v>
      </c>
      <c r="E100" s="55"/>
      <c r="F100" s="68">
        <f>F99+F98</f>
        <v>2801.02475918447</v>
      </c>
      <c r="G100" s="68">
        <f>SUM(G98:G99)</f>
        <v>185.12976407767</v>
      </c>
      <c r="I100" s="68">
        <f>SUM(I98:I99)</f>
        <v>198.33409223301</v>
      </c>
      <c r="K100" s="77">
        <f>SUM(K98:K99)</f>
        <v>201.562366019417</v>
      </c>
      <c r="L100" s="29">
        <f>SUM(L98:L99)</f>
        <v>221.124399029126</v>
      </c>
      <c r="M100" s="29">
        <f>SUM(M98:M99)</f>
        <v>226.264220388349</v>
      </c>
      <c r="O100" s="29">
        <f>SUM(O98:O99)</f>
        <v>197.747213592233</v>
      </c>
      <c r="P100" s="29">
        <f>SUM(P98:P99)</f>
        <v>231.5457</v>
      </c>
      <c r="Q100" s="29">
        <f>SUM(Q98:Q99)</f>
        <v>198.417932038835</v>
      </c>
      <c r="R100" s="29">
        <f>SUM(R98:R99)</f>
        <v>208.814067961165</v>
      </c>
      <c r="S100" s="29">
        <f>S98+S99</f>
        <v>183.53680776699</v>
      </c>
      <c r="T100" s="29">
        <f>SUM(T98:T99)</f>
        <v>180.350895145631</v>
      </c>
      <c r="U100" s="29">
        <f>SUM(U98:U99)</f>
        <v>391.797921320388</v>
      </c>
    </row>
    <row r="101" ht="18" customHeight="1" spans="3:21">
      <c r="C101" s="2"/>
      <c r="D101" s="20" t="s">
        <v>22</v>
      </c>
      <c r="E101" s="29"/>
      <c r="F101" s="68">
        <f>F97+F100</f>
        <v>102121.50025433</v>
      </c>
      <c r="G101" s="68">
        <f>G97+G100</f>
        <v>6906.01228834952</v>
      </c>
      <c r="I101" s="68">
        <f>I97+I100</f>
        <v>7398.58166504854</v>
      </c>
      <c r="K101" s="77">
        <f>K97+K100</f>
        <v>7519.00799708738</v>
      </c>
      <c r="L101" s="29">
        <f>L97+L100</f>
        <v>8394.69954466019</v>
      </c>
      <c r="M101" s="29">
        <f>M97+M100</f>
        <v>8589.82616213592</v>
      </c>
      <c r="O101" s="29">
        <f t="shared" ref="O101:U101" si="17">O97+O100</f>
        <v>7507.21517475728</v>
      </c>
      <c r="P101" s="29">
        <f t="shared" si="17"/>
        <v>8624.14065145631</v>
      </c>
      <c r="Q101" s="29">
        <f t="shared" si="17"/>
        <v>7532.67812621359</v>
      </c>
      <c r="R101" s="29">
        <f t="shared" si="17"/>
        <v>7927.35387378641</v>
      </c>
      <c r="S101" s="29">
        <f t="shared" si="17"/>
        <v>6967.73564271845</v>
      </c>
      <c r="T101" s="29">
        <f t="shared" si="17"/>
        <v>6846.78662330097</v>
      </c>
      <c r="U101" s="29">
        <f t="shared" si="17"/>
        <v>14874.0973232621</v>
      </c>
    </row>
    <row r="102" ht="18" customHeight="1" spans="3:21">
      <c r="C102" s="2"/>
      <c r="D102" s="29" t="s">
        <v>51</v>
      </c>
      <c r="E102" s="55">
        <v>0.016</v>
      </c>
      <c r="F102" s="68">
        <f>G7*E102</f>
        <v>3279.6</v>
      </c>
      <c r="G102" s="68">
        <f>G8*0.016</f>
        <v>3356.368</v>
      </c>
      <c r="I102" s="68">
        <f>G9*E102</f>
        <v>3595.76</v>
      </c>
      <c r="K102" s="77">
        <f>G10*E102</f>
        <v>3654.288</v>
      </c>
      <c r="L102" s="29">
        <f>G11*E102</f>
        <v>4008.944</v>
      </c>
      <c r="M102" s="29">
        <f>G12*E102</f>
        <v>4102.128</v>
      </c>
      <c r="O102" s="29">
        <f>G13*E102</f>
        <v>3585.12</v>
      </c>
      <c r="P102" s="29">
        <f>G14*E102</f>
        <v>4116.368</v>
      </c>
      <c r="Q102" s="29">
        <f>G15*E102</f>
        <v>3597.28</v>
      </c>
      <c r="R102" s="29">
        <f>G16*E102</f>
        <v>3785.76</v>
      </c>
      <c r="S102" s="29">
        <f>G17*E102</f>
        <v>3327.488</v>
      </c>
      <c r="T102" s="29">
        <f>G18*E102</f>
        <v>3269.728</v>
      </c>
      <c r="U102" s="29">
        <f>G19*E102</f>
        <v>7103.22304</v>
      </c>
    </row>
    <row r="103" ht="18" customHeight="1" spans="3:21">
      <c r="C103" s="2"/>
      <c r="F103" s="69">
        <f>SUM(F101:F102)</f>
        <v>105401.10025433</v>
      </c>
      <c r="K103" s="46">
        <f>K101+K102</f>
        <v>11173.2959970874</v>
      </c>
      <c r="L103" s="4">
        <f>SUM(L101:L102)</f>
        <v>12403.6435446602</v>
      </c>
      <c r="M103" s="78">
        <f>SUM(M101:M102)</f>
        <v>12691.9541621359</v>
      </c>
      <c r="O103" s="4">
        <f>SUM(O101:O102)</f>
        <v>11092.3351747573</v>
      </c>
      <c r="P103" s="4">
        <f>SUM(P101:P102)</f>
        <v>12740.5086514563</v>
      </c>
      <c r="Q103" s="4">
        <f>SUM(Q101:Q102)</f>
        <v>11129.9581262136</v>
      </c>
      <c r="R103" s="58">
        <f>SUM(R101:R102)</f>
        <v>11713.1138737864</v>
      </c>
      <c r="S103" s="58">
        <f>SUM(S101:S102)</f>
        <v>10295.2236427184</v>
      </c>
      <c r="T103" s="58">
        <f>T101+T102</f>
        <v>10116.514623301</v>
      </c>
      <c r="U103" s="4">
        <f>U101+U102</f>
        <v>21977.3203632621</v>
      </c>
    </row>
    <row r="104" ht="18" customHeight="1" spans="3:3">
      <c r="C104" s="2"/>
    </row>
    <row r="105" ht="18" customHeight="1" spans="3:3">
      <c r="C105" s="2"/>
    </row>
    <row r="106" spans="3:3">
      <c r="C106" s="2"/>
    </row>
    <row r="107" spans="3:3">
      <c r="C107" s="2"/>
    </row>
    <row r="108" spans="3:3">
      <c r="C108" s="2"/>
    </row>
    <row r="109" spans="3:7">
      <c r="C109" s="2"/>
      <c r="G109" s="3">
        <f>1312013.73+275460</f>
        <v>1587473.73</v>
      </c>
    </row>
    <row r="110" spans="3:3">
      <c r="C110" s="2"/>
    </row>
    <row r="111" spans="3:3">
      <c r="C111" s="2"/>
    </row>
    <row r="112" spans="3:3">
      <c r="C112" s="2"/>
    </row>
    <row r="113" spans="3:3">
      <c r="C113" s="2"/>
    </row>
    <row r="114" spans="3:3">
      <c r="C114" s="2"/>
    </row>
    <row r="115" spans="3:3">
      <c r="C115" s="2"/>
    </row>
    <row r="116" spans="3:3">
      <c r="C116" s="2"/>
    </row>
    <row r="117" spans="3:3">
      <c r="C117" s="2"/>
    </row>
    <row r="118" spans="3:3">
      <c r="C118" s="2"/>
    </row>
    <row r="119" spans="3:3">
      <c r="C119" s="2"/>
    </row>
    <row r="120" spans="3:3">
      <c r="C120" s="2"/>
    </row>
    <row r="121" spans="3:3">
      <c r="C121" s="2"/>
    </row>
  </sheetData>
  <autoFilter ref="A24:O103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</vt:lpstr>
      <vt:lpstr>2020年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2021-06-21T07:52:19Z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4FE5E0521CD04BC6BAF452B8A4B6A74C</vt:lpwstr>
  </property>
</Properties>
</file>