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ERP录入成本表（东部）\"/>
    </mc:Choice>
  </mc:AlternateContent>
  <bookViews>
    <workbookView xWindow="0" yWindow="0" windowWidth="28128" windowHeight="11940"/>
  </bookViews>
  <sheets>
    <sheet name="Sheet1" sheetId="1" r:id="rId1"/>
  </sheets>
  <definedNames>
    <definedName name="_xlnm._FilterDatabase" localSheetId="0" hidden="1">Sheet1!$A$13:$O$59</definedName>
  </definedNames>
  <calcPr calcId="152511" concurrentCalc="0"/>
</workbook>
</file>

<file path=xl/calcChain.xml><?xml version="1.0" encoding="utf-8"?>
<calcChain xmlns="http://schemas.openxmlformats.org/spreadsheetml/2006/main">
  <c r="G59" i="1" l="1"/>
  <c r="B7" i="1"/>
  <c r="B8" i="1"/>
  <c r="B9" i="1"/>
  <c r="B10" i="1"/>
  <c r="B11" i="1"/>
  <c r="F58" i="1"/>
  <c r="F8" i="1"/>
  <c r="F24" i="1"/>
  <c r="I49" i="1"/>
  <c r="I50" i="1"/>
  <c r="I51" i="1"/>
  <c r="I52" i="1"/>
  <c r="I53" i="1"/>
  <c r="I54" i="1"/>
  <c r="I55" i="1"/>
  <c r="I56" i="1"/>
  <c r="I57" i="1"/>
  <c r="F7" i="1"/>
  <c r="F14" i="1"/>
  <c r="G49" i="1"/>
  <c r="G50" i="1"/>
  <c r="G51" i="1"/>
  <c r="G52" i="1"/>
  <c r="G53" i="1"/>
  <c r="G54" i="1"/>
  <c r="G55" i="1"/>
  <c r="G56" i="1"/>
  <c r="G57" i="1"/>
  <c r="F9" i="1"/>
  <c r="F10" i="1"/>
  <c r="F11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3" i="1"/>
  <c r="F34" i="1"/>
  <c r="F35" i="1"/>
  <c r="F36" i="1"/>
  <c r="F37" i="1"/>
  <c r="F38" i="1"/>
  <c r="F39" i="1"/>
  <c r="F40" i="1"/>
  <c r="F41" i="1"/>
  <c r="F42" i="1"/>
  <c r="F43" i="1"/>
  <c r="F44" i="1"/>
  <c r="F49" i="1"/>
  <c r="F50" i="1"/>
  <c r="F51" i="1"/>
  <c r="F52" i="1"/>
  <c r="F53" i="1"/>
  <c r="F55" i="1"/>
  <c r="G11" i="1"/>
  <c r="F54" i="1"/>
  <c r="F56" i="1"/>
  <c r="F57" i="1"/>
  <c r="B45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3" i="1"/>
  <c r="B34" i="1"/>
  <c r="B35" i="1"/>
  <c r="B36" i="1"/>
  <c r="B37" i="1"/>
  <c r="B38" i="1"/>
  <c r="B39" i="1"/>
  <c r="B40" i="1"/>
  <c r="B41" i="1"/>
  <c r="B42" i="1"/>
  <c r="B43" i="1"/>
  <c r="B44" i="1"/>
  <c r="B49" i="1"/>
  <c r="B53" i="1"/>
  <c r="B46" i="1"/>
  <c r="I11" i="1"/>
  <c r="I44" i="1"/>
  <c r="I45" i="1"/>
  <c r="G44" i="1"/>
  <c r="G45" i="1"/>
  <c r="G12" i="1"/>
  <c r="D7" i="1"/>
  <c r="D8" i="1"/>
  <c r="D9" i="1"/>
  <c r="D10" i="1"/>
  <c r="D11" i="1"/>
</calcChain>
</file>

<file path=xl/comments1.xml><?xml version="1.0" encoding="utf-8"?>
<comments xmlns="http://schemas.openxmlformats.org/spreadsheetml/2006/main">
  <authors>
    <author>qyr</author>
    <author>cw05</author>
  </authors>
  <commentList>
    <comment ref="K14" authorId="0" shape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提供免税证明</t>
        </r>
      </text>
    </comment>
    <comment ref="K15" authorId="0" shape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提供免税证明</t>
        </r>
      </text>
    </comment>
    <comment ref="K23" authorId="0" shapeId="0">
      <text>
        <r>
          <rPr>
            <b/>
            <sz val="9"/>
            <rFont val="宋体"/>
            <charset val="134"/>
          </rPr>
          <t>qyr:发票原件丢失</t>
        </r>
      </text>
    </comment>
    <comment ref="K24" authorId="0" shape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提供免税证明</t>
        </r>
      </text>
    </comment>
    <comment ref="A50" authorId="1" shape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1" authorId="1" shape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<sst xmlns="http://schemas.openxmlformats.org/spreadsheetml/2006/main" count="142" uniqueCount="92">
  <si>
    <t>C12197  庐江县冶父山镇2020年乡村道路（栖凤岭村、石山社区）绿化工程</t>
  </si>
  <si>
    <t>中标日期</t>
  </si>
  <si>
    <t>中标价</t>
  </si>
  <si>
    <t>负责人</t>
  </si>
  <si>
    <t>何昌宝</t>
  </si>
  <si>
    <t>建设单位</t>
  </si>
  <si>
    <t>庐江县冶父山镇人民政府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</si>
  <si>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</si>
  <si>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</si>
  <si>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</si>
  <si>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</si>
  <si>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</si>
  <si>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</si>
  <si>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</si>
  <si>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</si>
  <si>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</si>
  <si>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</si>
  <si>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</si>
  <si>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</si>
  <si>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</si>
  <si>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</si>
  <si>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</si>
  <si>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</si>
  <si>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</si>
  <si>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</si>
  <si>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</si>
  <si>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</si>
  <si>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</si>
  <si>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</si>
  <si>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</si>
  <si>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</si>
  <si>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</si>
  <si>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</si>
  <si>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</si>
  <si>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</si>
  <si>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</si>
  <si>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</si>
  <si>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下次工程款到账，扣除相关人员工资</t>
  </si>
  <si>
    <t>2份</t>
  </si>
  <si>
    <t>免税农产品</t>
  </si>
  <si>
    <t>常州市诚信苗木专业合作社</t>
  </si>
  <si>
    <t>黄山栾树1350棵</t>
  </si>
  <si>
    <t>2020-583#-850000</t>
  </si>
  <si>
    <t>中行</t>
  </si>
  <si>
    <t>1份</t>
  </si>
  <si>
    <t>普代</t>
  </si>
  <si>
    <t>许迎春</t>
  </si>
  <si>
    <t>机械</t>
  </si>
  <si>
    <t>2020-595#-65016</t>
  </si>
  <si>
    <t>普</t>
  </si>
  <si>
    <t>庐江县江湾建筑劳务有限公司</t>
  </si>
  <si>
    <t>劳务</t>
  </si>
  <si>
    <t>2020-592#-111200</t>
  </si>
  <si>
    <t>熊伟报销其他</t>
  </si>
  <si>
    <t>熊伟报销招待费</t>
  </si>
  <si>
    <t>熊伟报销住宿费</t>
  </si>
  <si>
    <t>熊伟报销加油费</t>
  </si>
  <si>
    <t>普（补打）</t>
  </si>
  <si>
    <t>安徽华顺工程建设咨询有限公司庐江分公司</t>
  </si>
  <si>
    <t>咨询服务</t>
  </si>
  <si>
    <t>黄山栾树901棵、红花紫薇15棵</t>
  </si>
  <si>
    <t>专</t>
  </si>
  <si>
    <t>安徽天启工程造价咨询有限公司</t>
  </si>
  <si>
    <t>造价咨询费</t>
  </si>
  <si>
    <t>陈昌翠</t>
  </si>
  <si>
    <t>苗木</t>
  </si>
  <si>
    <t>扣</t>
  </si>
  <si>
    <t>转账手续费</t>
  </si>
  <si>
    <t>到账工程款15%管理费</t>
  </si>
  <si>
    <t>2021年8月开票增值税及附加</t>
  </si>
  <si>
    <t>2021年8月开票印花税、水利基金</t>
  </si>
  <si>
    <t>补扣</t>
  </si>
  <si>
    <t>2020年8月开票印花税、水利基金</t>
  </si>
  <si>
    <t>1次</t>
  </si>
  <si>
    <t>清单编制费（公司代付）</t>
  </si>
  <si>
    <t>应提供成本</t>
  </si>
  <si>
    <t>可支付金额</t>
  </si>
  <si>
    <t>尚需提供成本</t>
  </si>
  <si>
    <t>公司代缴税金：</t>
  </si>
  <si>
    <t>税种</t>
  </si>
  <si>
    <t>税额</t>
  </si>
  <si>
    <t>2020年8月开票税金</t>
  </si>
  <si>
    <t>2021年8月开票税金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</si>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</sst>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/m/d;@"/>
    <numFmt numFmtId="179" formatCode="yyyy&quot;年&quot;m&quot;月&quot;;@"/>
    <numFmt numFmtId="180" formatCode="0.00_ "/>
    <numFmt numFmtId="181" formatCode="#,##0.00_ "/>
    <numFmt numFmtId="182" formatCode="#,##0_ "/>
  </numFmts>
  <fonts count="1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81" fontId="2" fillId="0" borderId="2" xfId="0" applyNumberFormat="1" applyFont="1" applyBorder="1" applyAlignment="1">
      <alignment vertical="center"/>
    </xf>
    <xf numFmtId="181" fontId="4" fillId="0" borderId="0" xfId="0" applyNumberFormat="1" applyFont="1"/>
    <xf numFmtId="181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80" fontId="2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vertical="center"/>
    </xf>
    <xf numFmtId="181" fontId="5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81" fontId="6" fillId="0" borderId="2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181" fontId="2" fillId="0" borderId="2" xfId="0" applyNumberFormat="1" applyFont="1" applyFill="1" applyBorder="1" applyAlignment="1">
      <alignment vertical="center"/>
    </xf>
    <xf numFmtId="181" fontId="1" fillId="2" borderId="2" xfId="0" applyNumberFormat="1" applyFont="1" applyFill="1" applyBorder="1" applyAlignment="1">
      <alignment vertical="center"/>
    </xf>
    <xf numFmtId="9" fontId="2" fillId="0" borderId="2" xfId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81" fontId="6" fillId="3" borderId="2" xfId="0" applyNumberFormat="1" applyFont="1" applyFill="1" applyBorder="1" applyAlignment="1">
      <alignment vertical="center"/>
    </xf>
    <xf numFmtId="181" fontId="6" fillId="0" borderId="2" xfId="0" applyNumberFormat="1" applyFont="1" applyBorder="1" applyAlignment="1">
      <alignment vertical="center"/>
    </xf>
    <xf numFmtId="181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" applyNumberFormat="1" applyFont="1" applyFill="1" applyBorder="1" applyAlignment="1">
      <alignment horizontal="center" vertical="center"/>
    </xf>
    <xf numFmtId="9" fontId="1" fillId="5" borderId="2" xfId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81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80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80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80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57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81" fontId="6" fillId="0" borderId="2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7"/>
  <sheetViews>
    <sheetView tabSelected="1" topLeftCell="A25" workbookViewId="0">
      <selection activeCell="I49" sqref="I49"/>
    </sheetView>
  </sheetViews>
  <sheetFormatPr defaultColWidth="9" defaultRowHeight="10.8" x14ac:dyDescent="0.25"/>
  <cols>
    <col min="1" max="1" width="10.77734375" style="2" customWidth="1"/>
    <col min="2" max="2" width="13.109375" style="3" customWidth="1"/>
    <col min="3" max="3" width="6" style="4" customWidth="1"/>
    <col min="4" max="4" width="13.33203125" style="4" customWidth="1"/>
    <col min="5" max="5" width="6" style="4" customWidth="1"/>
    <col min="6" max="6" width="13.109375" style="3" customWidth="1"/>
    <col min="7" max="7" width="14.109375" style="3" customWidth="1"/>
    <col min="8" max="8" width="9.6640625" style="4" customWidth="1"/>
    <col min="9" max="9" width="13.88671875" style="3" customWidth="1"/>
    <col min="10" max="10" width="6.109375" style="5" customWidth="1"/>
    <col min="11" max="11" width="31.44140625" style="6" customWidth="1"/>
    <col min="12" max="12" width="16.6640625" style="7" customWidth="1"/>
    <col min="13" max="13" width="22.33203125" style="6" customWidth="1"/>
    <col min="14" max="14" width="8.44140625" style="6" customWidth="1"/>
    <col min="15" max="16384" width="9" style="6"/>
  </cols>
  <sheetData>
    <row r="1" spans="1:16" ht="21.9" customHeight="1" x14ac:dyDescent="0.25">
      <c r="A1" s="71" t="s">
        <v>0</v>
      </c>
      <c r="B1" s="71"/>
      <c r="C1" s="71"/>
      <c r="D1" s="71"/>
      <c r="E1" s="71"/>
      <c r="F1" s="72"/>
      <c r="G1" s="72"/>
      <c r="H1" s="71"/>
      <c r="I1" s="72"/>
      <c r="J1" s="71"/>
      <c r="K1" s="17"/>
      <c r="L1" s="51"/>
    </row>
    <row r="2" spans="1:16" ht="18" customHeight="1" x14ac:dyDescent="0.15">
      <c r="A2" s="8" t="s">
        <v>1</v>
      </c>
      <c r="B2" s="9"/>
      <c r="C2" s="10" t="s">
        <v>2</v>
      </c>
      <c r="D2" s="11">
        <v>2600000</v>
      </c>
      <c r="E2" s="12" t="s">
        <v>3</v>
      </c>
      <c r="F2" s="13" t="s">
        <v>4</v>
      </c>
      <c r="G2" s="14" t="s">
        <v>5</v>
      </c>
      <c r="H2" s="73" t="s">
        <v>6</v>
      </c>
      <c r="I2" s="74"/>
      <c r="J2" s="75"/>
      <c r="K2" s="17"/>
      <c r="L2" s="51"/>
    </row>
    <row r="3" spans="1:16" ht="18" customHeight="1" x14ac:dyDescent="0.25">
      <c r="A3" s="8" t="s">
        <v>7</v>
      </c>
      <c r="B3" s="15"/>
      <c r="C3" s="10" t="s">
        <v>8</v>
      </c>
      <c r="D3" s="16">
        <v>1227495.24</v>
      </c>
      <c r="H3" s="17"/>
      <c r="I3" s="52"/>
      <c r="J3" s="17"/>
      <c r="K3" s="17"/>
      <c r="L3" s="51"/>
    </row>
    <row r="4" spans="1:16" ht="18" customHeight="1" x14ac:dyDescent="0.25">
      <c r="A4" s="2" t="s">
        <v>9</v>
      </c>
      <c r="H4" s="17"/>
      <c r="I4" s="52"/>
      <c r="J4" s="17"/>
      <c r="K4" s="17"/>
      <c r="L4" s="51"/>
    </row>
    <row r="5" spans="1:16" ht="18" customHeight="1" x14ac:dyDescent="0.25">
      <c r="A5" s="76" t="s">
        <v>10</v>
      </c>
      <c r="B5" s="77" t="s">
        <v>11</v>
      </c>
      <c r="C5" s="76" t="s">
        <v>12</v>
      </c>
      <c r="D5" s="76"/>
      <c r="E5" s="76" t="s">
        <v>13</v>
      </c>
      <c r="F5" s="77"/>
      <c r="G5" s="77" t="s">
        <v>14</v>
      </c>
      <c r="H5" s="78" t="s">
        <v>15</v>
      </c>
      <c r="I5" s="77"/>
      <c r="J5" s="78"/>
    </row>
    <row r="6" spans="1:16" ht="18" customHeight="1" x14ac:dyDescent="0.25">
      <c r="A6" s="76"/>
      <c r="B6" s="77"/>
      <c r="C6" s="18" t="s">
        <v>16</v>
      </c>
      <c r="D6" s="18" t="s">
        <v>17</v>
      </c>
      <c r="E6" s="18" t="s">
        <v>16</v>
      </c>
      <c r="F6" s="19" t="s">
        <v>17</v>
      </c>
      <c r="G6" s="77"/>
      <c r="H6" s="20" t="s">
        <v>18</v>
      </c>
      <c r="I6" s="19" t="s">
        <v>19</v>
      </c>
      <c r="J6" s="20" t="s">
        <v>20</v>
      </c>
    </row>
    <row r="7" spans="1:16" ht="18" customHeight="1" x14ac:dyDescent="0.25">
      <c r="A7" s="21">
        <v>44069</v>
      </c>
      <c r="B7" s="10">
        <f t="shared" ref="B7:B8" si="0">G7/(1+C7+E7)</f>
        <v>346417.43119266053</v>
      </c>
      <c r="C7" s="22">
        <v>0</v>
      </c>
      <c r="D7" s="23">
        <f t="shared" ref="D7:D8" si="1">G7/(1+E7+C7)*C7</f>
        <v>0</v>
      </c>
      <c r="E7" s="22">
        <v>0.09</v>
      </c>
      <c r="F7" s="10">
        <f t="shared" ref="F7:F8" si="2">G7/(1+C7+E7)*E7</f>
        <v>31177.568807339445</v>
      </c>
      <c r="G7" s="24">
        <v>377595</v>
      </c>
      <c r="H7" s="21">
        <v>44095</v>
      </c>
      <c r="I7" s="10">
        <v>377595</v>
      </c>
      <c r="J7" s="53" t="s">
        <v>21</v>
      </c>
    </row>
    <row r="8" spans="1:16" ht="18" customHeight="1" x14ac:dyDescent="0.25">
      <c r="A8" s="21">
        <v>44410</v>
      </c>
      <c r="B8" s="10">
        <f t="shared" si="0"/>
        <v>461889.98165137612</v>
      </c>
      <c r="C8" s="22">
        <v>0</v>
      </c>
      <c r="D8" s="23">
        <f t="shared" si="1"/>
        <v>0</v>
      </c>
      <c r="E8" s="22">
        <v>0.09</v>
      </c>
      <c r="F8" s="10">
        <f t="shared" si="2"/>
        <v>41570.098348623847</v>
      </c>
      <c r="G8" s="24">
        <v>503460.08</v>
      </c>
      <c r="H8" s="21">
        <v>44452</v>
      </c>
      <c r="I8" s="10">
        <v>503460.08</v>
      </c>
      <c r="J8" s="53" t="s">
        <v>22</v>
      </c>
    </row>
    <row r="9" spans="1:16" ht="18" customHeight="1" x14ac:dyDescent="0.25">
      <c r="A9" s="21"/>
      <c r="B9" s="10">
        <f t="shared" ref="B9:B10" si="3">G9/(1+C9+E9)</f>
        <v>0</v>
      </c>
      <c r="C9" s="25">
        <v>0.02</v>
      </c>
      <c r="D9" s="23">
        <f t="shared" ref="D9:D10" si="4">G9/(1+E9+C9)*C9</f>
        <v>0</v>
      </c>
      <c r="E9" s="22">
        <v>7.0000000000000007E-2</v>
      </c>
      <c r="F9" s="10">
        <f t="shared" ref="F9:F10" si="5">G9/(1+C9+E9)*E9</f>
        <v>0</v>
      </c>
      <c r="G9" s="24"/>
      <c r="H9" s="21"/>
      <c r="I9" s="10"/>
      <c r="J9" s="53"/>
    </row>
    <row r="10" spans="1:16" ht="18" customHeight="1" x14ac:dyDescent="0.25">
      <c r="A10" s="21"/>
      <c r="B10" s="10">
        <f t="shared" si="3"/>
        <v>0</v>
      </c>
      <c r="C10" s="25"/>
      <c r="D10" s="23">
        <f t="shared" si="4"/>
        <v>0</v>
      </c>
      <c r="E10" s="22">
        <v>0.09</v>
      </c>
      <c r="F10" s="10">
        <f t="shared" si="5"/>
        <v>0</v>
      </c>
      <c r="G10" s="24"/>
      <c r="H10" s="21"/>
      <c r="I10" s="10"/>
      <c r="J10" s="53"/>
    </row>
    <row r="11" spans="1:16" ht="18" customHeight="1" x14ac:dyDescent="0.25">
      <c r="A11" s="26" t="s">
        <v>23</v>
      </c>
      <c r="B11" s="27">
        <f>SUM(B7:B10)</f>
        <v>808307.41284403671</v>
      </c>
      <c r="C11" s="28"/>
      <c r="D11" s="28">
        <f t="shared" ref="D11:G11" si="6">SUM(D7:D10)</f>
        <v>0</v>
      </c>
      <c r="E11" s="28"/>
      <c r="F11" s="29">
        <f t="shared" si="6"/>
        <v>72747.667155963296</v>
      </c>
      <c r="G11" s="28">
        <f t="shared" si="6"/>
        <v>881055.08000000007</v>
      </c>
      <c r="H11" s="30"/>
      <c r="I11" s="28">
        <f>SUM(I7:I10)</f>
        <v>881055.08000000007</v>
      </c>
      <c r="J11" s="30"/>
    </row>
    <row r="12" spans="1:16" ht="18" customHeight="1" x14ac:dyDescent="0.25">
      <c r="A12" s="2" t="s">
        <v>24</v>
      </c>
      <c r="G12" s="3">
        <f>G8*0.15</f>
        <v>75519.012000000002</v>
      </c>
      <c r="J12" s="4"/>
      <c r="K12" s="4"/>
      <c r="L12" s="54"/>
    </row>
    <row r="13" spans="1:16" ht="18" customHeight="1" x14ac:dyDescent="0.25">
      <c r="A13" s="31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5" t="s">
        <v>32</v>
      </c>
      <c r="L13" s="56" t="s">
        <v>33</v>
      </c>
      <c r="M13" s="20" t="s">
        <v>34</v>
      </c>
      <c r="N13" s="20" t="s">
        <v>35</v>
      </c>
      <c r="O13" s="20" t="s">
        <v>36</v>
      </c>
      <c r="P13" s="57" t="s">
        <v>37</v>
      </c>
    </row>
    <row r="14" spans="1:16" s="1" customFormat="1" ht="18" customHeight="1" x14ac:dyDescent="0.25">
      <c r="A14" s="32">
        <v>44044</v>
      </c>
      <c r="B14" s="33">
        <f t="shared" ref="B14:B23" si="7">ROUND(G14/(1+E14),2)</f>
        <v>346417.43</v>
      </c>
      <c r="C14" s="34" t="s">
        <v>38</v>
      </c>
      <c r="D14" s="35" t="s">
        <v>39</v>
      </c>
      <c r="E14" s="36">
        <v>0.09</v>
      </c>
      <c r="F14" s="33">
        <f t="shared" ref="F14:F23" si="8">ROUND(G14/(1+E14)*E14,2)</f>
        <v>31177.57</v>
      </c>
      <c r="G14" s="24">
        <v>377595</v>
      </c>
      <c r="H14" s="21"/>
      <c r="I14" s="10"/>
      <c r="J14" s="53"/>
      <c r="K14" s="58" t="s">
        <v>40</v>
      </c>
      <c r="L14" s="59" t="s">
        <v>41</v>
      </c>
      <c r="M14" s="60" t="s">
        <v>42</v>
      </c>
      <c r="N14" s="60"/>
      <c r="O14" s="61"/>
    </row>
    <row r="15" spans="1:16" s="1" customFormat="1" ht="18" customHeight="1" x14ac:dyDescent="0.25">
      <c r="A15" s="32"/>
      <c r="B15" s="33">
        <f t="shared" si="7"/>
        <v>0</v>
      </c>
      <c r="C15" s="34"/>
      <c r="D15" s="35"/>
      <c r="E15" s="36"/>
      <c r="F15" s="33"/>
      <c r="G15" s="24"/>
      <c r="H15" s="21">
        <v>44103</v>
      </c>
      <c r="I15" s="10">
        <v>255000</v>
      </c>
      <c r="J15" s="53" t="s">
        <v>43</v>
      </c>
      <c r="K15" s="58" t="s">
        <v>40</v>
      </c>
      <c r="L15" s="59"/>
      <c r="M15" s="60"/>
      <c r="N15" s="60"/>
      <c r="O15" s="61"/>
    </row>
    <row r="16" spans="1:16" s="1" customFormat="1" ht="18" customHeight="1" x14ac:dyDescent="0.25">
      <c r="A16" s="32">
        <v>44075</v>
      </c>
      <c r="B16" s="33">
        <f t="shared" si="7"/>
        <v>65016</v>
      </c>
      <c r="C16" s="34" t="s">
        <v>44</v>
      </c>
      <c r="D16" s="35" t="s">
        <v>45</v>
      </c>
      <c r="E16" s="37"/>
      <c r="F16" s="33">
        <f t="shared" si="8"/>
        <v>0</v>
      </c>
      <c r="G16" s="24">
        <v>65016</v>
      </c>
      <c r="H16" s="21"/>
      <c r="I16" s="10"/>
      <c r="J16" s="53"/>
      <c r="K16" s="58" t="s">
        <v>46</v>
      </c>
      <c r="L16" s="59" t="s">
        <v>47</v>
      </c>
      <c r="M16" s="60" t="s">
        <v>48</v>
      </c>
      <c r="N16" s="60"/>
      <c r="O16" s="61"/>
    </row>
    <row r="17" spans="1:15" s="1" customFormat="1" ht="18" customHeight="1" x14ac:dyDescent="0.25">
      <c r="A17" s="32"/>
      <c r="B17" s="33">
        <f t="shared" si="7"/>
        <v>0</v>
      </c>
      <c r="C17" s="34"/>
      <c r="D17" s="35"/>
      <c r="E17" s="37"/>
      <c r="F17" s="33">
        <f t="shared" si="8"/>
        <v>0</v>
      </c>
      <c r="G17" s="24"/>
      <c r="H17" s="38">
        <v>44113</v>
      </c>
      <c r="I17" s="33">
        <v>19504.8</v>
      </c>
      <c r="J17" s="60"/>
      <c r="K17" s="58" t="s">
        <v>46</v>
      </c>
      <c r="L17" s="59" t="s">
        <v>47</v>
      </c>
      <c r="M17" s="60"/>
      <c r="N17" s="60"/>
      <c r="O17" s="61"/>
    </row>
    <row r="18" spans="1:15" s="1" customFormat="1" ht="18" customHeight="1" x14ac:dyDescent="0.25">
      <c r="A18" s="32">
        <v>44105</v>
      </c>
      <c r="B18" s="33">
        <f t="shared" si="7"/>
        <v>29096.95</v>
      </c>
      <c r="C18" s="34" t="s">
        <v>44</v>
      </c>
      <c r="D18" s="35" t="s">
        <v>49</v>
      </c>
      <c r="E18" s="37"/>
      <c r="F18" s="33">
        <f t="shared" si="8"/>
        <v>0</v>
      </c>
      <c r="G18" s="24">
        <v>29096.95</v>
      </c>
      <c r="H18" s="21"/>
      <c r="I18" s="10"/>
      <c r="J18" s="53"/>
      <c r="K18" s="58" t="s">
        <v>50</v>
      </c>
      <c r="L18" s="59" t="s">
        <v>51</v>
      </c>
      <c r="M18" s="62" t="s">
        <v>52</v>
      </c>
      <c r="N18" s="60"/>
      <c r="O18" s="61"/>
    </row>
    <row r="19" spans="1:15" s="1" customFormat="1" ht="18" customHeight="1" x14ac:dyDescent="0.25">
      <c r="A19" s="32"/>
      <c r="B19" s="33">
        <f t="shared" si="7"/>
        <v>0</v>
      </c>
      <c r="C19" s="34"/>
      <c r="D19" s="35"/>
      <c r="E19" s="37"/>
      <c r="F19" s="33">
        <f t="shared" si="8"/>
        <v>0</v>
      </c>
      <c r="G19" s="24"/>
      <c r="H19" s="21">
        <v>44165</v>
      </c>
      <c r="I19" s="10">
        <v>280</v>
      </c>
      <c r="J19" s="53" t="s">
        <v>22</v>
      </c>
      <c r="K19" s="50" t="s">
        <v>53</v>
      </c>
      <c r="L19" s="59"/>
      <c r="M19" s="60"/>
      <c r="N19" s="60"/>
      <c r="O19" s="61"/>
    </row>
    <row r="20" spans="1:15" s="1" customFormat="1" ht="18" customHeight="1" x14ac:dyDescent="0.25">
      <c r="A20" s="32"/>
      <c r="B20" s="33">
        <f t="shared" si="7"/>
        <v>0</v>
      </c>
      <c r="C20" s="34"/>
      <c r="D20" s="35"/>
      <c r="E20" s="37"/>
      <c r="F20" s="33">
        <f t="shared" si="8"/>
        <v>0</v>
      </c>
      <c r="G20" s="24"/>
      <c r="H20" s="21">
        <v>44165</v>
      </c>
      <c r="I20" s="10">
        <v>1360</v>
      </c>
      <c r="J20" s="53" t="s">
        <v>22</v>
      </c>
      <c r="K20" s="50" t="s">
        <v>54</v>
      </c>
      <c r="L20" s="59"/>
      <c r="M20" s="60"/>
      <c r="N20" s="60"/>
      <c r="O20" s="61"/>
    </row>
    <row r="21" spans="1:15" s="1" customFormat="1" ht="18" customHeight="1" x14ac:dyDescent="0.25">
      <c r="A21" s="32"/>
      <c r="B21" s="33">
        <f t="shared" si="7"/>
        <v>0</v>
      </c>
      <c r="C21" s="34"/>
      <c r="D21" s="35"/>
      <c r="E21" s="37"/>
      <c r="F21" s="33">
        <f t="shared" si="8"/>
        <v>0</v>
      </c>
      <c r="G21" s="24"/>
      <c r="H21" s="21">
        <v>44165</v>
      </c>
      <c r="I21" s="10">
        <v>174</v>
      </c>
      <c r="J21" s="53" t="s">
        <v>22</v>
      </c>
      <c r="K21" s="50" t="s">
        <v>55</v>
      </c>
      <c r="L21" s="59"/>
      <c r="M21" s="60"/>
      <c r="N21" s="60"/>
      <c r="O21" s="61"/>
    </row>
    <row r="22" spans="1:15" s="1" customFormat="1" ht="18" customHeight="1" x14ac:dyDescent="0.25">
      <c r="A22" s="32"/>
      <c r="B22" s="33">
        <f t="shared" si="7"/>
        <v>0</v>
      </c>
      <c r="C22" s="34"/>
      <c r="D22" s="35"/>
      <c r="E22" s="37"/>
      <c r="F22" s="33">
        <f t="shared" si="8"/>
        <v>0</v>
      </c>
      <c r="G22" s="24"/>
      <c r="H22" s="21">
        <v>44165</v>
      </c>
      <c r="I22" s="10">
        <v>3488</v>
      </c>
      <c r="J22" s="53" t="s">
        <v>22</v>
      </c>
      <c r="K22" s="50" t="s">
        <v>56</v>
      </c>
      <c r="L22" s="59"/>
      <c r="M22" s="60"/>
      <c r="N22" s="60"/>
      <c r="O22" s="61"/>
    </row>
    <row r="23" spans="1:15" s="1" customFormat="1" ht="18" customHeight="1" x14ac:dyDescent="0.25">
      <c r="A23" s="32">
        <v>44136</v>
      </c>
      <c r="B23" s="33">
        <f t="shared" si="7"/>
        <v>17154</v>
      </c>
      <c r="C23" s="34" t="s">
        <v>44</v>
      </c>
      <c r="D23" s="35" t="s">
        <v>57</v>
      </c>
      <c r="E23" s="37"/>
      <c r="F23" s="33">
        <f t="shared" si="8"/>
        <v>0</v>
      </c>
      <c r="G23" s="24">
        <v>17154</v>
      </c>
      <c r="H23" s="21"/>
      <c r="I23" s="10"/>
      <c r="J23" s="53"/>
      <c r="K23" s="58" t="s">
        <v>58</v>
      </c>
      <c r="L23" s="59" t="s">
        <v>59</v>
      </c>
      <c r="M23" s="60"/>
      <c r="N23" s="60"/>
      <c r="O23" s="61"/>
    </row>
    <row r="24" spans="1:15" s="1" customFormat="1" ht="18" customHeight="1" x14ac:dyDescent="0.25">
      <c r="A24" s="32">
        <v>44409</v>
      </c>
      <c r="B24" s="33">
        <f>G24-F24</f>
        <v>236626.11700000003</v>
      </c>
      <c r="C24" s="34" t="s">
        <v>44</v>
      </c>
      <c r="D24" s="35" t="s">
        <v>39</v>
      </c>
      <c r="E24" s="36">
        <v>0.09</v>
      </c>
      <c r="F24" s="33">
        <f>G24*0.09</f>
        <v>23402.582999999999</v>
      </c>
      <c r="G24" s="24">
        <v>260028.7</v>
      </c>
      <c r="H24" s="21"/>
      <c r="I24" s="63"/>
      <c r="J24" s="64"/>
      <c r="K24" s="58" t="s">
        <v>40</v>
      </c>
      <c r="L24" s="59" t="s">
        <v>60</v>
      </c>
      <c r="M24" s="60"/>
      <c r="N24" s="60"/>
      <c r="O24" s="61"/>
    </row>
    <row r="25" spans="1:15" s="1" customFormat="1" ht="18" customHeight="1" x14ac:dyDescent="0.25">
      <c r="A25" s="32">
        <v>44440</v>
      </c>
      <c r="B25" s="33">
        <f>ROUND(G25/(1+E25),2)</f>
        <v>18423.580000000002</v>
      </c>
      <c r="C25" s="34" t="s">
        <v>44</v>
      </c>
      <c r="D25" s="35" t="s">
        <v>61</v>
      </c>
      <c r="E25" s="36">
        <v>0.06</v>
      </c>
      <c r="F25" s="33">
        <f>ROUND(G25/(1+E25)*E25,2)</f>
        <v>1105.42</v>
      </c>
      <c r="G25" s="24">
        <v>19529</v>
      </c>
      <c r="H25" s="21"/>
      <c r="I25" s="63"/>
      <c r="J25" s="64"/>
      <c r="K25" s="58" t="s">
        <v>62</v>
      </c>
      <c r="L25" s="59" t="s">
        <v>63</v>
      </c>
      <c r="M25" s="60"/>
      <c r="N25" s="60"/>
      <c r="O25" s="61"/>
    </row>
    <row r="26" spans="1:15" s="1" customFormat="1" ht="18" customHeight="1" x14ac:dyDescent="0.25">
      <c r="A26" s="32"/>
      <c r="B26" s="33">
        <f>G26-F26</f>
        <v>0</v>
      </c>
      <c r="C26" s="34"/>
      <c r="D26" s="35"/>
      <c r="E26" s="36"/>
      <c r="F26" s="33">
        <f>G26*0.09</f>
        <v>0</v>
      </c>
      <c r="G26" s="24"/>
      <c r="H26" s="21">
        <v>44452</v>
      </c>
      <c r="I26" s="10">
        <v>-19529</v>
      </c>
      <c r="J26" s="53" t="s">
        <v>22</v>
      </c>
      <c r="K26" s="50" t="s">
        <v>64</v>
      </c>
      <c r="L26" s="59"/>
      <c r="M26" s="60"/>
      <c r="N26" s="60"/>
      <c r="O26" s="61"/>
    </row>
    <row r="27" spans="1:15" s="1" customFormat="1" ht="18" customHeight="1" x14ac:dyDescent="0.25">
      <c r="A27" s="32"/>
      <c r="B27" s="33">
        <f>ROUND(G27/(1+E27),2)</f>
        <v>0</v>
      </c>
      <c r="C27" s="34"/>
      <c r="D27" s="35"/>
      <c r="E27" s="37"/>
      <c r="F27" s="33">
        <f>ROUND(G27/(1+E27)*E27,2)</f>
        <v>0</v>
      </c>
      <c r="G27" s="24"/>
      <c r="H27" s="21">
        <v>44452</v>
      </c>
      <c r="I27" s="10">
        <v>19529</v>
      </c>
      <c r="J27" s="53" t="s">
        <v>43</v>
      </c>
      <c r="K27" s="50" t="s">
        <v>62</v>
      </c>
      <c r="L27" s="59" t="s">
        <v>63</v>
      </c>
      <c r="M27" s="60"/>
      <c r="N27" s="60"/>
      <c r="O27" s="61"/>
    </row>
    <row r="28" spans="1:15" s="1" customFormat="1" ht="18" customHeight="1" x14ac:dyDescent="0.25">
      <c r="A28" s="32"/>
      <c r="B28" s="33">
        <f>G28-F28</f>
        <v>0</v>
      </c>
      <c r="C28" s="34"/>
      <c r="D28" s="35"/>
      <c r="E28" s="37"/>
      <c r="F28" s="33">
        <f>G28*0.09</f>
        <v>0</v>
      </c>
      <c r="G28" s="24"/>
      <c r="H28" s="21">
        <v>44462</v>
      </c>
      <c r="I28" s="10">
        <v>382623.7</v>
      </c>
      <c r="J28" s="53" t="s">
        <v>43</v>
      </c>
      <c r="K28" s="50" t="s">
        <v>40</v>
      </c>
      <c r="L28" s="59" t="s">
        <v>65</v>
      </c>
      <c r="M28" s="60"/>
      <c r="N28" s="60"/>
      <c r="O28" s="61"/>
    </row>
    <row r="29" spans="1:15" s="1" customFormat="1" ht="18" customHeight="1" x14ac:dyDescent="0.25">
      <c r="A29" s="32"/>
      <c r="B29" s="33">
        <f>ROUND(G29/(1+E29),2)</f>
        <v>0</v>
      </c>
      <c r="C29" s="34"/>
      <c r="D29" s="35"/>
      <c r="E29" s="37"/>
      <c r="F29" s="33">
        <f>ROUND(G29/(1+E29)*E29,2)</f>
        <v>0</v>
      </c>
      <c r="G29" s="24"/>
      <c r="H29" s="21">
        <v>44462</v>
      </c>
      <c r="I29" s="10">
        <v>45511.199999999997</v>
      </c>
      <c r="J29" s="53" t="s">
        <v>22</v>
      </c>
      <c r="K29" s="50" t="s">
        <v>46</v>
      </c>
      <c r="L29" s="59" t="s">
        <v>47</v>
      </c>
      <c r="M29" s="60"/>
      <c r="N29" s="60"/>
      <c r="O29" s="61"/>
    </row>
    <row r="30" spans="1:15" s="1" customFormat="1" ht="18" customHeight="1" x14ac:dyDescent="0.25">
      <c r="A30" s="32"/>
      <c r="B30" s="33"/>
      <c r="C30" s="34"/>
      <c r="D30" s="35"/>
      <c r="E30" s="37"/>
      <c r="F30" s="33"/>
      <c r="G30" s="24"/>
      <c r="H30" s="21"/>
      <c r="I30" s="10"/>
      <c r="J30" s="53"/>
      <c r="K30" s="50"/>
      <c r="L30" s="59"/>
      <c r="M30" s="60"/>
      <c r="N30" s="60"/>
      <c r="O30" s="61"/>
    </row>
    <row r="31" spans="1:15" s="1" customFormat="1" ht="18" customHeight="1" x14ac:dyDescent="0.25">
      <c r="A31" s="32"/>
      <c r="B31" s="33"/>
      <c r="C31" s="34"/>
      <c r="D31" s="35"/>
      <c r="E31" s="37"/>
      <c r="F31" s="33"/>
      <c r="G31" s="24"/>
      <c r="H31" s="21"/>
      <c r="I31" s="10"/>
      <c r="J31" s="53"/>
      <c r="K31" s="50"/>
      <c r="L31" s="59"/>
      <c r="M31" s="60"/>
      <c r="N31" s="60"/>
      <c r="O31" s="61"/>
    </row>
    <row r="32" spans="1:15" s="1" customFormat="1" ht="18" customHeight="1" x14ac:dyDescent="0.25">
      <c r="A32" s="32"/>
      <c r="B32" s="33"/>
      <c r="C32" s="34"/>
      <c r="D32" s="35"/>
      <c r="E32" s="37"/>
      <c r="F32" s="33"/>
      <c r="G32" s="24"/>
      <c r="H32" s="21"/>
      <c r="I32" s="10"/>
      <c r="J32" s="53"/>
      <c r="K32" s="50"/>
      <c r="L32" s="59"/>
      <c r="M32" s="60"/>
      <c r="N32" s="60"/>
      <c r="O32" s="61"/>
    </row>
    <row r="33" spans="1:15" s="1" customFormat="1" ht="18" customHeight="1" x14ac:dyDescent="0.25">
      <c r="A33" s="32"/>
      <c r="B33" s="33">
        <f>G33-F33</f>
        <v>0</v>
      </c>
      <c r="C33" s="34"/>
      <c r="D33" s="35"/>
      <c r="E33" s="37"/>
      <c r="F33" s="33">
        <f>ROUND(G33/(1+E33)*E33,2)</f>
        <v>0</v>
      </c>
      <c r="G33" s="24"/>
      <c r="H33" s="21"/>
      <c r="I33" s="63"/>
      <c r="J33" s="64"/>
      <c r="K33" s="65"/>
      <c r="L33" s="59"/>
      <c r="M33" s="60"/>
      <c r="N33" s="60"/>
      <c r="O33" s="61"/>
    </row>
    <row r="34" spans="1:15" s="1" customFormat="1" ht="18" customHeight="1" x14ac:dyDescent="0.25">
      <c r="A34" s="32"/>
      <c r="B34" s="33">
        <f>ROUND(G34/(1+E34),2)</f>
        <v>0</v>
      </c>
      <c r="C34" s="34"/>
      <c r="D34" s="35"/>
      <c r="E34" s="37"/>
      <c r="F34" s="33">
        <f>G34*0.09</f>
        <v>0</v>
      </c>
      <c r="G34" s="24"/>
      <c r="H34" s="21"/>
      <c r="I34" s="63"/>
      <c r="J34" s="64"/>
      <c r="K34" s="65"/>
      <c r="L34" s="59"/>
      <c r="M34" s="60"/>
      <c r="N34" s="60"/>
      <c r="O34" s="61"/>
    </row>
    <row r="35" spans="1:15" s="1" customFormat="1" ht="18" customHeight="1" x14ac:dyDescent="0.25">
      <c r="A35" s="32"/>
      <c r="B35" s="33">
        <f>G35-F35</f>
        <v>0</v>
      </c>
      <c r="C35" s="34"/>
      <c r="D35" s="35"/>
      <c r="E35" s="37"/>
      <c r="F35" s="33">
        <f>ROUND(G35/(1+E35)*E35,2)</f>
        <v>0</v>
      </c>
      <c r="G35" s="24"/>
      <c r="H35" s="38">
        <v>44455</v>
      </c>
      <c r="I35" s="33">
        <v>150</v>
      </c>
      <c r="J35" s="53" t="s">
        <v>66</v>
      </c>
      <c r="K35" s="58" t="s">
        <v>67</v>
      </c>
      <c r="L35" s="59"/>
      <c r="M35" s="60"/>
      <c r="N35" s="60"/>
      <c r="O35" s="61"/>
    </row>
    <row r="36" spans="1:15" s="1" customFormat="1" ht="18" customHeight="1" x14ac:dyDescent="0.25">
      <c r="A36" s="32"/>
      <c r="B36" s="33">
        <f>ROUND(G36/(1+E36),2)</f>
        <v>75519.009999999995</v>
      </c>
      <c r="C36" s="34"/>
      <c r="D36" s="35"/>
      <c r="E36" s="37"/>
      <c r="F36" s="33">
        <f>ROUND(G36/(1+E36)*E36,2)</f>
        <v>0</v>
      </c>
      <c r="G36" s="24">
        <v>75519.009999999995</v>
      </c>
      <c r="H36" s="38">
        <v>44455</v>
      </c>
      <c r="I36" s="33">
        <v>75519.009999999995</v>
      </c>
      <c r="J36" s="60" t="s">
        <v>66</v>
      </c>
      <c r="K36" s="58" t="s">
        <v>68</v>
      </c>
      <c r="L36" s="59"/>
      <c r="M36" s="60"/>
      <c r="N36" s="60"/>
      <c r="O36" s="61"/>
    </row>
    <row r="37" spans="1:15" s="1" customFormat="1" ht="18" customHeight="1" x14ac:dyDescent="0.25">
      <c r="A37" s="32"/>
      <c r="B37" s="33">
        <f>G37-F37</f>
        <v>0</v>
      </c>
      <c r="C37" s="34"/>
      <c r="D37" s="35"/>
      <c r="E37" s="37"/>
      <c r="F37" s="33">
        <f>G37*0.09</f>
        <v>0</v>
      </c>
      <c r="G37" s="24"/>
      <c r="H37" s="21">
        <v>44455</v>
      </c>
      <c r="I37" s="33">
        <v>20347.62</v>
      </c>
      <c r="J37" s="60" t="s">
        <v>66</v>
      </c>
      <c r="K37" s="58" t="s">
        <v>69</v>
      </c>
      <c r="L37" s="59"/>
      <c r="M37" s="60"/>
      <c r="N37" s="60"/>
      <c r="O37" s="61"/>
    </row>
    <row r="38" spans="1:15" s="1" customFormat="1" ht="18" customHeight="1" x14ac:dyDescent="0.25">
      <c r="A38" s="32"/>
      <c r="B38" s="33">
        <f t="shared" ref="B38:B43" si="9">ROUND(G38/(1+E38),2)</f>
        <v>0</v>
      </c>
      <c r="C38" s="34"/>
      <c r="D38" s="35"/>
      <c r="E38" s="37"/>
      <c r="F38" s="33">
        <f t="shared" ref="F38:F43" si="10">ROUND(G38/(1+E38)*E38,2)</f>
        <v>0</v>
      </c>
      <c r="G38" s="24"/>
      <c r="H38" s="21">
        <v>44455</v>
      </c>
      <c r="I38" s="33">
        <v>428.17</v>
      </c>
      <c r="J38" s="60" t="s">
        <v>66</v>
      </c>
      <c r="K38" s="66" t="s">
        <v>70</v>
      </c>
      <c r="L38" s="59"/>
      <c r="M38" s="60"/>
      <c r="N38" s="60"/>
      <c r="O38" s="61"/>
    </row>
    <row r="39" spans="1:15" s="1" customFormat="1" ht="18" customHeight="1" x14ac:dyDescent="0.25">
      <c r="A39" s="32"/>
      <c r="B39" s="33">
        <f t="shared" si="9"/>
        <v>0</v>
      </c>
      <c r="C39" s="34"/>
      <c r="D39" s="35"/>
      <c r="E39" s="37"/>
      <c r="F39" s="33">
        <f t="shared" si="10"/>
        <v>0</v>
      </c>
      <c r="G39" s="24"/>
      <c r="H39" s="21">
        <v>44455</v>
      </c>
      <c r="I39" s="33">
        <v>321.13</v>
      </c>
      <c r="J39" s="60" t="s">
        <v>71</v>
      </c>
      <c r="K39" s="58" t="s">
        <v>72</v>
      </c>
      <c r="L39" s="59"/>
      <c r="M39" s="60"/>
      <c r="N39" s="60"/>
      <c r="O39" s="61"/>
    </row>
    <row r="40" spans="1:15" s="1" customFormat="1" ht="18" customHeight="1" x14ac:dyDescent="0.25">
      <c r="A40" s="32"/>
      <c r="B40" s="33">
        <f t="shared" si="9"/>
        <v>0</v>
      </c>
      <c r="C40" s="34"/>
      <c r="D40" s="35"/>
      <c r="E40" s="37"/>
      <c r="F40" s="33">
        <f t="shared" si="10"/>
        <v>0</v>
      </c>
      <c r="G40" s="24"/>
      <c r="H40" s="21" t="s">
        <v>73</v>
      </c>
      <c r="I40" s="10">
        <v>50</v>
      </c>
      <c r="J40" s="53" t="s">
        <v>66</v>
      </c>
      <c r="K40" s="58" t="s">
        <v>67</v>
      </c>
      <c r="L40" s="59"/>
      <c r="M40" s="60"/>
      <c r="N40" s="60"/>
      <c r="O40" s="61"/>
    </row>
    <row r="41" spans="1:15" s="1" customFormat="1" ht="18" customHeight="1" x14ac:dyDescent="0.25">
      <c r="A41" s="32"/>
      <c r="B41" s="33">
        <f t="shared" si="9"/>
        <v>0</v>
      </c>
      <c r="C41" s="34"/>
      <c r="D41" s="35"/>
      <c r="E41" s="37"/>
      <c r="F41" s="33">
        <f t="shared" si="10"/>
        <v>0</v>
      </c>
      <c r="G41" s="24"/>
      <c r="H41" s="21" t="s">
        <v>73</v>
      </c>
      <c r="I41" s="10">
        <v>100</v>
      </c>
      <c r="J41" s="53" t="s">
        <v>66</v>
      </c>
      <c r="K41" s="58" t="s">
        <v>67</v>
      </c>
      <c r="L41" s="59"/>
      <c r="M41" s="60"/>
      <c r="N41" s="60"/>
      <c r="O41" s="61"/>
    </row>
    <row r="42" spans="1:15" s="1" customFormat="1" ht="18" customHeight="1" x14ac:dyDescent="0.25">
      <c r="A42" s="32"/>
      <c r="B42" s="33">
        <f t="shared" si="9"/>
        <v>0</v>
      </c>
      <c r="C42" s="34"/>
      <c r="D42" s="35"/>
      <c r="E42" s="37"/>
      <c r="F42" s="33">
        <f t="shared" si="10"/>
        <v>0</v>
      </c>
      <c r="G42" s="24"/>
      <c r="H42" s="21" t="s">
        <v>73</v>
      </c>
      <c r="I42" s="10">
        <v>17154</v>
      </c>
      <c r="J42" s="53" t="s">
        <v>66</v>
      </c>
      <c r="K42" s="58" t="s">
        <v>74</v>
      </c>
      <c r="L42" s="59"/>
      <c r="M42" s="60"/>
      <c r="N42" s="60"/>
      <c r="O42" s="61"/>
    </row>
    <row r="43" spans="1:15" s="1" customFormat="1" ht="18" customHeight="1" x14ac:dyDescent="0.25">
      <c r="A43" s="32"/>
      <c r="B43" s="33">
        <f t="shared" si="9"/>
        <v>56639.25</v>
      </c>
      <c r="C43" s="34"/>
      <c r="D43" s="35"/>
      <c r="E43" s="37"/>
      <c r="F43" s="33">
        <f t="shared" si="10"/>
        <v>0</v>
      </c>
      <c r="G43" s="24">
        <v>56639.25</v>
      </c>
      <c r="H43" s="21" t="s">
        <v>73</v>
      </c>
      <c r="I43" s="10">
        <v>56639.25</v>
      </c>
      <c r="J43" s="53" t="s">
        <v>66</v>
      </c>
      <c r="K43" s="58" t="s">
        <v>68</v>
      </c>
      <c r="L43" s="59"/>
      <c r="M43" s="60"/>
      <c r="N43" s="60"/>
      <c r="O43" s="61"/>
    </row>
    <row r="44" spans="1:15" ht="18" customHeight="1" x14ac:dyDescent="0.25">
      <c r="A44" s="28" t="s">
        <v>23</v>
      </c>
      <c r="B44" s="27">
        <f>SUM(B14:B43)</f>
        <v>844892.33699999994</v>
      </c>
      <c r="C44" s="28"/>
      <c r="D44" s="39"/>
      <c r="E44" s="39"/>
      <c r="F44" s="29">
        <f>SUM(F14:F43)</f>
        <v>55685.572999999997</v>
      </c>
      <c r="G44" s="40">
        <f>SUM(G14:G43)</f>
        <v>900577.91</v>
      </c>
      <c r="H44" s="41"/>
      <c r="I44" s="28">
        <f>SUM(I14:I43)</f>
        <v>878650.88</v>
      </c>
      <c r="J44" s="67"/>
      <c r="K44" s="39"/>
      <c r="L44" s="68"/>
      <c r="M44" s="53"/>
      <c r="N44" s="53"/>
      <c r="O44" s="30"/>
    </row>
    <row r="45" spans="1:15" ht="18" customHeight="1" x14ac:dyDescent="0.25">
      <c r="A45" s="42" t="s">
        <v>75</v>
      </c>
      <c r="B45" s="43">
        <f>B11*0.99</f>
        <v>800224.33871559636</v>
      </c>
      <c r="C45" s="42"/>
      <c r="D45" s="44"/>
      <c r="E45" s="44"/>
      <c r="F45" s="43"/>
      <c r="G45" s="43">
        <f>G11-G44</f>
        <v>-19522.829999999958</v>
      </c>
      <c r="H45" s="20" t="s">
        <v>76</v>
      </c>
      <c r="I45" s="28">
        <f>I11-I44</f>
        <v>2404.2000000000698</v>
      </c>
      <c r="J45" s="6"/>
      <c r="K45" s="69"/>
      <c r="M45" s="70"/>
      <c r="N45" s="70"/>
    </row>
    <row r="46" spans="1:15" ht="18" customHeight="1" x14ac:dyDescent="0.25">
      <c r="A46" s="42" t="s">
        <v>77</v>
      </c>
      <c r="B46" s="43">
        <f>B45-B44</f>
        <v>-44667.998284403584</v>
      </c>
      <c r="C46" s="42"/>
      <c r="D46" s="44"/>
      <c r="E46" s="44"/>
      <c r="F46" s="43"/>
      <c r="G46" s="43"/>
      <c r="H46" s="45"/>
      <c r="I46" s="43"/>
      <c r="J46" s="6"/>
      <c r="K46" s="69"/>
      <c r="M46" s="70"/>
      <c r="N46" s="70"/>
    </row>
    <row r="47" spans="1:15" ht="18" customHeight="1" x14ac:dyDescent="0.25">
      <c r="A47" s="2" t="s">
        <v>78</v>
      </c>
      <c r="C47" s="2"/>
    </row>
    <row r="48" spans="1:15" ht="18" customHeight="1" x14ac:dyDescent="0.25">
      <c r="A48" s="20" t="s">
        <v>79</v>
      </c>
      <c r="B48" s="19" t="s">
        <v>80</v>
      </c>
      <c r="C48" s="30"/>
      <c r="D48" s="20" t="s">
        <v>79</v>
      </c>
      <c r="E48" s="18" t="s">
        <v>16</v>
      </c>
      <c r="F48" s="19" t="s">
        <v>80</v>
      </c>
      <c r="G48" s="46" t="s">
        <v>81</v>
      </c>
      <c r="I48" s="46" t="s">
        <v>82</v>
      </c>
    </row>
    <row r="49" spans="1:9" ht="18" customHeight="1" x14ac:dyDescent="0.25">
      <c r="A49" s="30" t="s">
        <v>83</v>
      </c>
      <c r="B49" s="15">
        <f>(B45-B44)*0.25</f>
        <v>-11166.999571100896</v>
      </c>
      <c r="C49" s="30"/>
      <c r="D49" s="26" t="s">
        <v>84</v>
      </c>
      <c r="E49" s="20" t="s">
        <v>85</v>
      </c>
      <c r="F49" s="29">
        <f>F11-F44</f>
        <v>17062.094155963299</v>
      </c>
      <c r="G49" s="29">
        <f>F7-F14</f>
        <v>-1.1926605548069347E-3</v>
      </c>
      <c r="I49" s="29">
        <f>F8-F24</f>
        <v>18167.515348623849</v>
      </c>
    </row>
    <row r="50" spans="1:9" ht="18" customHeight="1" x14ac:dyDescent="0.25">
      <c r="A50" s="30" t="s">
        <v>86</v>
      </c>
      <c r="B50" s="47"/>
      <c r="C50" s="30"/>
      <c r="D50" s="48" t="s">
        <v>87</v>
      </c>
      <c r="E50" s="12">
        <v>7.0000000000000007E-2</v>
      </c>
      <c r="F50" s="10">
        <f>F49*E50</f>
        <v>1194.3465909174311</v>
      </c>
      <c r="G50" s="10">
        <f>G49*0.07</f>
        <v>-8.348623883648544E-5</v>
      </c>
      <c r="I50" s="10">
        <f>I49*E50</f>
        <v>1271.7260744036696</v>
      </c>
    </row>
    <row r="51" spans="1:9" ht="18" customHeight="1" x14ac:dyDescent="0.25">
      <c r="A51" s="30" t="s">
        <v>88</v>
      </c>
      <c r="B51" s="47"/>
      <c r="C51" s="30"/>
      <c r="D51" s="48" t="s">
        <v>89</v>
      </c>
      <c r="E51" s="12">
        <v>0.03</v>
      </c>
      <c r="F51" s="10">
        <f>F49*E51</f>
        <v>511.86282467889896</v>
      </c>
      <c r="G51" s="10">
        <f>G49*E51</f>
        <v>-3.5779816644208038E-5</v>
      </c>
      <c r="I51" s="10">
        <f>I49*E51</f>
        <v>545.02546045871543</v>
      </c>
    </row>
    <row r="52" spans="1:9" ht="18" customHeight="1" x14ac:dyDescent="0.25">
      <c r="A52" s="30"/>
      <c r="B52" s="46"/>
      <c r="C52" s="30"/>
      <c r="D52" s="48" t="s">
        <v>90</v>
      </c>
      <c r="E52" s="12">
        <v>0.02</v>
      </c>
      <c r="F52" s="10">
        <f>F49*E52</f>
        <v>341.24188311926599</v>
      </c>
      <c r="G52" s="10">
        <f>G49*E52</f>
        <v>-2.3853211096138694E-5</v>
      </c>
      <c r="I52" s="10">
        <f>I49*E52</f>
        <v>363.35030697247697</v>
      </c>
    </row>
    <row r="53" spans="1:9" ht="18" customHeight="1" x14ac:dyDescent="0.25">
      <c r="A53" s="26" t="s">
        <v>91</v>
      </c>
      <c r="B53" s="49">
        <f>SUM(B49:B52)</f>
        <v>-11166.999571100896</v>
      </c>
      <c r="C53" s="30"/>
      <c r="D53" s="31" t="s">
        <v>91</v>
      </c>
      <c r="E53" s="26"/>
      <c r="F53" s="29">
        <f>SUM(F49:F52)</f>
        <v>19109.545454678893</v>
      </c>
      <c r="G53" s="29">
        <f>SUM(G49:G52)</f>
        <v>-1.335779821383767E-3</v>
      </c>
      <c r="I53" s="29">
        <f>SUM(I49:I52)</f>
        <v>20347.61719045871</v>
      </c>
    </row>
    <row r="54" spans="1:9" ht="18" customHeight="1" x14ac:dyDescent="0.25">
      <c r="C54" s="2"/>
      <c r="D54" s="10" t="s">
        <v>86</v>
      </c>
      <c r="E54" s="50">
        <v>2.9999999999999997E-4</v>
      </c>
      <c r="F54" s="10">
        <f>G11*E54</f>
        <v>264.31652400000002</v>
      </c>
      <c r="G54" s="10">
        <f>G7*E54</f>
        <v>113.27849999999999</v>
      </c>
      <c r="I54" s="10">
        <f>G8*E54</f>
        <v>151.03802399999998</v>
      </c>
    </row>
    <row r="55" spans="1:9" ht="18" customHeight="1" x14ac:dyDescent="0.25">
      <c r="C55" s="2"/>
      <c r="D55" s="10" t="s">
        <v>88</v>
      </c>
      <c r="E55" s="50">
        <v>5.9999999999999995E-4</v>
      </c>
      <c r="F55" s="10">
        <f>B11*E55</f>
        <v>484.98444770642197</v>
      </c>
      <c r="G55" s="10">
        <f>B7*E55</f>
        <v>207.85045871559629</v>
      </c>
      <c r="I55" s="10">
        <f>B8*E55</f>
        <v>277.13398899082563</v>
      </c>
    </row>
    <row r="56" spans="1:9" ht="18" customHeight="1" x14ac:dyDescent="0.25">
      <c r="C56" s="2"/>
      <c r="D56" s="18" t="s">
        <v>91</v>
      </c>
      <c r="E56" s="39"/>
      <c r="F56" s="28">
        <f>F55+F54</f>
        <v>749.30097170642193</v>
      </c>
      <c r="G56" s="28">
        <f>SUM(G54:G55)</f>
        <v>321.1289587155963</v>
      </c>
      <c r="I56" s="28">
        <f>SUM(I54:I55)</f>
        <v>428.17201299082558</v>
      </c>
    </row>
    <row r="57" spans="1:9" ht="18" customHeight="1" x14ac:dyDescent="0.25">
      <c r="C57" s="2"/>
      <c r="D57" s="18" t="s">
        <v>23</v>
      </c>
      <c r="E57" s="28"/>
      <c r="F57" s="28">
        <f>F53+F56</f>
        <v>19858.846426385317</v>
      </c>
      <c r="G57" s="28">
        <f>G53+G56</f>
        <v>321.12762293577492</v>
      </c>
      <c r="I57" s="28">
        <f>I53+I56</f>
        <v>20775.789203449534</v>
      </c>
    </row>
    <row r="58" spans="1:9" ht="18" customHeight="1" x14ac:dyDescent="0.25">
      <c r="C58" s="2"/>
      <c r="D58" s="28" t="s">
        <v>83</v>
      </c>
      <c r="E58" s="39"/>
      <c r="F58" s="28">
        <f>B11*E58</f>
        <v>0</v>
      </c>
      <c r="G58" s="10"/>
      <c r="I58" s="10"/>
    </row>
    <row r="59" spans="1:9" ht="18" customHeight="1" x14ac:dyDescent="0.25">
      <c r="C59" s="2"/>
      <c r="G59" s="3">
        <f>G16-I17</f>
        <v>45511.199999999997</v>
      </c>
    </row>
    <row r="60" spans="1:9" ht="18" customHeight="1" x14ac:dyDescent="0.25">
      <c r="C60" s="2"/>
    </row>
    <row r="61" spans="1:9" ht="18" customHeight="1" x14ac:dyDescent="0.25">
      <c r="C61" s="2"/>
    </row>
    <row r="62" spans="1:9" x14ac:dyDescent="0.25">
      <c r="C62" s="2"/>
    </row>
    <row r="63" spans="1:9" x14ac:dyDescent="0.25">
      <c r="C63" s="2"/>
    </row>
    <row r="64" spans="1:9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</sheetData>
  <autoFilter ref="A13:O59"/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1" type="noConversion"/>
  <pageMargins left="0.23611111111111099" right="0.23611111111111099" top="0.31458333333333299" bottom="0.156944444444444" header="0.31458333333333299" footer="0.31458333333333299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Administrator</cp:lastModifiedBy>
  <cp:lastPrinted>2016-11-23T10:22:00Z</cp:lastPrinted>
  <dcterms:created xsi:type="dcterms:W3CDTF">2016-07-12T06:03:00Z</dcterms:created>
  <dcterms:modified xsi:type="dcterms:W3CDTF">2022-01-22T04:00:50Z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2D2E6A6ED0F64277A10619F64E5B490E</vt:lpwstr>
  </property>
</Properties>
</file>