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 (2次)" sheetId="3" r:id="rId1"/>
    <sheet name="新" sheetId="2" r:id="rId2"/>
    <sheet name="旧" sheetId="1" r:id="rId3"/>
  </sheets>
  <definedNames>
    <definedName name="_xlnm._FilterDatabase" localSheetId="0" hidden="1">'新 (2次)'!$A$12:$O$17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cw09</author>
  </authors>
  <commentList>
    <comment ref="A41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2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49" authorId="1">
      <text>
        <r>
          <rPr>
            <sz val="9"/>
            <rFont val="宋体"/>
            <charset val="134"/>
          </rPr>
          <t xml:space="preserve">cw09:
朱敏  2020.1.20
</t>
        </r>
      </text>
    </comment>
  </commentList>
</comments>
</file>

<file path=xl/comments2.xml><?xml version="1.0" encoding="utf-8"?>
<comments xmlns="http://schemas.openxmlformats.org/spreadsheetml/2006/main">
  <authors>
    <author>cw05</author>
    <author>cw09</author>
  </authors>
  <commentList>
    <comment ref="A43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4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51" authorId="1">
      <text>
        <r>
          <rPr>
            <sz val="9"/>
            <rFont val="宋体"/>
            <charset val="134"/>
          </rPr>
          <t xml:space="preserve">cw09:
朱敏  2020.1.20
</t>
        </r>
      </text>
    </comment>
  </commentList>
</comments>
</file>

<file path=xl/comments3.xml><?xml version="1.0" encoding="utf-8"?>
<comments xmlns="http://schemas.openxmlformats.org/spreadsheetml/2006/main">
  <authors>
    <author>cw05</author>
    <author>cw09</author>
  </authors>
  <commentList>
    <comment ref="A38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9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46" authorId="1">
      <text>
        <r>
          <rPr>
            <sz val="9"/>
            <rFont val="宋体"/>
            <charset val="134"/>
          </rPr>
          <t xml:space="preserve">cw09:
朱敏  2020.1.20
</t>
        </r>
      </text>
    </comment>
  </commentList>
</comments>
</file>

<file path=xl/sharedStrings.xml><?xml version="1.0" encoding="utf-8"?>
<sst xmlns="http://schemas.openxmlformats.org/spreadsheetml/2006/main" count="310" uniqueCount="74">
  <si>
    <t>C11777  罗河矿“美丽工厂”（道路白加黑）建设工程</t>
  </si>
  <si>
    <t>中标日期</t>
  </si>
  <si>
    <t>中标价</t>
  </si>
  <si>
    <t>负责人</t>
  </si>
  <si>
    <t>安文志</t>
  </si>
  <si>
    <t>建设单位</t>
  </si>
  <si>
    <t>安徽马钢罗河矿业有限责任公司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</si>
  <si>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</si>
  <si>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</si>
  <si>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</si>
  <si>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</si>
  <si>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</si>
  <si>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</si>
  <si>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</si>
  <si>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</si>
  <si>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</si>
  <si>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</si>
  <si>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</si>
  <si>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</si>
  <si>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</si>
  <si>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</si>
  <si>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承兑</t>
  </si>
  <si>
    <t>庐江中行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</si>
  <si>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</si>
  <si>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</si>
  <si>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</si>
  <si>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</si>
  <si>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</si>
  <si>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</si>
  <si>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</si>
  <si>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</si>
  <si>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</si>
  <si>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</si>
  <si>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</si>
  <si>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</si>
  <si>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</si>
  <si>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</si>
  <si>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</si>
  <si>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庐江县恒隆路桥工程有限公司</t>
  </si>
  <si>
    <t>沥青道路施工</t>
  </si>
  <si>
    <t>补扣</t>
  </si>
  <si>
    <t>增值税及附加（城建税差额部分）</t>
  </si>
  <si>
    <t>收</t>
  </si>
  <si>
    <t>管理费、手续费（2020.4.23洪军转王光如卡）</t>
  </si>
  <si>
    <t>补企税1%（2020.4.23洪军转王光如卡）</t>
  </si>
  <si>
    <t>2次</t>
  </si>
  <si>
    <t>扣</t>
  </si>
  <si>
    <t>手续费</t>
  </si>
  <si>
    <t>补企税1%</t>
  </si>
  <si>
    <t>管理费</t>
  </si>
  <si>
    <t>费用（管理费54896、税金54706、手续费200)</t>
  </si>
  <si>
    <t>1次</t>
  </si>
  <si>
    <t>利息（成本票滞后）</t>
  </si>
  <si>
    <t>企税1%</t>
  </si>
  <si>
    <t xml:space="preserve">印花税已水利基金 </t>
  </si>
  <si>
    <t>增值税及附加</t>
  </si>
  <si>
    <t>应提供成本</t>
  </si>
  <si>
    <t>可支付金额</t>
  </si>
  <si>
    <t>尚需提供成本</t>
  </si>
  <si>
    <t>公司代缴税金：</t>
  </si>
  <si>
    <t>税种</t>
  </si>
  <si>
    <t>税额</t>
  </si>
  <si>
    <t>19.11/.12开票税金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</si>
  <si>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</si>
  <si>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</si>
  <si>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</si>
  <si>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</si>
  <si>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</si>
  <si>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</si>
  <si>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</si>
  <si>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</si>
  <si>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</si>
  <si>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罗河矿“美丽工厂”（道路白加黑）建设工程</t>
  </si>
  <si>
    <t>费用</t>
  </si>
</sst>
</file>

<file path=xl/styles.xml><?xml version="1.0" encoding="utf-8"?>
<styleSheet xmlns="http://schemas.openxmlformats.org/spreadsheetml/2006/main">
  <numFmts count="9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/m/d;@"/>
    <numFmt numFmtId="41" formatCode="_ * #,##0_ ;_ * \-#,##0_ ;_ * &quot;-&quot;_ ;_ @_ "/>
    <numFmt numFmtId="178" formatCode="#,##0.00_ "/>
    <numFmt numFmtId="179" formatCode="yyyy&quot;年&quot;m&quot;月&quot;;@"/>
    <numFmt numFmtId="180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43" fontId="4" fillId="0" borderId="0" xfId="8" applyFont="1" applyAlignme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vertical="center"/>
    </xf>
    <xf numFmtId="176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7" fontId="7" fillId="0" borderId="2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666115</xdr:colOff>
      <xdr:row>15</xdr:row>
      <xdr:rowOff>203200</xdr:rowOff>
    </xdr:from>
    <xdr:to>
      <xdr:col>16</xdr:col>
      <xdr:colOff>0</xdr:colOff>
      <xdr:row>19</xdr:row>
      <xdr:rowOff>99695</xdr:rowOff>
    </xdr:to>
    <xdr:pic>
      <xdr:nvPicPr>
        <xdr:cNvPr id="2" name="图片 1" descr="YE}8QDW]0YXEDJO4ZQBK3J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V="1">
          <a:off x="14763115" y="3453765"/>
          <a:ext cx="705485" cy="810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666115</xdr:colOff>
      <xdr:row>17</xdr:row>
      <xdr:rowOff>203200</xdr:rowOff>
    </xdr:from>
    <xdr:to>
      <xdr:col>16</xdr:col>
      <xdr:colOff>0</xdr:colOff>
      <xdr:row>21</xdr:row>
      <xdr:rowOff>99695</xdr:rowOff>
    </xdr:to>
    <xdr:pic>
      <xdr:nvPicPr>
        <xdr:cNvPr id="2" name="图片 1" descr="YE}8QDW]0YXEDJO4ZQBK3J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V="1">
          <a:off x="13496290" y="4139565"/>
          <a:ext cx="705485" cy="810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68"/>
  <sheetViews>
    <sheetView tabSelected="1" topLeftCell="A20" workbookViewId="0">
      <selection activeCell="K47" sqref="K47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12.375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4" style="6" customWidth="1"/>
    <col min="13" max="13" width="21.375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43726</v>
      </c>
      <c r="C2" s="11" t="s">
        <v>2</v>
      </c>
      <c r="D2" s="12">
        <v>3431010.05</v>
      </c>
      <c r="E2" s="13" t="s">
        <v>3</v>
      </c>
      <c r="F2" s="14" t="s">
        <v>4</v>
      </c>
      <c r="G2" s="15" t="s">
        <v>5</v>
      </c>
      <c r="H2" s="16" t="s">
        <v>6</v>
      </c>
      <c r="I2" s="51"/>
      <c r="J2" s="52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3"/>
      <c r="J3" s="18"/>
      <c r="K3" s="18"/>
      <c r="L3" s="18"/>
    </row>
    <row r="4" ht="18" customHeight="1" spans="1:12">
      <c r="A4" s="2" t="s">
        <v>9</v>
      </c>
      <c r="H4" s="18"/>
      <c r="I4" s="53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43788</v>
      </c>
      <c r="B7" s="11">
        <f>G7/(1+C7+E7)</f>
        <v>2518165.13761468</v>
      </c>
      <c r="C7" s="24"/>
      <c r="D7" s="62">
        <f>G7/(1+E7+C7)*C7</f>
        <v>0</v>
      </c>
      <c r="E7" s="27">
        <v>0.09</v>
      </c>
      <c r="F7" s="11">
        <f>G7/(1+C7+E7)*E7</f>
        <v>226634.862385321</v>
      </c>
      <c r="G7" s="63">
        <v>2744800</v>
      </c>
      <c r="H7" s="22">
        <v>43845</v>
      </c>
      <c r="I7" s="11">
        <v>2744800</v>
      </c>
      <c r="J7" s="54" t="s">
        <v>21</v>
      </c>
    </row>
    <row r="8" ht="18" customHeight="1" spans="1:10">
      <c r="A8" s="22">
        <v>43817</v>
      </c>
      <c r="B8" s="11">
        <f>G8/(1+C8+E8)</f>
        <v>629550.458715596</v>
      </c>
      <c r="C8" s="24"/>
      <c r="D8" s="62">
        <f>G8/(1+E8+C8)*C8</f>
        <v>0</v>
      </c>
      <c r="E8" s="27">
        <v>0.09</v>
      </c>
      <c r="F8" s="11">
        <f>G8/(1+C8+E8)*E8</f>
        <v>56659.5412844037</v>
      </c>
      <c r="G8" s="63">
        <v>686210</v>
      </c>
      <c r="H8" s="22">
        <v>43885</v>
      </c>
      <c r="I8" s="11">
        <v>617589</v>
      </c>
      <c r="J8" s="54" t="s">
        <v>21</v>
      </c>
    </row>
    <row r="9" ht="18" customHeight="1" spans="1:10">
      <c r="A9" s="22"/>
      <c r="B9" s="11">
        <f>G9/(1+C9+E9)</f>
        <v>0</v>
      </c>
      <c r="C9" s="24"/>
      <c r="D9" s="62">
        <f>G9/(1+E9+C9)*C9</f>
        <v>0</v>
      </c>
      <c r="E9" s="24">
        <v>0.08</v>
      </c>
      <c r="F9" s="11">
        <f>G9/(1+C9+E9)*E9</f>
        <v>0</v>
      </c>
      <c r="G9" s="63"/>
      <c r="H9" s="22">
        <v>44550</v>
      </c>
      <c r="I9" s="11">
        <v>68621</v>
      </c>
      <c r="J9" s="54" t="s">
        <v>22</v>
      </c>
    </row>
    <row r="10" ht="18" customHeight="1" spans="1:10">
      <c r="A10" s="28" t="s">
        <v>23</v>
      </c>
      <c r="B10" s="64">
        <f>SUM(B7:B9)</f>
        <v>3147715.59633027</v>
      </c>
      <c r="C10" s="30"/>
      <c r="D10" s="30">
        <f>SUM(D7:D9)</f>
        <v>0</v>
      </c>
      <c r="E10" s="30"/>
      <c r="F10" s="65">
        <f>SUM(F7:F9)</f>
        <v>283294.403669725</v>
      </c>
      <c r="G10" s="30">
        <f>SUM(G7:G9)</f>
        <v>3431010</v>
      </c>
      <c r="H10" s="33"/>
      <c r="I10" s="30">
        <f>SUM(I7:I9)</f>
        <v>3431010</v>
      </c>
      <c r="J10" s="33"/>
    </row>
    <row r="11" ht="18" customHeight="1" spans="1:12">
      <c r="A11" s="2" t="s">
        <v>24</v>
      </c>
      <c r="J11" s="4"/>
      <c r="K11" s="4"/>
      <c r="L11" s="5"/>
    </row>
    <row r="12" ht="18" customHeight="1" spans="1:15">
      <c r="A12" s="34" t="s">
        <v>25</v>
      </c>
      <c r="B12" s="20" t="s">
        <v>26</v>
      </c>
      <c r="C12" s="19" t="s">
        <v>27</v>
      </c>
      <c r="D12" s="19" t="s">
        <v>28</v>
      </c>
      <c r="E12" s="19" t="s">
        <v>16</v>
      </c>
      <c r="F12" s="20" t="s">
        <v>29</v>
      </c>
      <c r="G12" s="20" t="s">
        <v>14</v>
      </c>
      <c r="H12" s="19" t="s">
        <v>30</v>
      </c>
      <c r="I12" s="20" t="s">
        <v>31</v>
      </c>
      <c r="J12" s="19" t="s">
        <v>20</v>
      </c>
      <c r="K12" s="55" t="s">
        <v>32</v>
      </c>
      <c r="L12" s="21" t="s">
        <v>33</v>
      </c>
      <c r="M12" s="21" t="s">
        <v>34</v>
      </c>
      <c r="N12" s="21" t="s">
        <v>35</v>
      </c>
      <c r="O12" s="21" t="s">
        <v>36</v>
      </c>
    </row>
    <row r="13" s="1" customFormat="1" ht="18" customHeight="1" spans="1:15">
      <c r="A13" s="35">
        <v>43800</v>
      </c>
      <c r="B13" s="66">
        <f t="shared" ref="B13:B16" si="0">ROUND(G13/(1+E13),2)</f>
        <v>2419082.57</v>
      </c>
      <c r="C13" s="36"/>
      <c r="D13" s="37" t="s">
        <v>37</v>
      </c>
      <c r="E13" s="38">
        <v>0.09</v>
      </c>
      <c r="F13" s="66">
        <f t="shared" ref="F13:F16" si="1">ROUND(G13/(1+E13)*E13,2)</f>
        <v>217717.43</v>
      </c>
      <c r="G13" s="63">
        <v>2636800</v>
      </c>
      <c r="H13" s="22"/>
      <c r="I13" s="11"/>
      <c r="J13" s="54"/>
      <c r="K13" s="56" t="s">
        <v>38</v>
      </c>
      <c r="L13" s="57" t="s">
        <v>39</v>
      </c>
      <c r="M13" s="58"/>
      <c r="N13" s="58"/>
      <c r="O13" s="57"/>
    </row>
    <row r="14" s="1" customFormat="1" ht="18" customHeight="1" spans="1:15">
      <c r="A14" s="35">
        <v>43831</v>
      </c>
      <c r="B14" s="66">
        <f t="shared" si="0"/>
        <v>577981.65</v>
      </c>
      <c r="C14" s="36"/>
      <c r="D14" s="37" t="s">
        <v>37</v>
      </c>
      <c r="E14" s="38">
        <v>0.09</v>
      </c>
      <c r="F14" s="66">
        <f t="shared" si="1"/>
        <v>52018.35</v>
      </c>
      <c r="G14" s="63">
        <v>630000</v>
      </c>
      <c r="H14" s="22"/>
      <c r="I14" s="11"/>
      <c r="J14" s="54"/>
      <c r="K14" s="56" t="s">
        <v>38</v>
      </c>
      <c r="L14" s="57" t="s">
        <v>39</v>
      </c>
      <c r="M14" s="58"/>
      <c r="N14" s="58"/>
      <c r="O14" s="57"/>
    </row>
    <row r="15" s="1" customFormat="1" ht="18" hidden="1" customHeight="1" spans="1:16">
      <c r="A15" s="35"/>
      <c r="B15" s="66">
        <f t="shared" si="0"/>
        <v>0</v>
      </c>
      <c r="C15" s="36"/>
      <c r="D15" s="37"/>
      <c r="E15" s="39"/>
      <c r="F15" s="66">
        <f t="shared" si="1"/>
        <v>0</v>
      </c>
      <c r="G15" s="63"/>
      <c r="H15" s="22"/>
      <c r="I15" s="11"/>
      <c r="J15" s="54"/>
      <c r="K15" s="56"/>
      <c r="L15" s="57"/>
      <c r="M15" s="58"/>
      <c r="N15" s="58"/>
      <c r="O15" s="57"/>
      <c r="P15" s="1">
        <f>F13*0.02</f>
        <v>4354.3486</v>
      </c>
    </row>
    <row r="16" s="1" customFormat="1" ht="18" customHeight="1" spans="1:16">
      <c r="A16" s="35"/>
      <c r="B16" s="66">
        <f t="shared" si="0"/>
        <v>0</v>
      </c>
      <c r="C16" s="36"/>
      <c r="D16" s="37"/>
      <c r="E16" s="39"/>
      <c r="F16" s="66">
        <f t="shared" si="1"/>
        <v>0</v>
      </c>
      <c r="G16" s="63"/>
      <c r="H16" s="22">
        <v>43850</v>
      </c>
      <c r="I16" s="11">
        <v>2744800</v>
      </c>
      <c r="J16" s="54" t="s">
        <v>21</v>
      </c>
      <c r="K16" s="56" t="s">
        <v>38</v>
      </c>
      <c r="L16" s="57" t="s">
        <v>39</v>
      </c>
      <c r="M16" s="58"/>
      <c r="N16" s="58"/>
      <c r="O16" s="57"/>
      <c r="P16" s="1">
        <f>F14*0.02</f>
        <v>1040.367</v>
      </c>
    </row>
    <row r="17" s="1" customFormat="1" ht="18" customHeight="1" spans="1:15">
      <c r="A17" s="35"/>
      <c r="B17" s="66"/>
      <c r="C17" s="36"/>
      <c r="D17" s="37"/>
      <c r="E17" s="39"/>
      <c r="F17" s="66"/>
      <c r="G17" s="63"/>
      <c r="H17" s="67"/>
      <c r="I17" s="11">
        <v>617589</v>
      </c>
      <c r="J17" s="54" t="s">
        <v>21</v>
      </c>
      <c r="K17" s="50" t="s">
        <v>38</v>
      </c>
      <c r="L17" s="57"/>
      <c r="M17" s="58"/>
      <c r="N17" s="58"/>
      <c r="O17" s="57"/>
    </row>
    <row r="18" s="1" customFormat="1" ht="18" customHeight="1" spans="1:15">
      <c r="A18" s="35"/>
      <c r="B18" s="66"/>
      <c r="C18" s="36"/>
      <c r="D18" s="37"/>
      <c r="E18" s="39"/>
      <c r="F18" s="66"/>
      <c r="G18" s="63"/>
      <c r="H18" s="67"/>
      <c r="I18" s="69"/>
      <c r="J18" s="70"/>
      <c r="K18" s="71"/>
      <c r="L18" s="57"/>
      <c r="M18" s="58"/>
      <c r="N18" s="58"/>
      <c r="O18" s="57"/>
    </row>
    <row r="19" s="1" customFormat="1" ht="18" customHeight="1" spans="1:15">
      <c r="A19" s="35"/>
      <c r="B19" s="66"/>
      <c r="C19" s="36"/>
      <c r="D19" s="37"/>
      <c r="E19" s="39"/>
      <c r="F19" s="66"/>
      <c r="G19" s="63"/>
      <c r="H19" s="67"/>
      <c r="I19" s="69"/>
      <c r="J19" s="70"/>
      <c r="K19" s="71"/>
      <c r="L19" s="57"/>
      <c r="M19" s="58"/>
      <c r="N19" s="58"/>
      <c r="O19" s="57"/>
    </row>
    <row r="20" s="1" customFormat="1" ht="18" customHeight="1" spans="1:15">
      <c r="A20" s="35"/>
      <c r="B20" s="66"/>
      <c r="C20" s="36"/>
      <c r="D20" s="37"/>
      <c r="E20" s="39"/>
      <c r="F20" s="66"/>
      <c r="G20" s="63"/>
      <c r="H20" s="67"/>
      <c r="I20" s="69"/>
      <c r="J20" s="70"/>
      <c r="K20" s="71"/>
      <c r="L20" s="57"/>
      <c r="M20" s="58"/>
      <c r="N20" s="58"/>
      <c r="O20" s="57"/>
    </row>
    <row r="21" s="1" customFormat="1" ht="18" customHeight="1" spans="1:15">
      <c r="A21" s="35"/>
      <c r="B21" s="66"/>
      <c r="C21" s="36"/>
      <c r="D21" s="37"/>
      <c r="E21" s="39"/>
      <c r="F21" s="66"/>
      <c r="G21" s="63"/>
      <c r="H21" s="67"/>
      <c r="I21" s="69">
        <v>270.66</v>
      </c>
      <c r="J21" s="70" t="s">
        <v>40</v>
      </c>
      <c r="K21" s="71" t="s">
        <v>41</v>
      </c>
      <c r="L21" s="57"/>
      <c r="M21" s="58"/>
      <c r="N21" s="58"/>
      <c r="O21" s="57"/>
    </row>
    <row r="22" s="1" customFormat="1" ht="18" customHeight="1" spans="1:15">
      <c r="A22" s="35"/>
      <c r="B22" s="66">
        <f t="shared" ref="B22:B34" si="2">ROUND(G22/(1+E22),2)</f>
        <v>0</v>
      </c>
      <c r="C22" s="36"/>
      <c r="D22" s="37"/>
      <c r="E22" s="39"/>
      <c r="F22" s="66">
        <f t="shared" ref="F22:F34" si="3">ROUND(G22/(1+E22)*E22,2)</f>
        <v>0</v>
      </c>
      <c r="G22" s="63"/>
      <c r="H22" s="22">
        <v>43944</v>
      </c>
      <c r="I22" s="11">
        <v>-13825</v>
      </c>
      <c r="J22" s="54" t="s">
        <v>42</v>
      </c>
      <c r="K22" s="50" t="s">
        <v>43</v>
      </c>
      <c r="L22" s="57"/>
      <c r="M22" s="58"/>
      <c r="N22" s="58"/>
      <c r="O22" s="57"/>
    </row>
    <row r="23" s="1" customFormat="1" ht="18" customHeight="1" spans="1:15">
      <c r="A23" s="35"/>
      <c r="B23" s="66">
        <f t="shared" si="2"/>
        <v>0</v>
      </c>
      <c r="C23" s="36"/>
      <c r="D23" s="37"/>
      <c r="E23" s="39"/>
      <c r="F23" s="66">
        <f t="shared" si="3"/>
        <v>0</v>
      </c>
      <c r="G23" s="63"/>
      <c r="H23" s="22">
        <v>43944</v>
      </c>
      <c r="I23" s="11">
        <v>-2832</v>
      </c>
      <c r="J23" s="54" t="s">
        <v>42</v>
      </c>
      <c r="K23" s="50" t="s">
        <v>44</v>
      </c>
      <c r="L23" s="57"/>
      <c r="M23" s="58"/>
      <c r="N23" s="58"/>
      <c r="O23" s="57"/>
    </row>
    <row r="24" s="1" customFormat="1" ht="18" customHeight="1" spans="1:15">
      <c r="A24" s="35"/>
      <c r="B24" s="66">
        <f t="shared" si="2"/>
        <v>0</v>
      </c>
      <c r="C24" s="36"/>
      <c r="D24" s="37"/>
      <c r="E24" s="39"/>
      <c r="F24" s="66">
        <f t="shared" si="3"/>
        <v>0</v>
      </c>
      <c r="G24" s="63"/>
      <c r="H24" s="22" t="s">
        <v>45</v>
      </c>
      <c r="I24" s="11">
        <v>100</v>
      </c>
      <c r="J24" s="54" t="s">
        <v>46</v>
      </c>
      <c r="K24" s="50" t="s">
        <v>47</v>
      </c>
      <c r="L24" s="57"/>
      <c r="M24" s="58"/>
      <c r="N24" s="58"/>
      <c r="O24" s="57"/>
    </row>
    <row r="25" s="1" customFormat="1" ht="18" customHeight="1" spans="1:15">
      <c r="A25" s="35"/>
      <c r="B25" s="66">
        <f t="shared" si="2"/>
        <v>0</v>
      </c>
      <c r="C25" s="36"/>
      <c r="D25" s="37"/>
      <c r="E25" s="39"/>
      <c r="F25" s="66">
        <f t="shared" si="3"/>
        <v>0</v>
      </c>
      <c r="G25" s="63"/>
      <c r="H25" s="22" t="s">
        <v>45</v>
      </c>
      <c r="I25" s="11">
        <v>2832</v>
      </c>
      <c r="J25" s="54" t="s">
        <v>46</v>
      </c>
      <c r="K25" s="50" t="s">
        <v>48</v>
      </c>
      <c r="L25" s="57"/>
      <c r="M25" s="58"/>
      <c r="N25" s="58"/>
      <c r="O25" s="57"/>
    </row>
    <row r="26" s="1" customFormat="1" ht="18" customHeight="1" spans="1:15">
      <c r="A26" s="35"/>
      <c r="B26" s="66">
        <f t="shared" si="2"/>
        <v>13725</v>
      </c>
      <c r="C26" s="36"/>
      <c r="D26" s="37"/>
      <c r="E26" s="39"/>
      <c r="F26" s="66">
        <f t="shared" si="3"/>
        <v>0</v>
      </c>
      <c r="G26" s="63">
        <v>13725</v>
      </c>
      <c r="H26" s="22" t="s">
        <v>45</v>
      </c>
      <c r="I26" s="11">
        <v>13725</v>
      </c>
      <c r="J26" s="54" t="s">
        <v>46</v>
      </c>
      <c r="K26" s="50" t="s">
        <v>49</v>
      </c>
      <c r="L26" s="57"/>
      <c r="M26" s="58"/>
      <c r="N26" s="58"/>
      <c r="O26" s="57"/>
    </row>
    <row r="27" s="1" customFormat="1" ht="18" customHeight="1" spans="1:15">
      <c r="A27" s="35"/>
      <c r="B27" s="66">
        <f t="shared" si="2"/>
        <v>0</v>
      </c>
      <c r="C27" s="36"/>
      <c r="D27" s="37"/>
      <c r="E27" s="39"/>
      <c r="F27" s="66">
        <f t="shared" si="3"/>
        <v>0</v>
      </c>
      <c r="G27" s="63"/>
      <c r="H27" s="22">
        <v>43850</v>
      </c>
      <c r="I27" s="11">
        <v>-109802</v>
      </c>
      <c r="J27" s="54" t="s">
        <v>42</v>
      </c>
      <c r="K27" s="56" t="s">
        <v>50</v>
      </c>
      <c r="L27" s="57"/>
      <c r="M27" s="58"/>
      <c r="N27" s="58"/>
      <c r="O27" s="57"/>
    </row>
    <row r="28" s="1" customFormat="1" ht="18" customHeight="1" spans="1:15">
      <c r="A28" s="35"/>
      <c r="B28" s="66">
        <f t="shared" si="2"/>
        <v>0</v>
      </c>
      <c r="C28" s="36"/>
      <c r="D28" s="37"/>
      <c r="E28" s="39"/>
      <c r="F28" s="66">
        <f t="shared" si="3"/>
        <v>0</v>
      </c>
      <c r="G28" s="63"/>
      <c r="H28" s="40" t="s">
        <v>51</v>
      </c>
      <c r="I28" s="11">
        <v>5395</v>
      </c>
      <c r="J28" s="54" t="s">
        <v>46</v>
      </c>
      <c r="K28" s="56" t="s">
        <v>52</v>
      </c>
      <c r="L28" s="57"/>
      <c r="M28" s="58"/>
      <c r="N28" s="58"/>
      <c r="O28" s="57"/>
    </row>
    <row r="29" s="1" customFormat="1" ht="18" customHeight="1" spans="1:15">
      <c r="A29" s="35"/>
      <c r="B29" s="66">
        <f t="shared" si="2"/>
        <v>0</v>
      </c>
      <c r="C29" s="36"/>
      <c r="D29" s="37"/>
      <c r="E29" s="39"/>
      <c r="F29" s="66">
        <f t="shared" si="3"/>
        <v>0</v>
      </c>
      <c r="G29" s="63"/>
      <c r="H29" s="40" t="s">
        <v>51</v>
      </c>
      <c r="I29" s="11">
        <v>31478</v>
      </c>
      <c r="J29" s="54" t="s">
        <v>46</v>
      </c>
      <c r="K29" s="56" t="s">
        <v>53</v>
      </c>
      <c r="L29" s="57"/>
      <c r="M29" s="58"/>
      <c r="N29" s="58"/>
      <c r="O29" s="57"/>
    </row>
    <row r="30" s="1" customFormat="1" ht="18" customHeight="1" spans="1:15">
      <c r="A30" s="35"/>
      <c r="B30" s="66">
        <f t="shared" si="2"/>
        <v>0</v>
      </c>
      <c r="C30" s="36"/>
      <c r="D30" s="37"/>
      <c r="E30" s="39"/>
      <c r="F30" s="66">
        <f t="shared" si="3"/>
        <v>0</v>
      </c>
      <c r="G30" s="63"/>
      <c r="H30" s="40" t="s">
        <v>51</v>
      </c>
      <c r="I30" s="11">
        <v>2918</v>
      </c>
      <c r="J30" s="54" t="s">
        <v>46</v>
      </c>
      <c r="K30" s="56" t="s">
        <v>54</v>
      </c>
      <c r="L30" s="57"/>
      <c r="M30" s="58"/>
      <c r="N30" s="58"/>
      <c r="O30" s="57"/>
    </row>
    <row r="31" s="1" customFormat="1" ht="18" customHeight="1" spans="1:15">
      <c r="A31" s="35"/>
      <c r="B31" s="66">
        <f t="shared" si="2"/>
        <v>0</v>
      </c>
      <c r="C31" s="36"/>
      <c r="D31" s="37"/>
      <c r="E31" s="39"/>
      <c r="F31" s="66">
        <f t="shared" si="3"/>
        <v>0</v>
      </c>
      <c r="G31" s="63"/>
      <c r="H31" s="40" t="s">
        <v>51</v>
      </c>
      <c r="I31" s="11">
        <v>14915</v>
      </c>
      <c r="J31" s="54" t="s">
        <v>46</v>
      </c>
      <c r="K31" s="56" t="s">
        <v>55</v>
      </c>
      <c r="L31" s="57"/>
      <c r="M31" s="58"/>
      <c r="N31" s="58"/>
      <c r="O31" s="57"/>
    </row>
    <row r="32" s="1" customFormat="1" ht="18" customHeight="1" spans="1:15">
      <c r="A32" s="35"/>
      <c r="B32" s="66">
        <f t="shared" si="2"/>
        <v>0</v>
      </c>
      <c r="C32" s="36"/>
      <c r="D32" s="37"/>
      <c r="E32" s="39"/>
      <c r="F32" s="66">
        <f t="shared" si="3"/>
        <v>0</v>
      </c>
      <c r="G32" s="63"/>
      <c r="H32" s="40" t="s">
        <v>51</v>
      </c>
      <c r="I32" s="11">
        <v>200</v>
      </c>
      <c r="J32" s="54" t="s">
        <v>46</v>
      </c>
      <c r="K32" s="56" t="s">
        <v>47</v>
      </c>
      <c r="L32" s="57"/>
      <c r="M32" s="58"/>
      <c r="N32" s="58"/>
      <c r="O32" s="57"/>
    </row>
    <row r="33" s="1" customFormat="1" ht="18" customHeight="1" spans="1:15">
      <c r="A33" s="35"/>
      <c r="B33" s="66">
        <f t="shared" si="2"/>
        <v>54896</v>
      </c>
      <c r="C33" s="36"/>
      <c r="D33" s="37"/>
      <c r="E33" s="39"/>
      <c r="F33" s="66">
        <f t="shared" si="3"/>
        <v>0</v>
      </c>
      <c r="G33" s="63">
        <f>54896</f>
        <v>54896</v>
      </c>
      <c r="H33" s="40" t="s">
        <v>51</v>
      </c>
      <c r="I33" s="11">
        <f>G33</f>
        <v>54896</v>
      </c>
      <c r="J33" s="54" t="s">
        <v>46</v>
      </c>
      <c r="K33" s="56" t="s">
        <v>49</v>
      </c>
      <c r="L33" s="57"/>
      <c r="M33" s="58"/>
      <c r="N33" s="58"/>
      <c r="O33" s="57"/>
    </row>
    <row r="34" s="1" customFormat="1" ht="18" customHeight="1" spans="1:15">
      <c r="A34" s="35"/>
      <c r="B34" s="66">
        <f t="shared" si="2"/>
        <v>0</v>
      </c>
      <c r="C34" s="36"/>
      <c r="D34" s="37"/>
      <c r="E34" s="39"/>
      <c r="F34" s="66">
        <f t="shared" si="3"/>
        <v>0</v>
      </c>
      <c r="G34" s="63"/>
      <c r="H34" s="22"/>
      <c r="I34" s="11"/>
      <c r="J34" s="54"/>
      <c r="K34" s="56"/>
      <c r="L34" s="57"/>
      <c r="M34" s="58"/>
      <c r="N34" s="58"/>
      <c r="O34" s="57"/>
    </row>
    <row r="35" ht="18" customHeight="1" spans="1:15">
      <c r="A35" s="30" t="s">
        <v>23</v>
      </c>
      <c r="B35" s="64">
        <f t="shared" ref="B35:G35" si="4">SUM(B13:B34)</f>
        <v>3065685.22</v>
      </c>
      <c r="C35" s="30"/>
      <c r="D35" s="41"/>
      <c r="E35" s="41"/>
      <c r="F35" s="65">
        <f t="shared" si="4"/>
        <v>269735.78</v>
      </c>
      <c r="G35" s="68">
        <f t="shared" si="4"/>
        <v>3335421</v>
      </c>
      <c r="H35" s="43"/>
      <c r="I35" s="30">
        <f>SUM(I13:I34)</f>
        <v>3362659.66</v>
      </c>
      <c r="J35" s="59"/>
      <c r="K35" s="41"/>
      <c r="L35" s="33"/>
      <c r="M35" s="54"/>
      <c r="N35" s="54"/>
      <c r="O35" s="33"/>
    </row>
    <row r="36" ht="18" customHeight="1" spans="1:14">
      <c r="A36" s="44" t="s">
        <v>56</v>
      </c>
      <c r="B36" s="44">
        <f>B10*0.96</f>
        <v>3021806.97247706</v>
      </c>
      <c r="C36" s="44"/>
      <c r="D36" s="46"/>
      <c r="E36" s="46"/>
      <c r="F36" s="45"/>
      <c r="G36" s="44">
        <f>G10-G35</f>
        <v>95589</v>
      </c>
      <c r="H36" s="21" t="s">
        <v>57</v>
      </c>
      <c r="I36" s="30">
        <f>I10-I35</f>
        <v>68350.3399999999</v>
      </c>
      <c r="J36" s="6"/>
      <c r="K36" s="60"/>
      <c r="M36" s="61"/>
      <c r="N36" s="61"/>
    </row>
    <row r="37" ht="18" customHeight="1" spans="1:14">
      <c r="A37" s="44" t="s">
        <v>58</v>
      </c>
      <c r="B37" s="44">
        <f>B36-B35</f>
        <v>-43878.2475229362</v>
      </c>
      <c r="C37" s="44"/>
      <c r="D37" s="46"/>
      <c r="E37" s="46"/>
      <c r="F37" s="45"/>
      <c r="G37" s="45"/>
      <c r="H37" s="47"/>
      <c r="I37" s="45"/>
      <c r="J37" s="6"/>
      <c r="K37" s="60"/>
      <c r="M37" s="61"/>
      <c r="N37" s="61"/>
    </row>
    <row r="38" ht="18" customHeight="1" spans="1:3">
      <c r="A38" s="2" t="s">
        <v>59</v>
      </c>
      <c r="C38" s="2"/>
    </row>
    <row r="39" ht="18" customHeight="1" spans="1:7">
      <c r="A39" s="21" t="s">
        <v>60</v>
      </c>
      <c r="B39" s="20" t="s">
        <v>61</v>
      </c>
      <c r="C39" s="33"/>
      <c r="D39" s="21" t="s">
        <v>60</v>
      </c>
      <c r="E39" s="19" t="s">
        <v>16</v>
      </c>
      <c r="F39" s="20" t="s">
        <v>61</v>
      </c>
      <c r="G39" s="23" t="s">
        <v>62</v>
      </c>
    </row>
    <row r="40" ht="18" customHeight="1" spans="1:7">
      <c r="A40" s="33" t="s">
        <v>63</v>
      </c>
      <c r="B40" s="17">
        <f>(B36-B35)*0.25</f>
        <v>-10969.5618807341</v>
      </c>
      <c r="C40" s="33"/>
      <c r="D40" s="28" t="s">
        <v>64</v>
      </c>
      <c r="E40" s="21" t="s">
        <v>65</v>
      </c>
      <c r="F40" s="65">
        <f>F10-F35</f>
        <v>13558.6236697247</v>
      </c>
      <c r="G40" s="65">
        <v>13558.6236697248</v>
      </c>
    </row>
    <row r="41" ht="18" customHeight="1" spans="1:7">
      <c r="A41" s="33" t="s">
        <v>66</v>
      </c>
      <c r="B41" s="48">
        <f>G10*0.0003</f>
        <v>1029.303</v>
      </c>
      <c r="C41" s="33"/>
      <c r="D41" s="49" t="s">
        <v>67</v>
      </c>
      <c r="E41" s="13">
        <v>0.07</v>
      </c>
      <c r="F41" s="11">
        <f>F40*E41</f>
        <v>949.103656880729</v>
      </c>
      <c r="G41" s="11">
        <v>677.93118348624</v>
      </c>
    </row>
    <row r="42" ht="18" customHeight="1" spans="1:7">
      <c r="A42" s="33" t="s">
        <v>68</v>
      </c>
      <c r="B42" s="48">
        <f>B10*0.0006</f>
        <v>1888.62935779816</v>
      </c>
      <c r="C42" s="33"/>
      <c r="D42" s="49" t="s">
        <v>69</v>
      </c>
      <c r="E42" s="13">
        <v>0.03</v>
      </c>
      <c r="F42" s="11">
        <f>F40*E42</f>
        <v>406.758710091742</v>
      </c>
      <c r="G42" s="11">
        <v>406.758710091744</v>
      </c>
    </row>
    <row r="43" ht="18" customHeight="1" spans="1:7">
      <c r="A43" s="33"/>
      <c r="B43" s="23"/>
      <c r="C43" s="33"/>
      <c r="D43" s="49" t="s">
        <v>70</v>
      </c>
      <c r="E43" s="13">
        <v>0.02</v>
      </c>
      <c r="F43" s="11">
        <f>F40*E43</f>
        <v>271.172473394495</v>
      </c>
      <c r="G43" s="11">
        <v>271.172473394496</v>
      </c>
    </row>
    <row r="44" ht="18" customHeight="1" spans="1:7">
      <c r="A44" s="28" t="s">
        <v>71</v>
      </c>
      <c r="B44" s="29">
        <f>SUM(B40:B43)</f>
        <v>-8051.62952293589</v>
      </c>
      <c r="C44" s="33"/>
      <c r="D44" s="34" t="s">
        <v>71</v>
      </c>
      <c r="E44" s="28"/>
      <c r="F44" s="65">
        <f>SUM(F40:F43)</f>
        <v>15185.6585100917</v>
      </c>
      <c r="G44" s="65">
        <v>14914.4860366973</v>
      </c>
    </row>
    <row r="45" ht="18" customHeight="1" spans="3:7">
      <c r="C45" s="2"/>
      <c r="D45" s="11" t="s">
        <v>66</v>
      </c>
      <c r="E45" s="50">
        <v>0.0003</v>
      </c>
      <c r="F45" s="11">
        <f>G10*E45</f>
        <v>1029.303</v>
      </c>
      <c r="G45" s="11">
        <v>1029.303</v>
      </c>
    </row>
    <row r="46" ht="18" customHeight="1" spans="3:7">
      <c r="C46" s="2"/>
      <c r="D46" s="11" t="s">
        <v>68</v>
      </c>
      <c r="E46" s="50">
        <v>0.0006</v>
      </c>
      <c r="F46" s="11">
        <f>B10*E46</f>
        <v>1888.62935779816</v>
      </c>
      <c r="G46" s="11">
        <v>1888.62935779816</v>
      </c>
    </row>
    <row r="47" ht="18" customHeight="1" spans="3:7">
      <c r="C47" s="2"/>
      <c r="D47" s="19" t="s">
        <v>71</v>
      </c>
      <c r="E47" s="41"/>
      <c r="F47" s="30">
        <f>F46+F45</f>
        <v>2917.93235779816</v>
      </c>
      <c r="G47" s="30">
        <v>2917.93235779816</v>
      </c>
    </row>
    <row r="48" ht="18" customHeight="1" spans="3:7">
      <c r="C48" s="2"/>
      <c r="D48" s="19" t="s">
        <v>23</v>
      </c>
      <c r="E48" s="30"/>
      <c r="F48" s="30">
        <f>F44+F47</f>
        <v>18103.5908678898</v>
      </c>
      <c r="G48" s="30">
        <v>17832.4183944954</v>
      </c>
    </row>
    <row r="49" ht="18" customHeight="1" spans="3:7">
      <c r="C49" s="2"/>
      <c r="D49" s="30" t="s">
        <v>63</v>
      </c>
      <c r="E49" s="41">
        <v>0.01</v>
      </c>
      <c r="F49" s="30">
        <f>G10*0.01</f>
        <v>34310.1</v>
      </c>
      <c r="G49" s="30">
        <v>31477.1559633028</v>
      </c>
    </row>
    <row r="50" ht="18" customHeight="1" spans="3:3">
      <c r="C50" s="2"/>
    </row>
    <row r="51" ht="18" customHeight="1" spans="3:3">
      <c r="C51" s="2"/>
    </row>
    <row r="52" ht="18" customHeight="1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</sheetData>
  <autoFilter ref="A12:O17">
    <filterColumn colId="10">
      <customFilters>
        <customFilter operator="equal" val="庐江县恒隆路桥工程有限公司"/>
      </customFilters>
    </filterColumn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0"/>
  <sheetViews>
    <sheetView topLeftCell="A10" workbookViewId="0">
      <selection activeCell="K25" sqref="K2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12.375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72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43726</v>
      </c>
      <c r="C2" s="11" t="s">
        <v>2</v>
      </c>
      <c r="D2" s="12">
        <v>3431010.05</v>
      </c>
      <c r="E2" s="13" t="s">
        <v>3</v>
      </c>
      <c r="F2" s="14" t="s">
        <v>4</v>
      </c>
      <c r="G2" s="15" t="s">
        <v>5</v>
      </c>
      <c r="H2" s="16" t="s">
        <v>6</v>
      </c>
      <c r="I2" s="51"/>
      <c r="J2" s="52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3"/>
      <c r="J3" s="18"/>
      <c r="K3" s="18"/>
      <c r="L3" s="18"/>
    </row>
    <row r="4" ht="18" customHeight="1" spans="1:12">
      <c r="A4" s="2" t="s">
        <v>9</v>
      </c>
      <c r="H4" s="18"/>
      <c r="I4" s="53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/>
      <c r="B7" s="11">
        <f t="shared" ref="B7:B10" si="0">G7/(1+C7+E7)</f>
        <v>0</v>
      </c>
      <c r="C7" s="24"/>
      <c r="D7" s="62">
        <f t="shared" ref="D7:D10" si="1">G7/(1+E7+C7)*C7</f>
        <v>0</v>
      </c>
      <c r="E7" s="24"/>
      <c r="F7" s="11">
        <f t="shared" ref="F7:F10" si="2">G7/(1+C7+E7)*E7</f>
        <v>0</v>
      </c>
      <c r="G7" s="63"/>
      <c r="H7" s="22">
        <v>43845</v>
      </c>
      <c r="I7" s="11">
        <v>2744800</v>
      </c>
      <c r="J7" s="54" t="s">
        <v>21</v>
      </c>
    </row>
    <row r="8" ht="18" customHeight="1" spans="1:10">
      <c r="A8" s="22">
        <v>43788</v>
      </c>
      <c r="B8" s="11">
        <f t="shared" si="0"/>
        <v>2518165.13761468</v>
      </c>
      <c r="C8" s="24"/>
      <c r="D8" s="62">
        <f t="shared" si="1"/>
        <v>0</v>
      </c>
      <c r="E8" s="27">
        <v>0.09</v>
      </c>
      <c r="F8" s="11">
        <f t="shared" si="2"/>
        <v>226634.862385321</v>
      </c>
      <c r="G8" s="63">
        <v>2744800</v>
      </c>
      <c r="H8" s="22">
        <v>43885</v>
      </c>
      <c r="I8" s="11">
        <v>617589</v>
      </c>
      <c r="J8" s="54" t="s">
        <v>21</v>
      </c>
    </row>
    <row r="9" ht="18" customHeight="1" spans="1:10">
      <c r="A9" s="22">
        <v>43817</v>
      </c>
      <c r="B9" s="11">
        <f t="shared" si="0"/>
        <v>629550.458715596</v>
      </c>
      <c r="C9" s="24"/>
      <c r="D9" s="62">
        <f t="shared" si="1"/>
        <v>0</v>
      </c>
      <c r="E9" s="27">
        <v>0.09</v>
      </c>
      <c r="F9" s="11">
        <f t="shared" si="2"/>
        <v>56659.5412844037</v>
      </c>
      <c r="G9" s="63">
        <v>686210</v>
      </c>
      <c r="H9" s="22"/>
      <c r="I9" s="11"/>
      <c r="J9" s="54"/>
    </row>
    <row r="10" ht="18" customHeight="1" spans="1:10">
      <c r="A10" s="22"/>
      <c r="B10" s="11">
        <f t="shared" si="0"/>
        <v>0</v>
      </c>
      <c r="C10" s="24"/>
      <c r="D10" s="62">
        <f t="shared" si="1"/>
        <v>0</v>
      </c>
      <c r="E10" s="24">
        <v>0.08</v>
      </c>
      <c r="F10" s="11">
        <f t="shared" si="2"/>
        <v>0</v>
      </c>
      <c r="G10" s="63"/>
      <c r="H10" s="22"/>
      <c r="I10" s="11"/>
      <c r="J10" s="54"/>
    </row>
    <row r="11" ht="18" customHeight="1" spans="1:10">
      <c r="A11" s="28" t="s">
        <v>23</v>
      </c>
      <c r="B11" s="64">
        <f t="shared" ref="B11:G11" si="3">SUM(B7:B10)</f>
        <v>3147715.59633027</v>
      </c>
      <c r="C11" s="30"/>
      <c r="D11" s="30">
        <f t="shared" si="3"/>
        <v>0</v>
      </c>
      <c r="E11" s="30"/>
      <c r="F11" s="65">
        <f t="shared" si="3"/>
        <v>283294.403669725</v>
      </c>
      <c r="G11" s="30">
        <f t="shared" si="3"/>
        <v>3431010</v>
      </c>
      <c r="H11" s="33"/>
      <c r="I11" s="30">
        <f>SUM(I7:I10)</f>
        <v>3362389</v>
      </c>
      <c r="J11" s="33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4" t="s">
        <v>25</v>
      </c>
      <c r="B13" s="20" t="s">
        <v>26</v>
      </c>
      <c r="C13" s="19" t="s">
        <v>27</v>
      </c>
      <c r="D13" s="19" t="s">
        <v>28</v>
      </c>
      <c r="E13" s="19" t="s">
        <v>16</v>
      </c>
      <c r="F13" s="20" t="s">
        <v>29</v>
      </c>
      <c r="G13" s="20" t="s">
        <v>14</v>
      </c>
      <c r="H13" s="19" t="s">
        <v>30</v>
      </c>
      <c r="I13" s="20" t="s">
        <v>31</v>
      </c>
      <c r="J13" s="19" t="s">
        <v>20</v>
      </c>
      <c r="K13" s="55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s="1" customFormat="1" ht="18" customHeight="1" spans="1:15">
      <c r="A14" s="35"/>
      <c r="B14" s="66"/>
      <c r="C14" s="36"/>
      <c r="D14" s="37"/>
      <c r="E14" s="38"/>
      <c r="F14" s="66"/>
      <c r="G14" s="63"/>
      <c r="H14" s="22"/>
      <c r="I14" s="11"/>
      <c r="J14" s="54"/>
      <c r="K14" s="56"/>
      <c r="L14" s="57" t="s">
        <v>39</v>
      </c>
      <c r="M14" s="58"/>
      <c r="N14" s="58"/>
      <c r="O14" s="57"/>
    </row>
    <row r="15" s="1" customFormat="1" ht="18" customHeight="1" spans="1:15">
      <c r="A15" s="35">
        <v>43800</v>
      </c>
      <c r="B15" s="66">
        <f>ROUND(G15/(1+E15),2)</f>
        <v>2419082.57</v>
      </c>
      <c r="C15" s="36"/>
      <c r="D15" s="37" t="s">
        <v>37</v>
      </c>
      <c r="E15" s="38">
        <v>0.09</v>
      </c>
      <c r="F15" s="66">
        <f>ROUND(G15/(1+E15)*E15,2)</f>
        <v>217717.43</v>
      </c>
      <c r="G15" s="63">
        <v>2636800</v>
      </c>
      <c r="H15" s="22"/>
      <c r="I15" s="11"/>
      <c r="J15" s="54"/>
      <c r="K15" s="56" t="s">
        <v>38</v>
      </c>
      <c r="L15" s="57" t="s">
        <v>39</v>
      </c>
      <c r="M15" s="58"/>
      <c r="N15" s="58"/>
      <c r="O15" s="57"/>
    </row>
    <row r="16" s="1" customFormat="1" ht="18" customHeight="1" spans="1:15">
      <c r="A16" s="35">
        <v>43831</v>
      </c>
      <c r="B16" s="66">
        <f>ROUND(G16/(1+E16),2)</f>
        <v>577981.65</v>
      </c>
      <c r="C16" s="36"/>
      <c r="D16" s="37" t="s">
        <v>37</v>
      </c>
      <c r="E16" s="38">
        <v>0.09</v>
      </c>
      <c r="F16" s="66">
        <f>ROUND(G16/(1+E16)*E16,2)</f>
        <v>52018.35</v>
      </c>
      <c r="G16" s="63">
        <v>630000</v>
      </c>
      <c r="H16" s="22"/>
      <c r="I16" s="11"/>
      <c r="J16" s="54"/>
      <c r="K16" s="56" t="s">
        <v>38</v>
      </c>
      <c r="L16" s="57" t="s">
        <v>39</v>
      </c>
      <c r="M16" s="58"/>
      <c r="N16" s="58"/>
      <c r="O16" s="57"/>
    </row>
    <row r="17" s="1" customFormat="1" ht="18" customHeight="1" spans="1:16">
      <c r="A17" s="35"/>
      <c r="B17" s="66">
        <f>ROUND(G17/(1+E17),2)</f>
        <v>0</v>
      </c>
      <c r="C17" s="36"/>
      <c r="D17" s="37"/>
      <c r="E17" s="39"/>
      <c r="F17" s="66">
        <f>ROUND(G17/(1+E17)*E17,2)</f>
        <v>0</v>
      </c>
      <c r="G17" s="63"/>
      <c r="H17" s="22"/>
      <c r="I17" s="11"/>
      <c r="J17" s="54"/>
      <c r="K17" s="56"/>
      <c r="L17" s="57"/>
      <c r="M17" s="58"/>
      <c r="N17" s="58"/>
      <c r="O17" s="57"/>
      <c r="P17" s="1">
        <f>F15*0.02</f>
        <v>4354.3486</v>
      </c>
    </row>
    <row r="18" s="1" customFormat="1" ht="18" customHeight="1" spans="1:16">
      <c r="A18" s="35"/>
      <c r="B18" s="66">
        <f>ROUND(G18/(1+E18),2)</f>
        <v>0</v>
      </c>
      <c r="C18" s="36"/>
      <c r="D18" s="37"/>
      <c r="E18" s="39"/>
      <c r="F18" s="66">
        <f>ROUND(G18/(1+E18)*E18,2)</f>
        <v>0</v>
      </c>
      <c r="G18" s="63"/>
      <c r="H18" s="22">
        <v>43850</v>
      </c>
      <c r="I18" s="11">
        <v>2744800</v>
      </c>
      <c r="J18" s="54" t="s">
        <v>21</v>
      </c>
      <c r="K18" s="56" t="s">
        <v>38</v>
      </c>
      <c r="L18" s="57" t="s">
        <v>39</v>
      </c>
      <c r="M18" s="58"/>
      <c r="N18" s="58"/>
      <c r="O18" s="57"/>
      <c r="P18" s="1">
        <f>F16*0.02</f>
        <v>1040.367</v>
      </c>
    </row>
    <row r="19" s="1" customFormat="1" ht="18" customHeight="1" spans="1:15">
      <c r="A19" s="35"/>
      <c r="B19" s="66"/>
      <c r="C19" s="36"/>
      <c r="D19" s="37"/>
      <c r="E19" s="39"/>
      <c r="F19" s="66"/>
      <c r="G19" s="63"/>
      <c r="H19" s="67"/>
      <c r="I19" s="69"/>
      <c r="J19" s="70"/>
      <c r="K19" s="71"/>
      <c r="L19" s="57"/>
      <c r="M19" s="58"/>
      <c r="N19" s="58"/>
      <c r="O19" s="57"/>
    </row>
    <row r="20" s="1" customFormat="1" ht="18" customHeight="1" spans="1:15">
      <c r="A20" s="35"/>
      <c r="B20" s="66"/>
      <c r="C20" s="36"/>
      <c r="D20" s="37"/>
      <c r="E20" s="39"/>
      <c r="F20" s="66"/>
      <c r="G20" s="63"/>
      <c r="H20" s="67"/>
      <c r="I20" s="69"/>
      <c r="J20" s="70"/>
      <c r="K20" s="71"/>
      <c r="L20" s="57"/>
      <c r="M20" s="58"/>
      <c r="N20" s="58"/>
      <c r="O20" s="57"/>
    </row>
    <row r="21" s="1" customFormat="1" ht="18" customHeight="1" spans="1:15">
      <c r="A21" s="35"/>
      <c r="B21" s="66"/>
      <c r="C21" s="36"/>
      <c r="D21" s="37"/>
      <c r="E21" s="39"/>
      <c r="F21" s="66"/>
      <c r="G21" s="63"/>
      <c r="H21" s="67"/>
      <c r="I21" s="69"/>
      <c r="J21" s="70"/>
      <c r="K21" s="71"/>
      <c r="L21" s="57"/>
      <c r="M21" s="58"/>
      <c r="N21" s="58"/>
      <c r="O21" s="57"/>
    </row>
    <row r="22" s="1" customFormat="1" ht="18" customHeight="1" spans="1:15">
      <c r="A22" s="35"/>
      <c r="B22" s="66"/>
      <c r="C22" s="36"/>
      <c r="D22" s="37"/>
      <c r="E22" s="39"/>
      <c r="F22" s="66"/>
      <c r="G22" s="63"/>
      <c r="H22" s="67"/>
      <c r="I22" s="69"/>
      <c r="J22" s="70"/>
      <c r="K22" s="71"/>
      <c r="L22" s="57"/>
      <c r="M22" s="58"/>
      <c r="N22" s="58"/>
      <c r="O22" s="57"/>
    </row>
    <row r="23" s="1" customFormat="1" ht="18" customHeight="1" spans="1:15">
      <c r="A23" s="35"/>
      <c r="B23" s="66"/>
      <c r="C23" s="36"/>
      <c r="D23" s="37"/>
      <c r="E23" s="39"/>
      <c r="F23" s="66"/>
      <c r="G23" s="63"/>
      <c r="H23" s="67"/>
      <c r="I23" s="69"/>
      <c r="J23" s="70"/>
      <c r="K23" s="71"/>
      <c r="L23" s="57"/>
      <c r="M23" s="58"/>
      <c r="N23" s="58"/>
      <c r="O23" s="57"/>
    </row>
    <row r="24" s="1" customFormat="1" ht="18" customHeight="1" spans="1:15">
      <c r="A24" s="35"/>
      <c r="B24" s="66">
        <f t="shared" ref="B24:B36" si="4">ROUND(G24/(1+E24),2)</f>
        <v>0</v>
      </c>
      <c r="C24" s="36"/>
      <c r="D24" s="37"/>
      <c r="E24" s="39"/>
      <c r="F24" s="66">
        <f t="shared" ref="F24:F36" si="5">ROUND(G24/(1+E24)*E24,2)</f>
        <v>0</v>
      </c>
      <c r="G24" s="63"/>
      <c r="H24" s="67"/>
      <c r="I24" s="69"/>
      <c r="J24" s="70"/>
      <c r="K24" s="71"/>
      <c r="L24" s="57"/>
      <c r="M24" s="58"/>
      <c r="N24" s="58"/>
      <c r="O24" s="57"/>
    </row>
    <row r="25" s="1" customFormat="1" ht="18" customHeight="1" spans="1:15">
      <c r="A25" s="35"/>
      <c r="B25" s="66">
        <f t="shared" si="4"/>
        <v>0</v>
      </c>
      <c r="C25" s="36"/>
      <c r="D25" s="37"/>
      <c r="E25" s="39"/>
      <c r="F25" s="66">
        <f t="shared" si="5"/>
        <v>0</v>
      </c>
      <c r="G25" s="63"/>
      <c r="H25" s="67"/>
      <c r="I25" s="69"/>
      <c r="J25" s="70"/>
      <c r="K25" s="71"/>
      <c r="L25" s="57"/>
      <c r="M25" s="58"/>
      <c r="N25" s="58"/>
      <c r="O25" s="57"/>
    </row>
    <row r="26" s="1" customFormat="1" ht="18" customHeight="1" spans="1:15">
      <c r="A26" s="35"/>
      <c r="B26" s="66">
        <f t="shared" si="4"/>
        <v>0</v>
      </c>
      <c r="C26" s="36"/>
      <c r="D26" s="37"/>
      <c r="E26" s="39"/>
      <c r="F26" s="66">
        <f t="shared" si="5"/>
        <v>0</v>
      </c>
      <c r="G26" s="63"/>
      <c r="H26" s="67"/>
      <c r="I26" s="69"/>
      <c r="J26" s="70"/>
      <c r="K26" s="71"/>
      <c r="L26" s="57"/>
      <c r="M26" s="58"/>
      <c r="N26" s="58"/>
      <c r="O26" s="57"/>
    </row>
    <row r="27" s="1" customFormat="1" ht="18" customHeight="1" spans="1:15">
      <c r="A27" s="35"/>
      <c r="B27" s="66">
        <f t="shared" si="4"/>
        <v>0</v>
      </c>
      <c r="C27" s="36"/>
      <c r="D27" s="37"/>
      <c r="E27" s="39"/>
      <c r="F27" s="66">
        <f t="shared" si="5"/>
        <v>0</v>
      </c>
      <c r="G27" s="63"/>
      <c r="H27" s="67"/>
      <c r="I27" s="69"/>
      <c r="J27" s="70"/>
      <c r="K27" s="71"/>
      <c r="L27" s="57"/>
      <c r="M27" s="58"/>
      <c r="N27" s="58"/>
      <c r="O27" s="57"/>
    </row>
    <row r="28" s="1" customFormat="1" ht="18" customHeight="1" spans="1:15">
      <c r="A28" s="35"/>
      <c r="B28" s="66">
        <f t="shared" si="4"/>
        <v>0</v>
      </c>
      <c r="C28" s="36"/>
      <c r="D28" s="37"/>
      <c r="E28" s="39"/>
      <c r="F28" s="66">
        <f t="shared" si="5"/>
        <v>0</v>
      </c>
      <c r="G28" s="63"/>
      <c r="H28" s="67"/>
      <c r="I28" s="69"/>
      <c r="J28" s="70"/>
      <c r="K28" s="71"/>
      <c r="L28" s="57"/>
      <c r="M28" s="58"/>
      <c r="N28" s="58"/>
      <c r="O28" s="57"/>
    </row>
    <row r="29" s="1" customFormat="1" ht="18" customHeight="1" spans="1:15">
      <c r="A29" s="35"/>
      <c r="B29" s="66">
        <f t="shared" si="4"/>
        <v>0</v>
      </c>
      <c r="C29" s="36"/>
      <c r="D29" s="37"/>
      <c r="E29" s="39"/>
      <c r="F29" s="66">
        <f t="shared" si="5"/>
        <v>0</v>
      </c>
      <c r="G29" s="63"/>
      <c r="H29" s="22">
        <v>43850</v>
      </c>
      <c r="I29" s="11">
        <v>-109802</v>
      </c>
      <c r="J29" s="54" t="s">
        <v>42</v>
      </c>
      <c r="K29" s="56" t="s">
        <v>50</v>
      </c>
      <c r="L29" s="57"/>
      <c r="M29" s="58"/>
      <c r="N29" s="58"/>
      <c r="O29" s="57"/>
    </row>
    <row r="30" s="1" customFormat="1" ht="18" customHeight="1" spans="1:15">
      <c r="A30" s="35"/>
      <c r="B30" s="66">
        <f t="shared" si="4"/>
        <v>0</v>
      </c>
      <c r="C30" s="36"/>
      <c r="D30" s="37"/>
      <c r="E30" s="39"/>
      <c r="F30" s="66">
        <f t="shared" si="5"/>
        <v>0</v>
      </c>
      <c r="G30" s="63"/>
      <c r="H30" s="40" t="s">
        <v>51</v>
      </c>
      <c r="I30" s="11">
        <v>5395</v>
      </c>
      <c r="J30" s="54" t="s">
        <v>46</v>
      </c>
      <c r="K30" s="56" t="s">
        <v>52</v>
      </c>
      <c r="L30" s="57"/>
      <c r="M30" s="58"/>
      <c r="N30" s="58"/>
      <c r="O30" s="57"/>
    </row>
    <row r="31" s="1" customFormat="1" ht="18" customHeight="1" spans="1:15">
      <c r="A31" s="35"/>
      <c r="B31" s="66">
        <f t="shared" si="4"/>
        <v>0</v>
      </c>
      <c r="C31" s="36"/>
      <c r="D31" s="37"/>
      <c r="E31" s="39"/>
      <c r="F31" s="66">
        <f t="shared" si="5"/>
        <v>0</v>
      </c>
      <c r="G31" s="63"/>
      <c r="H31" s="40" t="s">
        <v>51</v>
      </c>
      <c r="I31" s="11">
        <v>31478</v>
      </c>
      <c r="J31" s="54" t="s">
        <v>46</v>
      </c>
      <c r="K31" s="56" t="s">
        <v>53</v>
      </c>
      <c r="L31" s="57"/>
      <c r="M31" s="58"/>
      <c r="N31" s="58"/>
      <c r="O31" s="57"/>
    </row>
    <row r="32" s="1" customFormat="1" ht="18" customHeight="1" spans="1:15">
      <c r="A32" s="35"/>
      <c r="B32" s="66">
        <f t="shared" si="4"/>
        <v>0</v>
      </c>
      <c r="C32" s="36"/>
      <c r="D32" s="37"/>
      <c r="E32" s="39"/>
      <c r="F32" s="66">
        <f t="shared" si="5"/>
        <v>0</v>
      </c>
      <c r="G32" s="63"/>
      <c r="H32" s="40" t="s">
        <v>51</v>
      </c>
      <c r="I32" s="11">
        <v>2918</v>
      </c>
      <c r="J32" s="54" t="s">
        <v>46</v>
      </c>
      <c r="K32" s="56" t="s">
        <v>54</v>
      </c>
      <c r="L32" s="57"/>
      <c r="M32" s="58"/>
      <c r="N32" s="58"/>
      <c r="O32" s="57"/>
    </row>
    <row r="33" s="1" customFormat="1" ht="18" customHeight="1" spans="1:15">
      <c r="A33" s="35"/>
      <c r="B33" s="66">
        <f t="shared" si="4"/>
        <v>0</v>
      </c>
      <c r="C33" s="36"/>
      <c r="D33" s="37"/>
      <c r="E33" s="39"/>
      <c r="F33" s="66">
        <f t="shared" si="5"/>
        <v>0</v>
      </c>
      <c r="G33" s="63"/>
      <c r="H33" s="40" t="s">
        <v>51</v>
      </c>
      <c r="I33" s="11">
        <v>14915</v>
      </c>
      <c r="J33" s="54" t="s">
        <v>46</v>
      </c>
      <c r="K33" s="56" t="s">
        <v>55</v>
      </c>
      <c r="L33" s="57"/>
      <c r="M33" s="58"/>
      <c r="N33" s="58"/>
      <c r="O33" s="57"/>
    </row>
    <row r="34" s="1" customFormat="1" ht="18" customHeight="1" spans="1:15">
      <c r="A34" s="35"/>
      <c r="B34" s="66">
        <f t="shared" si="4"/>
        <v>0</v>
      </c>
      <c r="C34" s="36"/>
      <c r="D34" s="37"/>
      <c r="E34" s="39"/>
      <c r="F34" s="66">
        <f t="shared" si="5"/>
        <v>0</v>
      </c>
      <c r="G34" s="63"/>
      <c r="H34" s="40" t="s">
        <v>51</v>
      </c>
      <c r="I34" s="11">
        <v>200</v>
      </c>
      <c r="J34" s="54" t="s">
        <v>46</v>
      </c>
      <c r="K34" s="56" t="s">
        <v>47</v>
      </c>
      <c r="L34" s="57"/>
      <c r="M34" s="58"/>
      <c r="N34" s="58"/>
      <c r="O34" s="57"/>
    </row>
    <row r="35" s="1" customFormat="1" ht="18" customHeight="1" spans="1:15">
      <c r="A35" s="35"/>
      <c r="B35" s="66">
        <f t="shared" si="4"/>
        <v>54896</v>
      </c>
      <c r="C35" s="36"/>
      <c r="D35" s="37"/>
      <c r="E35" s="39"/>
      <c r="F35" s="66">
        <f t="shared" si="5"/>
        <v>0</v>
      </c>
      <c r="G35" s="63">
        <f>54896</f>
        <v>54896</v>
      </c>
      <c r="H35" s="40" t="s">
        <v>51</v>
      </c>
      <c r="I35" s="11">
        <f>G35</f>
        <v>54896</v>
      </c>
      <c r="J35" s="54" t="s">
        <v>46</v>
      </c>
      <c r="K35" s="56" t="s">
        <v>49</v>
      </c>
      <c r="L35" s="57"/>
      <c r="M35" s="58"/>
      <c r="N35" s="58"/>
      <c r="O35" s="57"/>
    </row>
    <row r="36" s="1" customFormat="1" ht="18" customHeight="1" spans="1:15">
      <c r="A36" s="35"/>
      <c r="B36" s="66">
        <f t="shared" si="4"/>
        <v>0</v>
      </c>
      <c r="C36" s="36"/>
      <c r="D36" s="37"/>
      <c r="E36" s="39"/>
      <c r="F36" s="66">
        <f t="shared" si="5"/>
        <v>0</v>
      </c>
      <c r="G36" s="63"/>
      <c r="H36" s="22"/>
      <c r="I36" s="11"/>
      <c r="J36" s="54"/>
      <c r="K36" s="56"/>
      <c r="L36" s="57"/>
      <c r="M36" s="58"/>
      <c r="N36" s="58"/>
      <c r="O36" s="57"/>
    </row>
    <row r="37" ht="18" customHeight="1" spans="1:15">
      <c r="A37" s="30" t="s">
        <v>23</v>
      </c>
      <c r="B37" s="64">
        <f>SUM(B15:B36)</f>
        <v>3051960.22</v>
      </c>
      <c r="C37" s="30"/>
      <c r="D37" s="41"/>
      <c r="E37" s="41"/>
      <c r="F37" s="65">
        <f>SUM(F15:F36)</f>
        <v>269735.78</v>
      </c>
      <c r="G37" s="68">
        <f>SUM(G15:G36)</f>
        <v>3321696</v>
      </c>
      <c r="H37" s="43"/>
      <c r="I37" s="30">
        <f>SUM(I14:I36)</f>
        <v>2744800</v>
      </c>
      <c r="J37" s="59"/>
      <c r="K37" s="41"/>
      <c r="L37" s="33"/>
      <c r="M37" s="54"/>
      <c r="N37" s="54"/>
      <c r="O37" s="33"/>
    </row>
    <row r="38" ht="18" customHeight="1" spans="1:14">
      <c r="A38" s="44" t="s">
        <v>56</v>
      </c>
      <c r="B38" s="44">
        <f>B11*0.96</f>
        <v>3021806.97247706</v>
      </c>
      <c r="C38" s="44"/>
      <c r="D38" s="46"/>
      <c r="E38" s="46"/>
      <c r="F38" s="45"/>
      <c r="G38" s="44">
        <f>G11-G37</f>
        <v>109314</v>
      </c>
      <c r="H38" s="21" t="s">
        <v>57</v>
      </c>
      <c r="I38" s="30">
        <f>I11-I37</f>
        <v>617589</v>
      </c>
      <c r="J38" s="6"/>
      <c r="K38" s="60"/>
      <c r="M38" s="61"/>
      <c r="N38" s="61"/>
    </row>
    <row r="39" ht="18" customHeight="1" spans="1:14">
      <c r="A39" s="44" t="s">
        <v>58</v>
      </c>
      <c r="B39" s="44">
        <f>B38-B37</f>
        <v>-30153.2475229362</v>
      </c>
      <c r="C39" s="44"/>
      <c r="D39" s="46"/>
      <c r="E39" s="46"/>
      <c r="F39" s="45"/>
      <c r="G39" s="45"/>
      <c r="H39" s="47"/>
      <c r="I39" s="45"/>
      <c r="J39" s="6"/>
      <c r="K39" s="60"/>
      <c r="M39" s="61"/>
      <c r="N39" s="61"/>
    </row>
    <row r="40" ht="18" customHeight="1" spans="1:3">
      <c r="A40" s="2" t="s">
        <v>59</v>
      </c>
      <c r="C40" s="2"/>
    </row>
    <row r="41" ht="18" customHeight="1" spans="1:7">
      <c r="A41" s="21" t="s">
        <v>60</v>
      </c>
      <c r="B41" s="20" t="s">
        <v>61</v>
      </c>
      <c r="C41" s="33"/>
      <c r="D41" s="21" t="s">
        <v>60</v>
      </c>
      <c r="E41" s="19" t="s">
        <v>16</v>
      </c>
      <c r="F41" s="20" t="s">
        <v>61</v>
      </c>
      <c r="G41" s="3" t="s">
        <v>62</v>
      </c>
    </row>
    <row r="42" ht="18" customHeight="1" spans="1:7">
      <c r="A42" s="33" t="s">
        <v>63</v>
      </c>
      <c r="B42" s="17">
        <f>(B38-B37)*0.25</f>
        <v>-7538.31188073405</v>
      </c>
      <c r="C42" s="33"/>
      <c r="D42" s="28" t="s">
        <v>64</v>
      </c>
      <c r="E42" s="21" t="s">
        <v>65</v>
      </c>
      <c r="F42" s="32">
        <f>F11-F37</f>
        <v>13558.6236697247</v>
      </c>
      <c r="G42" s="3">
        <v>13558.6236697248</v>
      </c>
    </row>
    <row r="43" ht="18" customHeight="1" spans="1:7">
      <c r="A43" s="33" t="s">
        <v>66</v>
      </c>
      <c r="B43" s="48">
        <f>G11*0.0003</f>
        <v>1029.303</v>
      </c>
      <c r="C43" s="33"/>
      <c r="D43" s="49" t="s">
        <v>67</v>
      </c>
      <c r="E43" s="13">
        <v>0.05</v>
      </c>
      <c r="F43" s="23">
        <f>F42*E43</f>
        <v>677.931183486237</v>
      </c>
      <c r="G43" s="3">
        <v>677.93118348624</v>
      </c>
    </row>
    <row r="44" ht="18" customHeight="1" spans="1:7">
      <c r="A44" s="33" t="s">
        <v>68</v>
      </c>
      <c r="B44" s="48">
        <f>B11*0.0006</f>
        <v>1888.62935779816</v>
      </c>
      <c r="C44" s="33"/>
      <c r="D44" s="49" t="s">
        <v>69</v>
      </c>
      <c r="E44" s="13">
        <v>0.03</v>
      </c>
      <c r="F44" s="23">
        <f>F42*E44</f>
        <v>406.758710091742</v>
      </c>
      <c r="G44" s="3">
        <v>406.758710091744</v>
      </c>
    </row>
    <row r="45" ht="18" customHeight="1" spans="1:7">
      <c r="A45" s="33"/>
      <c r="B45" s="23"/>
      <c r="C45" s="33"/>
      <c r="D45" s="49" t="s">
        <v>70</v>
      </c>
      <c r="E45" s="13">
        <v>0.02</v>
      </c>
      <c r="F45" s="23">
        <f>F42*E45</f>
        <v>271.172473394495</v>
      </c>
      <c r="G45" s="3">
        <v>271.172473394496</v>
      </c>
    </row>
    <row r="46" ht="18" customHeight="1" spans="1:7">
      <c r="A46" s="28" t="s">
        <v>71</v>
      </c>
      <c r="B46" s="29">
        <f>SUM(B42:B45)</f>
        <v>-4620.37952293589</v>
      </c>
      <c r="C46" s="33"/>
      <c r="D46" s="34" t="s">
        <v>71</v>
      </c>
      <c r="E46" s="28"/>
      <c r="F46" s="32">
        <f>SUM(F42:F45)</f>
        <v>14914.4860366972</v>
      </c>
      <c r="G46" s="3">
        <v>14914.4860366973</v>
      </c>
    </row>
    <row r="47" ht="18" customHeight="1" spans="3:7">
      <c r="C47" s="2"/>
      <c r="D47" s="11" t="s">
        <v>66</v>
      </c>
      <c r="E47" s="50">
        <v>0.0003</v>
      </c>
      <c r="F47" s="23">
        <f>G11*E47</f>
        <v>1029.303</v>
      </c>
      <c r="G47" s="3">
        <v>1029.303</v>
      </c>
    </row>
    <row r="48" ht="18" customHeight="1" spans="3:7">
      <c r="C48" s="2"/>
      <c r="D48" s="11" t="s">
        <v>68</v>
      </c>
      <c r="E48" s="50">
        <v>0.0006</v>
      </c>
      <c r="F48" s="23">
        <f>B11*E48</f>
        <v>1888.62935779816</v>
      </c>
      <c r="G48" s="3">
        <v>1888.62935779816</v>
      </c>
    </row>
    <row r="49" ht="18" customHeight="1" spans="3:7">
      <c r="C49" s="2"/>
      <c r="D49" s="19" t="s">
        <v>71</v>
      </c>
      <c r="E49" s="41"/>
      <c r="F49" s="31">
        <f>F48+F47</f>
        <v>2917.93235779816</v>
      </c>
      <c r="G49" s="3">
        <v>2917.93235779816</v>
      </c>
    </row>
    <row r="50" ht="18" customHeight="1" spans="3:7">
      <c r="C50" s="2"/>
      <c r="D50" s="19" t="s">
        <v>23</v>
      </c>
      <c r="E50" s="30"/>
      <c r="F50" s="31">
        <f>F46+F49</f>
        <v>17832.4183944954</v>
      </c>
      <c r="G50" s="3">
        <v>17832.4183944954</v>
      </c>
    </row>
    <row r="51" ht="18" customHeight="1" spans="3:7">
      <c r="C51" s="2"/>
      <c r="D51" s="30" t="s">
        <v>63</v>
      </c>
      <c r="E51" s="41">
        <v>0.01</v>
      </c>
      <c r="F51" s="31">
        <f>B11*E51</f>
        <v>31477.1559633028</v>
      </c>
      <c r="G51" s="3">
        <v>31477.1559633028</v>
      </c>
    </row>
    <row r="52" ht="18" customHeight="1" spans="3:3">
      <c r="C52" s="2"/>
    </row>
    <row r="53" ht="18" customHeight="1" spans="3:3">
      <c r="C53" s="2"/>
    </row>
    <row r="54" ht="18" customHeight="1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topLeftCell="A10" workbookViewId="0">
      <selection activeCell="K21" sqref="K21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12.375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72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43726</v>
      </c>
      <c r="C2" s="11" t="s">
        <v>2</v>
      </c>
      <c r="D2" s="12">
        <v>3431010.05</v>
      </c>
      <c r="E2" s="13" t="s">
        <v>3</v>
      </c>
      <c r="F2" s="14" t="s">
        <v>4</v>
      </c>
      <c r="G2" s="15" t="s">
        <v>5</v>
      </c>
      <c r="H2" s="16" t="s">
        <v>6</v>
      </c>
      <c r="I2" s="51"/>
      <c r="J2" s="52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3"/>
      <c r="J3" s="18"/>
      <c r="K3" s="18"/>
      <c r="L3" s="18"/>
    </row>
    <row r="4" ht="18" customHeight="1" spans="1:12">
      <c r="A4" s="2" t="s">
        <v>9</v>
      </c>
      <c r="H4" s="18"/>
      <c r="I4" s="53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/>
      <c r="B7" s="23">
        <f t="shared" ref="B7:B8" si="0">G7/(1+C7+E7)</f>
        <v>0</v>
      </c>
      <c r="C7" s="24"/>
      <c r="D7" s="25">
        <f t="shared" ref="D7:D8" si="1">G7/(1+E7+C7)*C7</f>
        <v>0</v>
      </c>
      <c r="E7" s="24"/>
      <c r="F7" s="23">
        <f t="shared" ref="F7:F8" si="2">G7/(1+C7+E7)*E7</f>
        <v>0</v>
      </c>
      <c r="G7" s="26"/>
      <c r="H7" s="22">
        <v>43845</v>
      </c>
      <c r="I7" s="23">
        <v>2744800</v>
      </c>
      <c r="J7" s="54" t="s">
        <v>21</v>
      </c>
    </row>
    <row r="8" ht="18" customHeight="1" spans="1:10">
      <c r="A8" s="22">
        <v>43788</v>
      </c>
      <c r="B8" s="23">
        <f t="shared" si="0"/>
        <v>2518165.13761468</v>
      </c>
      <c r="C8" s="24"/>
      <c r="D8" s="25">
        <f t="shared" si="1"/>
        <v>0</v>
      </c>
      <c r="E8" s="27">
        <v>0.09</v>
      </c>
      <c r="F8" s="23">
        <f t="shared" si="2"/>
        <v>226634.862385321</v>
      </c>
      <c r="G8" s="26">
        <v>2744800</v>
      </c>
      <c r="H8" s="22"/>
      <c r="I8" s="23"/>
      <c r="J8" s="54"/>
    </row>
    <row r="9" ht="18" customHeight="1" spans="1:10">
      <c r="A9" s="22">
        <v>43817</v>
      </c>
      <c r="B9" s="23">
        <f t="shared" ref="B8:B10" si="3">G9/(1+C9+E9)</f>
        <v>629550.458715596</v>
      </c>
      <c r="C9" s="24"/>
      <c r="D9" s="25">
        <f t="shared" ref="D8:D10" si="4">G9/(1+E9+C9)*C9</f>
        <v>0</v>
      </c>
      <c r="E9" s="27">
        <v>0.09</v>
      </c>
      <c r="F9" s="23">
        <f t="shared" ref="F8:F10" si="5">G9/(1+C9+E9)*E9</f>
        <v>56659.5412844037</v>
      </c>
      <c r="G9" s="26">
        <v>686210</v>
      </c>
      <c r="H9" s="22"/>
      <c r="I9" s="23"/>
      <c r="J9" s="54"/>
    </row>
    <row r="10" ht="18" customHeight="1" spans="1:10">
      <c r="A10" s="22"/>
      <c r="B10" s="23">
        <f t="shared" si="3"/>
        <v>0</v>
      </c>
      <c r="C10" s="24"/>
      <c r="D10" s="25">
        <f t="shared" si="4"/>
        <v>0</v>
      </c>
      <c r="E10" s="24">
        <v>0.08</v>
      </c>
      <c r="F10" s="23">
        <f t="shared" si="5"/>
        <v>0</v>
      </c>
      <c r="G10" s="26"/>
      <c r="H10" s="22"/>
      <c r="I10" s="23"/>
      <c r="J10" s="54"/>
    </row>
    <row r="11" ht="18" customHeight="1" spans="1:10">
      <c r="A11" s="28" t="s">
        <v>23</v>
      </c>
      <c r="B11" s="29">
        <f>SUM(B7:B10)</f>
        <v>3147715.59633027</v>
      </c>
      <c r="C11" s="30"/>
      <c r="D11" s="31">
        <f t="shared" ref="D11:G11" si="6">SUM(D7:D10)</f>
        <v>0</v>
      </c>
      <c r="E11" s="30"/>
      <c r="F11" s="32">
        <f t="shared" si="6"/>
        <v>283294.403669725</v>
      </c>
      <c r="G11" s="31">
        <f t="shared" si="6"/>
        <v>3431010</v>
      </c>
      <c r="H11" s="33"/>
      <c r="I11" s="31">
        <f>SUM(I7:I10)</f>
        <v>2744800</v>
      </c>
      <c r="J11" s="33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4" t="s">
        <v>25</v>
      </c>
      <c r="B13" s="20" t="s">
        <v>26</v>
      </c>
      <c r="C13" s="19" t="s">
        <v>27</v>
      </c>
      <c r="D13" s="19" t="s">
        <v>28</v>
      </c>
      <c r="E13" s="19" t="s">
        <v>16</v>
      </c>
      <c r="F13" s="20" t="s">
        <v>29</v>
      </c>
      <c r="G13" s="20" t="s">
        <v>14</v>
      </c>
      <c r="H13" s="19" t="s">
        <v>30</v>
      </c>
      <c r="I13" s="20" t="s">
        <v>31</v>
      </c>
      <c r="J13" s="19" t="s">
        <v>20</v>
      </c>
      <c r="K13" s="55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s="1" customFormat="1" ht="18" customHeight="1" spans="1:15">
      <c r="A14" s="35"/>
      <c r="B14" s="17"/>
      <c r="C14" s="36"/>
      <c r="D14" s="37"/>
      <c r="E14" s="38"/>
      <c r="F14" s="17"/>
      <c r="G14" s="26"/>
      <c r="H14" s="22"/>
      <c r="I14" s="23"/>
      <c r="J14" s="54"/>
      <c r="K14" s="56"/>
      <c r="L14" s="57" t="s">
        <v>39</v>
      </c>
      <c r="M14" s="58"/>
      <c r="N14" s="58"/>
      <c r="O14" s="57"/>
    </row>
    <row r="15" s="1" customFormat="1" ht="18" customHeight="1" spans="1:15">
      <c r="A15" s="35">
        <v>43800</v>
      </c>
      <c r="B15" s="17">
        <f t="shared" ref="B14:B31" si="7">ROUND(G15/(1+E15),2)</f>
        <v>2419082.57</v>
      </c>
      <c r="C15" s="36"/>
      <c r="D15" s="37" t="s">
        <v>37</v>
      </c>
      <c r="E15" s="38">
        <v>0.09</v>
      </c>
      <c r="F15" s="17">
        <f t="shared" ref="F14:F31" si="8">ROUND(G15/(1+E15)*E15,2)</f>
        <v>217717.43</v>
      </c>
      <c r="G15" s="26">
        <v>2636800</v>
      </c>
      <c r="H15" s="22"/>
      <c r="I15" s="23"/>
      <c r="J15" s="54"/>
      <c r="K15" s="56" t="s">
        <v>38</v>
      </c>
      <c r="L15" s="57" t="s">
        <v>39</v>
      </c>
      <c r="M15" s="58"/>
      <c r="N15" s="58"/>
      <c r="O15" s="57"/>
    </row>
    <row r="16" s="1" customFormat="1" ht="18" customHeight="1" spans="1:15">
      <c r="A16" s="35">
        <v>43831</v>
      </c>
      <c r="B16" s="17">
        <f t="shared" si="7"/>
        <v>577981.65</v>
      </c>
      <c r="C16" s="36"/>
      <c r="D16" s="37" t="s">
        <v>37</v>
      </c>
      <c r="E16" s="38">
        <v>0.09</v>
      </c>
      <c r="F16" s="17">
        <f t="shared" si="8"/>
        <v>52018.35</v>
      </c>
      <c r="G16" s="26">
        <v>630000</v>
      </c>
      <c r="H16" s="22"/>
      <c r="I16" s="23"/>
      <c r="J16" s="54"/>
      <c r="K16" s="56" t="s">
        <v>38</v>
      </c>
      <c r="L16" s="57" t="s">
        <v>39</v>
      </c>
      <c r="M16" s="58"/>
      <c r="N16" s="58"/>
      <c r="O16" s="57"/>
    </row>
    <row r="17" s="1" customFormat="1" ht="18" customHeight="1" spans="1:16">
      <c r="A17" s="35"/>
      <c r="B17" s="17">
        <f t="shared" si="7"/>
        <v>0</v>
      </c>
      <c r="C17" s="36"/>
      <c r="D17" s="37"/>
      <c r="E17" s="39"/>
      <c r="F17" s="17">
        <f t="shared" si="8"/>
        <v>0</v>
      </c>
      <c r="G17" s="26"/>
      <c r="H17" s="22"/>
      <c r="I17" s="23"/>
      <c r="J17" s="54"/>
      <c r="K17" s="56"/>
      <c r="L17" s="57"/>
      <c r="M17" s="58"/>
      <c r="N17" s="58"/>
      <c r="O17" s="57"/>
      <c r="P17" s="1">
        <f>F15*0.02</f>
        <v>4354.3486</v>
      </c>
    </row>
    <row r="18" s="1" customFormat="1" ht="18" customHeight="1" spans="1:16">
      <c r="A18" s="35"/>
      <c r="B18" s="17">
        <f t="shared" si="7"/>
        <v>0</v>
      </c>
      <c r="C18" s="36"/>
      <c r="D18" s="37"/>
      <c r="E18" s="39"/>
      <c r="F18" s="17">
        <f t="shared" si="8"/>
        <v>0</v>
      </c>
      <c r="G18" s="26"/>
      <c r="H18" s="22">
        <v>43850</v>
      </c>
      <c r="I18" s="23">
        <v>2744800</v>
      </c>
      <c r="J18" s="54" t="s">
        <v>21</v>
      </c>
      <c r="K18" s="56" t="s">
        <v>38</v>
      </c>
      <c r="L18" s="57" t="s">
        <v>39</v>
      </c>
      <c r="M18" s="58"/>
      <c r="N18" s="58"/>
      <c r="O18" s="57"/>
      <c r="P18" s="1">
        <f>F16*0.02</f>
        <v>1040.367</v>
      </c>
    </row>
    <row r="19" s="1" customFormat="1" ht="18" customHeight="1" spans="1:15">
      <c r="A19" s="35"/>
      <c r="B19" s="17">
        <f t="shared" si="7"/>
        <v>0</v>
      </c>
      <c r="C19" s="36"/>
      <c r="D19" s="37"/>
      <c r="E19" s="39"/>
      <c r="F19" s="17">
        <f t="shared" si="8"/>
        <v>0</v>
      </c>
      <c r="G19" s="26"/>
      <c r="H19" s="22"/>
      <c r="I19" s="23"/>
      <c r="J19" s="54"/>
      <c r="K19" s="56"/>
      <c r="L19" s="57"/>
      <c r="M19" s="58"/>
      <c r="N19" s="58"/>
      <c r="O19" s="57"/>
    </row>
    <row r="20" s="1" customFormat="1" ht="18" customHeight="1" spans="1:15">
      <c r="A20" s="35"/>
      <c r="B20" s="17">
        <f t="shared" si="7"/>
        <v>0</v>
      </c>
      <c r="C20" s="36"/>
      <c r="D20" s="37"/>
      <c r="E20" s="39"/>
      <c r="F20" s="17">
        <f t="shared" si="8"/>
        <v>0</v>
      </c>
      <c r="G20" s="26"/>
      <c r="H20" s="22"/>
      <c r="I20" s="23"/>
      <c r="J20" s="54"/>
      <c r="K20" s="56"/>
      <c r="L20" s="57"/>
      <c r="M20" s="58"/>
      <c r="N20" s="58"/>
      <c r="O20" s="57"/>
    </row>
    <row r="21" s="1" customFormat="1" ht="18" customHeight="1" spans="1:15">
      <c r="A21" s="35"/>
      <c r="B21" s="17">
        <f t="shared" si="7"/>
        <v>0</v>
      </c>
      <c r="C21" s="36"/>
      <c r="D21" s="37"/>
      <c r="E21" s="39"/>
      <c r="F21" s="17">
        <f t="shared" si="8"/>
        <v>0</v>
      </c>
      <c r="G21" s="26"/>
      <c r="H21" s="22"/>
      <c r="I21" s="23"/>
      <c r="J21" s="54"/>
      <c r="K21" s="56"/>
      <c r="L21" s="57"/>
      <c r="M21" s="58"/>
      <c r="N21" s="58"/>
      <c r="O21" s="57"/>
    </row>
    <row r="22" s="1" customFormat="1" ht="18" customHeight="1" spans="1:15">
      <c r="A22" s="35"/>
      <c r="B22" s="17">
        <f t="shared" si="7"/>
        <v>0</v>
      </c>
      <c r="C22" s="36"/>
      <c r="D22" s="37"/>
      <c r="E22" s="39"/>
      <c r="F22" s="17">
        <f t="shared" si="8"/>
        <v>0</v>
      </c>
      <c r="G22" s="26"/>
      <c r="H22" s="22"/>
      <c r="I22" s="23"/>
      <c r="J22" s="54"/>
      <c r="K22" s="56"/>
      <c r="L22" s="57"/>
      <c r="M22" s="58"/>
      <c r="N22" s="58"/>
      <c r="O22" s="57"/>
    </row>
    <row r="23" s="1" customFormat="1" ht="18" customHeight="1" spans="1:15">
      <c r="A23" s="35"/>
      <c r="B23" s="17">
        <f t="shared" si="7"/>
        <v>0</v>
      </c>
      <c r="C23" s="36"/>
      <c r="D23" s="37"/>
      <c r="E23" s="39"/>
      <c r="F23" s="17">
        <f t="shared" si="8"/>
        <v>0</v>
      </c>
      <c r="G23" s="26"/>
      <c r="H23" s="22"/>
      <c r="I23" s="23"/>
      <c r="J23" s="54"/>
      <c r="K23" s="56"/>
      <c r="L23" s="57"/>
      <c r="M23" s="58"/>
      <c r="N23" s="58"/>
      <c r="O23" s="57"/>
    </row>
    <row r="24" s="1" customFormat="1" ht="18" customHeight="1" spans="1:15">
      <c r="A24" s="35"/>
      <c r="B24" s="17">
        <f t="shared" si="7"/>
        <v>0</v>
      </c>
      <c r="C24" s="36"/>
      <c r="D24" s="37"/>
      <c r="E24" s="39"/>
      <c r="F24" s="17">
        <f t="shared" si="8"/>
        <v>0</v>
      </c>
      <c r="G24" s="26"/>
      <c r="H24" s="22">
        <v>43850</v>
      </c>
      <c r="I24" s="23">
        <v>-109802</v>
      </c>
      <c r="J24" s="54" t="s">
        <v>42</v>
      </c>
      <c r="K24" s="56" t="s">
        <v>73</v>
      </c>
      <c r="L24" s="57"/>
      <c r="M24" s="58"/>
      <c r="N24" s="58"/>
      <c r="O24" s="57"/>
    </row>
    <row r="25" s="1" customFormat="1" ht="18" customHeight="1" spans="1:15">
      <c r="A25" s="35"/>
      <c r="B25" s="17">
        <f t="shared" si="7"/>
        <v>0</v>
      </c>
      <c r="C25" s="36"/>
      <c r="D25" s="37"/>
      <c r="E25" s="39"/>
      <c r="F25" s="17">
        <f t="shared" si="8"/>
        <v>0</v>
      </c>
      <c r="G25" s="26"/>
      <c r="H25" s="40" t="s">
        <v>51</v>
      </c>
      <c r="I25" s="23">
        <v>5395</v>
      </c>
      <c r="J25" s="54" t="s">
        <v>46</v>
      </c>
      <c r="K25" s="56" t="s">
        <v>52</v>
      </c>
      <c r="L25" s="57"/>
      <c r="M25" s="58"/>
      <c r="N25" s="58"/>
      <c r="O25" s="57"/>
    </row>
    <row r="26" s="1" customFormat="1" ht="18" customHeight="1" spans="1:15">
      <c r="A26" s="35"/>
      <c r="B26" s="17">
        <f t="shared" si="7"/>
        <v>0</v>
      </c>
      <c r="C26" s="36"/>
      <c r="D26" s="37"/>
      <c r="E26" s="39"/>
      <c r="F26" s="17">
        <f t="shared" si="8"/>
        <v>0</v>
      </c>
      <c r="G26" s="26"/>
      <c r="H26" s="40" t="s">
        <v>51</v>
      </c>
      <c r="I26" s="23">
        <v>31478</v>
      </c>
      <c r="J26" s="54" t="s">
        <v>46</v>
      </c>
      <c r="K26" s="56" t="s">
        <v>53</v>
      </c>
      <c r="L26" s="57"/>
      <c r="M26" s="58"/>
      <c r="N26" s="58"/>
      <c r="O26" s="57"/>
    </row>
    <row r="27" s="1" customFormat="1" ht="18" customHeight="1" spans="1:15">
      <c r="A27" s="35"/>
      <c r="B27" s="17">
        <f t="shared" si="7"/>
        <v>0</v>
      </c>
      <c r="C27" s="36"/>
      <c r="D27" s="37"/>
      <c r="E27" s="39"/>
      <c r="F27" s="17">
        <f t="shared" si="8"/>
        <v>0</v>
      </c>
      <c r="G27" s="26"/>
      <c r="H27" s="40" t="s">
        <v>51</v>
      </c>
      <c r="I27" s="23">
        <v>2918</v>
      </c>
      <c r="J27" s="54" t="s">
        <v>46</v>
      </c>
      <c r="K27" s="56" t="s">
        <v>54</v>
      </c>
      <c r="L27" s="57"/>
      <c r="M27" s="58"/>
      <c r="N27" s="58"/>
      <c r="O27" s="57"/>
    </row>
    <row r="28" s="1" customFormat="1" ht="18" customHeight="1" spans="1:15">
      <c r="A28" s="35"/>
      <c r="B28" s="17">
        <f t="shared" si="7"/>
        <v>0</v>
      </c>
      <c r="C28" s="36"/>
      <c r="D28" s="37"/>
      <c r="E28" s="39"/>
      <c r="F28" s="17">
        <f t="shared" si="8"/>
        <v>0</v>
      </c>
      <c r="G28" s="26"/>
      <c r="H28" s="40" t="s">
        <v>51</v>
      </c>
      <c r="I28" s="23">
        <v>14915</v>
      </c>
      <c r="J28" s="54" t="s">
        <v>46</v>
      </c>
      <c r="K28" s="56" t="s">
        <v>55</v>
      </c>
      <c r="L28" s="57"/>
      <c r="M28" s="58"/>
      <c r="N28" s="58"/>
      <c r="O28" s="57"/>
    </row>
    <row r="29" s="1" customFormat="1" ht="18" customHeight="1" spans="1:15">
      <c r="A29" s="35"/>
      <c r="B29" s="17">
        <f t="shared" si="7"/>
        <v>0</v>
      </c>
      <c r="C29" s="36"/>
      <c r="D29" s="37"/>
      <c r="E29" s="39"/>
      <c r="F29" s="17">
        <f t="shared" si="8"/>
        <v>0</v>
      </c>
      <c r="G29" s="26"/>
      <c r="H29" s="40" t="s">
        <v>51</v>
      </c>
      <c r="I29" s="23">
        <v>200</v>
      </c>
      <c r="J29" s="54" t="s">
        <v>46</v>
      </c>
      <c r="K29" s="56" t="s">
        <v>47</v>
      </c>
      <c r="L29" s="57"/>
      <c r="M29" s="58"/>
      <c r="N29" s="58"/>
      <c r="O29" s="57"/>
    </row>
    <row r="30" s="1" customFormat="1" ht="18" customHeight="1" spans="1:15">
      <c r="A30" s="35"/>
      <c r="B30" s="17">
        <f t="shared" si="7"/>
        <v>54896</v>
      </c>
      <c r="C30" s="36"/>
      <c r="D30" s="37"/>
      <c r="E30" s="39"/>
      <c r="F30" s="17">
        <f t="shared" si="8"/>
        <v>0</v>
      </c>
      <c r="G30" s="26">
        <f>54896</f>
        <v>54896</v>
      </c>
      <c r="H30" s="40" t="s">
        <v>51</v>
      </c>
      <c r="I30" s="23">
        <f>G30</f>
        <v>54896</v>
      </c>
      <c r="J30" s="54" t="s">
        <v>46</v>
      </c>
      <c r="K30" s="56" t="s">
        <v>49</v>
      </c>
      <c r="L30" s="57"/>
      <c r="M30" s="58"/>
      <c r="N30" s="58"/>
      <c r="O30" s="57"/>
    </row>
    <row r="31" s="1" customFormat="1" ht="18" customHeight="1" spans="1:15">
      <c r="A31" s="35"/>
      <c r="B31" s="17">
        <f t="shared" si="7"/>
        <v>0</v>
      </c>
      <c r="C31" s="36"/>
      <c r="D31" s="37"/>
      <c r="E31" s="39"/>
      <c r="F31" s="17">
        <f t="shared" si="8"/>
        <v>0</v>
      </c>
      <c r="G31" s="26"/>
      <c r="H31" s="22"/>
      <c r="I31" s="23"/>
      <c r="J31" s="54"/>
      <c r="K31" s="56"/>
      <c r="L31" s="57"/>
      <c r="M31" s="58"/>
      <c r="N31" s="58"/>
      <c r="O31" s="57"/>
    </row>
    <row r="32" ht="18" customHeight="1" spans="1:15">
      <c r="A32" s="30" t="s">
        <v>23</v>
      </c>
      <c r="B32" s="29">
        <f>SUM(B15:B31)</f>
        <v>3051960.22</v>
      </c>
      <c r="C32" s="30"/>
      <c r="D32" s="41"/>
      <c r="E32" s="41"/>
      <c r="F32" s="32">
        <f>SUM(F15:F31)</f>
        <v>269735.78</v>
      </c>
      <c r="G32" s="42">
        <f>SUM(G15:G31)</f>
        <v>3321696</v>
      </c>
      <c r="H32" s="43"/>
      <c r="I32" s="31">
        <f>SUM(I14:I31)</f>
        <v>2744800</v>
      </c>
      <c r="J32" s="59"/>
      <c r="K32" s="41"/>
      <c r="L32" s="33"/>
      <c r="M32" s="54"/>
      <c r="N32" s="54"/>
      <c r="O32" s="33"/>
    </row>
    <row r="33" ht="18" customHeight="1" spans="1:14">
      <c r="A33" s="44" t="s">
        <v>56</v>
      </c>
      <c r="B33" s="45">
        <f>B11*0.96</f>
        <v>3021806.97247706</v>
      </c>
      <c r="C33" s="44"/>
      <c r="D33" s="46"/>
      <c r="E33" s="46"/>
      <c r="F33" s="45"/>
      <c r="G33" s="45">
        <f>G11-G32</f>
        <v>109314</v>
      </c>
      <c r="H33" s="21" t="s">
        <v>57</v>
      </c>
      <c r="I33" s="31">
        <f>I11-I32</f>
        <v>0</v>
      </c>
      <c r="J33" s="6"/>
      <c r="K33" s="60"/>
      <c r="M33" s="61"/>
      <c r="N33" s="61"/>
    </row>
    <row r="34" ht="18" customHeight="1" spans="1:14">
      <c r="A34" s="44" t="s">
        <v>58</v>
      </c>
      <c r="B34" s="45">
        <f>B33-B32</f>
        <v>-30153.2475229362</v>
      </c>
      <c r="C34" s="44"/>
      <c r="D34" s="46"/>
      <c r="E34" s="46"/>
      <c r="F34" s="45"/>
      <c r="G34" s="45"/>
      <c r="H34" s="47"/>
      <c r="I34" s="45"/>
      <c r="J34" s="6"/>
      <c r="K34" s="60"/>
      <c r="M34" s="61"/>
      <c r="N34" s="61"/>
    </row>
    <row r="35" ht="18" customHeight="1" spans="1:3">
      <c r="A35" s="2" t="s">
        <v>59</v>
      </c>
      <c r="C35" s="2"/>
    </row>
    <row r="36" ht="18" customHeight="1" spans="1:7">
      <c r="A36" s="21" t="s">
        <v>60</v>
      </c>
      <c r="B36" s="20" t="s">
        <v>61</v>
      </c>
      <c r="C36" s="33"/>
      <c r="D36" s="21" t="s">
        <v>60</v>
      </c>
      <c r="E36" s="19" t="s">
        <v>16</v>
      </c>
      <c r="F36" s="20" t="s">
        <v>61</v>
      </c>
      <c r="G36" s="3" t="s">
        <v>62</v>
      </c>
    </row>
    <row r="37" ht="18" customHeight="1" spans="1:7">
      <c r="A37" s="33" t="s">
        <v>63</v>
      </c>
      <c r="B37" s="17">
        <f>(B33-B32)*0.25</f>
        <v>-7538.31188073405</v>
      </c>
      <c r="C37" s="33"/>
      <c r="D37" s="28" t="s">
        <v>64</v>
      </c>
      <c r="E37" s="21" t="s">
        <v>65</v>
      </c>
      <c r="F37" s="32">
        <f>F11-F32</f>
        <v>13558.6236697248</v>
      </c>
      <c r="G37" s="3">
        <v>13558.6236697248</v>
      </c>
    </row>
    <row r="38" ht="18" customHeight="1" spans="1:7">
      <c r="A38" s="33" t="s">
        <v>66</v>
      </c>
      <c r="B38" s="48"/>
      <c r="C38" s="33"/>
      <c r="D38" s="49" t="s">
        <v>67</v>
      </c>
      <c r="E38" s="13">
        <v>0.05</v>
      </c>
      <c r="F38" s="23">
        <f>F37*E38</f>
        <v>677.93118348624</v>
      </c>
      <c r="G38" s="3">
        <v>677.93118348624</v>
      </c>
    </row>
    <row r="39" ht="18" customHeight="1" spans="1:7">
      <c r="A39" s="33" t="s">
        <v>68</v>
      </c>
      <c r="B39" s="48"/>
      <c r="C39" s="33"/>
      <c r="D39" s="49" t="s">
        <v>69</v>
      </c>
      <c r="E39" s="13">
        <v>0.03</v>
      </c>
      <c r="F39" s="23">
        <f>F37*E39</f>
        <v>406.758710091744</v>
      </c>
      <c r="G39" s="3">
        <v>406.758710091744</v>
      </c>
    </row>
    <row r="40" ht="18" customHeight="1" spans="1:7">
      <c r="A40" s="33"/>
      <c r="B40" s="23"/>
      <c r="C40" s="33"/>
      <c r="D40" s="49" t="s">
        <v>70</v>
      </c>
      <c r="E40" s="13">
        <v>0.02</v>
      </c>
      <c r="F40" s="23">
        <f>F37*E40</f>
        <v>271.172473394496</v>
      </c>
      <c r="G40" s="3">
        <v>271.172473394496</v>
      </c>
    </row>
    <row r="41" ht="18" customHeight="1" spans="1:7">
      <c r="A41" s="28" t="s">
        <v>71</v>
      </c>
      <c r="B41" s="29">
        <f>SUM(B37:B40)</f>
        <v>-7538.31188073405</v>
      </c>
      <c r="C41" s="33"/>
      <c r="D41" s="34" t="s">
        <v>71</v>
      </c>
      <c r="E41" s="28"/>
      <c r="F41" s="32">
        <f>SUM(F37:F40)</f>
        <v>14914.4860366973</v>
      </c>
      <c r="G41" s="3">
        <v>14914.4860366973</v>
      </c>
    </row>
    <row r="42" ht="18" customHeight="1" spans="3:7">
      <c r="C42" s="2"/>
      <c r="D42" s="11" t="s">
        <v>66</v>
      </c>
      <c r="E42" s="50">
        <v>0.0003</v>
      </c>
      <c r="F42" s="23">
        <f>G11*E42</f>
        <v>1029.303</v>
      </c>
      <c r="G42" s="3">
        <v>1029.303</v>
      </c>
    </row>
    <row r="43" ht="18" customHeight="1" spans="3:7">
      <c r="C43" s="2"/>
      <c r="D43" s="11" t="s">
        <v>68</v>
      </c>
      <c r="E43" s="50">
        <v>0.0006</v>
      </c>
      <c r="F43" s="23">
        <f>B11*E43</f>
        <v>1888.62935779816</v>
      </c>
      <c r="G43" s="3">
        <v>1888.62935779816</v>
      </c>
    </row>
    <row r="44" ht="18" customHeight="1" spans="3:7">
      <c r="C44" s="2"/>
      <c r="D44" s="19" t="s">
        <v>71</v>
      </c>
      <c r="E44" s="41"/>
      <c r="F44" s="31">
        <f>F43+F42</f>
        <v>2917.93235779816</v>
      </c>
      <c r="G44" s="3">
        <v>2917.93235779816</v>
      </c>
    </row>
    <row r="45" ht="18" customHeight="1" spans="3:7">
      <c r="C45" s="2"/>
      <c r="D45" s="19" t="s">
        <v>23</v>
      </c>
      <c r="E45" s="30"/>
      <c r="F45" s="31">
        <f>F41+F44</f>
        <v>17832.4183944954</v>
      </c>
      <c r="G45" s="3">
        <v>17832.4183944954</v>
      </c>
    </row>
    <row r="46" ht="18" customHeight="1" spans="3:7">
      <c r="C46" s="2"/>
      <c r="D46" s="30" t="s">
        <v>63</v>
      </c>
      <c r="E46" s="41">
        <v>0.01</v>
      </c>
      <c r="F46" s="31">
        <f>B11*E46</f>
        <v>31477.1559633028</v>
      </c>
      <c r="G46" s="3">
        <v>31477.1559633028</v>
      </c>
    </row>
    <row r="47" ht="18" customHeight="1" spans="3:3">
      <c r="C47" s="2"/>
    </row>
    <row r="48" ht="18" customHeight="1" spans="3:3">
      <c r="C48" s="2"/>
    </row>
    <row r="49" ht="18" customHeight="1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 (2次)</vt:lpstr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2021-12-20T06:40:24Z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E5A32C9FE2C044B0A3DF7226CFA69894</vt:lpwstr>
  </property>
</Properties>
</file>