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 concurrentCalc="0"/>
</workbook>
</file>

<file path=xl/comments1.xml><?xml version="1.0" encoding="utf-8"?>
<comments xmlns="http://schemas.openxmlformats.org/spreadsheetml/2006/main">
  <authors>
    <author>cw05</author>
    <author>cw015</author>
  </authors>
  <commentList>
    <comment ref="A4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G46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21.2.22已扣</t>
        </r>
      </text>
    </comment>
    <comment ref="G47" authorId="1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21.2.22已扣</t>
        </r>
      </text>
    </comment>
  </commentList>
</comments>
</file>

<file path=xl/sharedStrings.xml><?xml version="1.0" encoding="utf-8"?>
<sst xmlns="http://schemas.openxmlformats.org/spreadsheetml/2006/main" count="96" uniqueCount="75">
  <si>
    <t>九龙大道北段改造工程交通配套专业承包工程</t>
  </si>
  <si>
    <t>中标日期</t>
  </si>
  <si>
    <t>中标价</t>
  </si>
  <si>
    <t>负责人</t>
  </si>
  <si>
    <t>杨学良</t>
  </si>
  <si>
    <t>建设单位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</si>
  <si>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</si>
  <si>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</si>
  <si>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</si>
  <si>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</si>
  <si>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</si>
  <si>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</si>
  <si>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</si>
  <si>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</si>
  <si>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</si>
  <si>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</si>
  <si>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</si>
  <si>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</si>
  <si>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</si>
  <si>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</si>
  <si>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</si>
  <si>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</si>
  <si>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</si>
  <si>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</si>
  <si>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</si>
  <si>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</si>
  <si>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</si>
  <si>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</si>
  <si>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</si>
  <si>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</si>
  <si>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</si>
  <si>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</si>
  <si>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</si>
  <si>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</si>
  <si>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</si>
  <si>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</si>
  <si>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广州聚和交通设施工程有限公司</t>
  </si>
  <si>
    <t>护栏 等</t>
  </si>
  <si>
    <t>普代</t>
  </si>
  <si>
    <t>吴朋军</t>
  </si>
  <si>
    <t>机械</t>
  </si>
  <si>
    <t>深圳民信惠融资担保有限公司</t>
  </si>
  <si>
    <t>担保费</t>
  </si>
  <si>
    <t>广东富邦建设有限公司</t>
  </si>
  <si>
    <t>清包劳务</t>
  </si>
  <si>
    <t>广东富邦建设有限公司（劳务）</t>
  </si>
  <si>
    <t>吴朋军（机械）</t>
  </si>
  <si>
    <t>扣</t>
  </si>
  <si>
    <t>手续费</t>
  </si>
  <si>
    <t>外管证</t>
  </si>
  <si>
    <t>管理费0.02</t>
  </si>
  <si>
    <t>企税0.02（21.2.2开票）</t>
  </si>
  <si>
    <t>增值税及附加（21.2.2开票）</t>
  </si>
  <si>
    <t>应提供成本</t>
  </si>
  <si>
    <t>可支付金额</t>
  </si>
  <si>
    <t>尚需提供成本</t>
  </si>
  <si>
    <t>公司代缴税金：</t>
  </si>
  <si>
    <t>税种</t>
  </si>
  <si>
    <t>税额</t>
  </si>
  <si>
    <t>2021.2.2开票税金</t>
  </si>
  <si>
    <t>企业所得税</t>
  </si>
  <si>
    <t>增值税</t>
  </si>
  <si>
    <t>差额</t>
  </si>
  <si>
    <t>印花税</t>
  </si>
  <si>
    <t>已全额异地交</t>
  </si>
  <si>
    <t>城市维护建设税</t>
  </si>
  <si>
    <t>水利基金</t>
  </si>
  <si>
    <t>没交</t>
  </si>
  <si>
    <t>教育费附加</t>
  </si>
  <si>
    <t>地方教育费附加</t>
  </si>
  <si>
    <t>小计</t>
  </si>
  <si>
    <t>增值税及附加</t>
  </si>
  <si>
    <t>管理费</t>
  </si>
  <si>
    <t xml:space="preserve">    </t>
  </si>
  <si>
    <t>ERP前期补录系统生成的增值税余额已在工程款中扣除，所以手动调整为零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</si>
</sst>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yy/m/d;@"/>
    <numFmt numFmtId="179" formatCode="yyyy&quot;年&quot;m&quot;月&quot;;@"/>
    <numFmt numFmtId="180" formatCode="#,##0_ "/>
    <numFmt numFmtId="181" formatCode="0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27" borderId="13" applyNumberFormat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11" fillId="9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7" fillId="0" borderId="0">
      <protection locked="0"/>
    </xf>
  </cellStyleXfs>
  <cellXfs count="71">
    <xf numFmtId="0" fontId="0" fillId="0" borderId="0" xfId="0"/>
    <xf numFmtId="0" fontId="1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4" fillId="0" borderId="0" xfId="0" applyFont="1"/>
    <xf numFmtId="176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left" vertical="center" wrapText="1"/>
    </xf>
    <xf numFmtId="177" fontId="1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7" fontId="6" fillId="3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81" fontId="6" fillId="0" borderId="2" xfId="0" applyNumberFormat="1" applyFont="1" applyBorder="1" applyAlignment="1">
      <alignment horizontal="center" vertical="center"/>
    </xf>
    <xf numFmtId="181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81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181" fontId="6" fillId="3" borderId="2" xfId="0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2" fillId="0" borderId="4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abSelected="1" topLeftCell="A28" workbookViewId="0">
      <selection activeCell="D49" sqref="D49:I49"/>
    </sheetView>
  </sheetViews>
  <sheetFormatPr defaultColWidth="9" defaultRowHeight="11.25"/>
  <cols>
    <col min="1" max="1" width="10.75" style="2" customWidth="1"/>
    <col min="2" max="2" width="13.1333333333333" style="3" customWidth="1"/>
    <col min="3" max="3" width="6" style="4" customWidth="1"/>
    <col min="4" max="4" width="13.3833333333333" style="4" customWidth="1"/>
    <col min="5" max="5" width="6" style="4" customWidth="1"/>
    <col min="6" max="6" width="13.1333333333333" style="3" customWidth="1"/>
    <col min="7" max="7" width="14.1333333333333" style="3" customWidth="1"/>
    <col min="8" max="8" width="9.63333333333333" style="4" customWidth="1"/>
    <col min="9" max="9" width="13.8833333333333" style="3" customWidth="1"/>
    <col min="10" max="10" width="6.13333333333333" style="5" customWidth="1"/>
    <col min="11" max="11" width="31.5" style="6" customWidth="1"/>
    <col min="12" max="12" width="12.75" style="6" customWidth="1"/>
    <col min="13" max="13" width="6" style="6" customWidth="1"/>
    <col min="14" max="14" width="5.63333333333333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43683</v>
      </c>
      <c r="C2" s="11" t="s">
        <v>2</v>
      </c>
      <c r="D2" s="12">
        <v>8108416.45</v>
      </c>
      <c r="E2" s="13" t="s">
        <v>3</v>
      </c>
      <c r="F2" s="14" t="s">
        <v>4</v>
      </c>
      <c r="G2" s="15" t="s">
        <v>5</v>
      </c>
      <c r="H2" s="16"/>
      <c r="I2" s="59"/>
      <c r="J2" s="60"/>
      <c r="K2" s="18"/>
      <c r="L2" s="18"/>
    </row>
    <row r="3" ht="18" customHeight="1" spans="1:12">
      <c r="A3" s="9" t="s">
        <v>6</v>
      </c>
      <c r="B3" s="17"/>
      <c r="C3" s="11" t="s">
        <v>7</v>
      </c>
      <c r="D3" s="11"/>
      <c r="H3" s="18"/>
      <c r="I3" s="61"/>
      <c r="J3" s="18"/>
      <c r="K3" s="18"/>
      <c r="L3" s="18"/>
    </row>
    <row r="4" ht="18" customHeight="1" spans="1:12">
      <c r="A4" s="2" t="s">
        <v>8</v>
      </c>
      <c r="H4" s="18"/>
      <c r="I4" s="61"/>
      <c r="J4" s="18"/>
      <c r="K4" s="18"/>
      <c r="L4" s="18"/>
    </row>
    <row r="5" ht="18" customHeight="1" spans="1:10">
      <c r="A5" s="19" t="s">
        <v>9</v>
      </c>
      <c r="B5" s="20" t="s">
        <v>10</v>
      </c>
      <c r="C5" s="19" t="s">
        <v>11</v>
      </c>
      <c r="D5" s="19"/>
      <c r="E5" s="19" t="s">
        <v>12</v>
      </c>
      <c r="F5" s="20"/>
      <c r="G5" s="20" t="s">
        <v>13</v>
      </c>
      <c r="H5" s="21" t="s">
        <v>14</v>
      </c>
      <c r="I5" s="20"/>
      <c r="J5" s="21"/>
    </row>
    <row r="6" ht="18" customHeight="1" spans="1:10">
      <c r="A6" s="19"/>
      <c r="B6" s="20"/>
      <c r="C6" s="19" t="s">
        <v>15</v>
      </c>
      <c r="D6" s="19" t="s">
        <v>16</v>
      </c>
      <c r="E6" s="19" t="s">
        <v>15</v>
      </c>
      <c r="F6" s="20" t="s">
        <v>16</v>
      </c>
      <c r="G6" s="20"/>
      <c r="H6" s="21" t="s">
        <v>17</v>
      </c>
      <c r="I6" s="20" t="s">
        <v>18</v>
      </c>
      <c r="J6" s="21" t="s">
        <v>19</v>
      </c>
    </row>
    <row r="7" ht="18" customHeight="1" spans="1:10">
      <c r="A7" s="22">
        <v>44229</v>
      </c>
      <c r="B7" s="23">
        <f t="shared" ref="B7:B8" si="0">G7/(1+C7+E7)</f>
        <v>5015131.43119266</v>
      </c>
      <c r="C7" s="24">
        <v>0.02</v>
      </c>
      <c r="D7" s="25">
        <f t="shared" ref="D7:D8" si="1">G7/(1+E7+C7)*C7</f>
        <v>100302.628623853</v>
      </c>
      <c r="E7" s="26">
        <v>0.07</v>
      </c>
      <c r="F7" s="23">
        <f t="shared" ref="F7:F8" si="2">G7/(1+C7+E7)*E7</f>
        <v>351059.200183486</v>
      </c>
      <c r="G7" s="27">
        <v>5466493.26</v>
      </c>
      <c r="H7" s="22">
        <v>44245</v>
      </c>
      <c r="I7" s="23">
        <v>5466493.26</v>
      </c>
      <c r="J7" s="62" t="s">
        <v>20</v>
      </c>
    </row>
    <row r="8" ht="18" customHeight="1" spans="1:10">
      <c r="A8" s="22"/>
      <c r="B8" s="23">
        <f t="shared" si="0"/>
        <v>0</v>
      </c>
      <c r="C8" s="24">
        <v>0.02</v>
      </c>
      <c r="D8" s="25">
        <f t="shared" si="1"/>
        <v>0</v>
      </c>
      <c r="E8" s="26">
        <v>0.07</v>
      </c>
      <c r="F8" s="23">
        <f t="shared" si="2"/>
        <v>0</v>
      </c>
      <c r="G8" s="27"/>
      <c r="H8" s="22"/>
      <c r="I8" s="23"/>
      <c r="J8" s="62"/>
    </row>
    <row r="9" ht="18" customHeight="1" spans="1:10">
      <c r="A9" s="22"/>
      <c r="B9" s="23">
        <f t="shared" ref="B8:B10" si="3">G9/(1+C9+E9)</f>
        <v>0</v>
      </c>
      <c r="C9" s="24">
        <v>0.02</v>
      </c>
      <c r="D9" s="25">
        <f t="shared" ref="D8:D10" si="4">G9/(1+E9+C9)*C9</f>
        <v>0</v>
      </c>
      <c r="E9" s="26">
        <v>0.07</v>
      </c>
      <c r="F9" s="23">
        <f t="shared" ref="F8:F10" si="5">G9/(1+C9+E9)*E9</f>
        <v>0</v>
      </c>
      <c r="G9" s="27"/>
      <c r="H9" s="22"/>
      <c r="I9" s="23"/>
      <c r="J9" s="62"/>
    </row>
    <row r="10" ht="18" customHeight="1" spans="1:10">
      <c r="A10" s="22"/>
      <c r="B10" s="23">
        <f t="shared" si="3"/>
        <v>0</v>
      </c>
      <c r="C10" s="24">
        <v>0.02</v>
      </c>
      <c r="D10" s="25">
        <f t="shared" si="4"/>
        <v>0</v>
      </c>
      <c r="E10" s="26">
        <v>0.07</v>
      </c>
      <c r="F10" s="23">
        <f t="shared" si="5"/>
        <v>0</v>
      </c>
      <c r="G10" s="27"/>
      <c r="H10" s="22"/>
      <c r="I10" s="23"/>
      <c r="J10" s="62"/>
    </row>
    <row r="11" ht="18" customHeight="1" spans="1:10">
      <c r="A11" s="28" t="s">
        <v>21</v>
      </c>
      <c r="B11" s="29">
        <f>SUM(B7:B10)</f>
        <v>5015131.43119266</v>
      </c>
      <c r="C11" s="30"/>
      <c r="D11" s="31">
        <f t="shared" ref="D11:G11" si="6">SUM(D7:D10)</f>
        <v>100302.628623853</v>
      </c>
      <c r="E11" s="30"/>
      <c r="F11" s="32">
        <f t="shared" si="6"/>
        <v>351059.200183486</v>
      </c>
      <c r="G11" s="31">
        <f t="shared" si="6"/>
        <v>5466493.26</v>
      </c>
      <c r="H11" s="33"/>
      <c r="I11" s="31">
        <f>SUM(I7:I10)</f>
        <v>5466493.26</v>
      </c>
      <c r="J11" s="33"/>
    </row>
    <row r="12" ht="18" customHeight="1" spans="1:12">
      <c r="A12" s="2" t="s">
        <v>22</v>
      </c>
      <c r="J12" s="4"/>
      <c r="K12" s="4"/>
      <c r="L12" s="5"/>
    </row>
    <row r="13" ht="18" customHeight="1" spans="1:15">
      <c r="A13" s="34" t="s">
        <v>23</v>
      </c>
      <c r="B13" s="20" t="s">
        <v>24</v>
      </c>
      <c r="C13" s="19" t="s">
        <v>25</v>
      </c>
      <c r="D13" s="19" t="s">
        <v>26</v>
      </c>
      <c r="E13" s="19" t="s">
        <v>15</v>
      </c>
      <c r="F13" s="20" t="s">
        <v>27</v>
      </c>
      <c r="G13" s="20" t="s">
        <v>13</v>
      </c>
      <c r="H13" s="19" t="s">
        <v>28</v>
      </c>
      <c r="I13" s="20" t="s">
        <v>29</v>
      </c>
      <c r="J13" s="19" t="s">
        <v>19</v>
      </c>
      <c r="K13" s="63" t="s">
        <v>30</v>
      </c>
      <c r="L13" s="21" t="s">
        <v>31</v>
      </c>
      <c r="M13" s="21" t="s">
        <v>32</v>
      </c>
      <c r="N13" s="21" t="s">
        <v>33</v>
      </c>
      <c r="O13" s="21" t="s">
        <v>34</v>
      </c>
    </row>
    <row r="14" s="1" customFormat="1" ht="18" customHeight="1" spans="1:15">
      <c r="A14" s="35">
        <v>44228</v>
      </c>
      <c r="B14" s="17">
        <f t="shared" ref="B14:B19" si="7">ROUND(G14/(1+E14),2)</f>
        <v>1036800.88</v>
      </c>
      <c r="C14" s="36">
        <v>11</v>
      </c>
      <c r="D14" s="37" t="s">
        <v>35</v>
      </c>
      <c r="E14" s="38">
        <v>0.13</v>
      </c>
      <c r="F14" s="17">
        <f t="shared" ref="F14:F19" si="8">ROUND(G14/(1+E14)*E14,2)</f>
        <v>134784.12</v>
      </c>
      <c r="G14" s="27">
        <v>1171585</v>
      </c>
      <c r="H14" s="22"/>
      <c r="I14" s="23"/>
      <c r="J14" s="62"/>
      <c r="K14" s="64" t="s">
        <v>36</v>
      </c>
      <c r="L14" s="65" t="s">
        <v>37</v>
      </c>
      <c r="M14" s="66"/>
      <c r="N14" s="66"/>
      <c r="O14" s="65"/>
    </row>
    <row r="15" s="1" customFormat="1" ht="18" customHeight="1" spans="1:15">
      <c r="A15" s="35">
        <v>44228</v>
      </c>
      <c r="B15" s="17">
        <f t="shared" si="7"/>
        <v>304000</v>
      </c>
      <c r="C15" s="36">
        <v>1</v>
      </c>
      <c r="D15" s="37" t="s">
        <v>38</v>
      </c>
      <c r="E15" s="39"/>
      <c r="F15" s="17">
        <f t="shared" si="8"/>
        <v>0</v>
      </c>
      <c r="G15" s="27">
        <v>304000</v>
      </c>
      <c r="H15" s="22"/>
      <c r="I15" s="23"/>
      <c r="J15" s="62"/>
      <c r="K15" s="64" t="s">
        <v>39</v>
      </c>
      <c r="L15" s="65" t="s">
        <v>40</v>
      </c>
      <c r="M15" s="66"/>
      <c r="N15" s="66"/>
      <c r="O15" s="65"/>
    </row>
    <row r="16" s="1" customFormat="1" ht="18" customHeight="1" spans="1:15">
      <c r="A16" s="35">
        <v>44166</v>
      </c>
      <c r="B16" s="17">
        <f t="shared" si="7"/>
        <v>12264.15</v>
      </c>
      <c r="C16" s="36">
        <v>1</v>
      </c>
      <c r="D16" s="37" t="s">
        <v>35</v>
      </c>
      <c r="E16" s="38">
        <v>0.06</v>
      </c>
      <c r="F16" s="17">
        <f t="shared" si="8"/>
        <v>735.85</v>
      </c>
      <c r="G16" s="27">
        <v>13000</v>
      </c>
      <c r="H16" s="22"/>
      <c r="I16" s="23"/>
      <c r="J16" s="62"/>
      <c r="K16" s="1" t="s">
        <v>41</v>
      </c>
      <c r="L16" s="65" t="s">
        <v>42</v>
      </c>
      <c r="M16" s="66"/>
      <c r="N16" s="66"/>
      <c r="O16" s="65"/>
    </row>
    <row r="17" s="1" customFormat="1" ht="18" customHeight="1" spans="1:15">
      <c r="A17" s="35">
        <v>44228</v>
      </c>
      <c r="B17" s="17">
        <f t="shared" si="7"/>
        <v>2138211.36</v>
      </c>
      <c r="C17" s="36">
        <v>3</v>
      </c>
      <c r="D17" s="37" t="s">
        <v>35</v>
      </c>
      <c r="E17" s="38">
        <v>0.03</v>
      </c>
      <c r="F17" s="17">
        <f t="shared" si="8"/>
        <v>64146.34</v>
      </c>
      <c r="G17" s="27">
        <v>2202357.7</v>
      </c>
      <c r="H17" s="22"/>
      <c r="I17" s="23"/>
      <c r="J17" s="62"/>
      <c r="K17" s="64" t="s">
        <v>43</v>
      </c>
      <c r="L17" s="65" t="s">
        <v>44</v>
      </c>
      <c r="M17" s="66"/>
      <c r="N17" s="66"/>
      <c r="O17" s="65"/>
    </row>
    <row r="18" s="1" customFormat="1" ht="18" customHeight="1" spans="1:15">
      <c r="A18" s="35"/>
      <c r="B18" s="17">
        <f t="shared" si="7"/>
        <v>0</v>
      </c>
      <c r="C18" s="36"/>
      <c r="D18" s="37"/>
      <c r="E18" s="39"/>
      <c r="F18" s="17">
        <f t="shared" si="8"/>
        <v>0</v>
      </c>
      <c r="G18" s="27"/>
      <c r="H18" s="40">
        <v>44249</v>
      </c>
      <c r="I18" s="25">
        <v>1171585</v>
      </c>
      <c r="J18" s="51" t="s">
        <v>20</v>
      </c>
      <c r="K18" s="67" t="s">
        <v>36</v>
      </c>
      <c r="L18" s="65"/>
      <c r="M18" s="66"/>
      <c r="N18" s="66"/>
      <c r="O18" s="65"/>
    </row>
    <row r="19" s="1" customFormat="1" ht="18" customHeight="1" spans="1:15">
      <c r="A19" s="35"/>
      <c r="B19" s="17">
        <f t="shared" si="7"/>
        <v>0</v>
      </c>
      <c r="C19" s="36"/>
      <c r="D19" s="37"/>
      <c r="E19" s="39"/>
      <c r="F19" s="17">
        <f t="shared" si="8"/>
        <v>0</v>
      </c>
      <c r="G19" s="27"/>
      <c r="H19" s="40">
        <v>44249</v>
      </c>
      <c r="I19" s="25">
        <v>2202357.7</v>
      </c>
      <c r="J19" s="51" t="s">
        <v>20</v>
      </c>
      <c r="K19" s="67" t="s">
        <v>45</v>
      </c>
      <c r="L19" s="65"/>
      <c r="M19" s="66"/>
      <c r="N19" s="66"/>
      <c r="O19" s="65"/>
    </row>
    <row r="20" s="1" customFormat="1" ht="18" customHeight="1" spans="1:15">
      <c r="A20" s="35"/>
      <c r="B20" s="17">
        <f>ROUND(G20/(1+E20),2)</f>
        <v>0</v>
      </c>
      <c r="C20" s="36"/>
      <c r="D20" s="37"/>
      <c r="E20" s="39"/>
      <c r="F20" s="17">
        <f>ROUND(G20/(1+E20)*E20,2)</f>
        <v>0</v>
      </c>
      <c r="G20" s="27"/>
      <c r="H20" s="40">
        <v>44249</v>
      </c>
      <c r="I20" s="25">
        <v>304000</v>
      </c>
      <c r="J20" s="51" t="s">
        <v>20</v>
      </c>
      <c r="K20" s="67" t="s">
        <v>46</v>
      </c>
      <c r="L20" s="65"/>
      <c r="M20" s="66"/>
      <c r="N20" s="66"/>
      <c r="O20" s="65"/>
    </row>
    <row r="21" s="1" customFormat="1" ht="18" customHeight="1" spans="1:15">
      <c r="A21" s="35"/>
      <c r="B21" s="17"/>
      <c r="C21" s="36"/>
      <c r="D21" s="37"/>
      <c r="E21" s="39"/>
      <c r="F21" s="17"/>
      <c r="G21" s="27"/>
      <c r="H21" s="40"/>
      <c r="I21" s="25"/>
      <c r="J21" s="51"/>
      <c r="K21" s="67"/>
      <c r="L21" s="65"/>
      <c r="M21" s="66"/>
      <c r="N21" s="66"/>
      <c r="O21" s="65"/>
    </row>
    <row r="22" s="1" customFormat="1" ht="18" customHeight="1" spans="1:15">
      <c r="A22" s="35"/>
      <c r="B22" s="17"/>
      <c r="C22" s="36"/>
      <c r="D22" s="37"/>
      <c r="E22" s="39"/>
      <c r="F22" s="17"/>
      <c r="G22" s="27"/>
      <c r="H22" s="40"/>
      <c r="I22" s="25"/>
      <c r="J22" s="51"/>
      <c r="K22" s="67"/>
      <c r="L22" s="65"/>
      <c r="M22" s="66"/>
      <c r="N22" s="66"/>
      <c r="O22" s="65"/>
    </row>
    <row r="23" s="1" customFormat="1" ht="18" customHeight="1" spans="1:15">
      <c r="A23" s="35"/>
      <c r="B23" s="17"/>
      <c r="C23" s="36"/>
      <c r="D23" s="37"/>
      <c r="E23" s="39"/>
      <c r="F23" s="17"/>
      <c r="G23" s="27"/>
      <c r="H23" s="40"/>
      <c r="I23" s="25"/>
      <c r="J23" s="51"/>
      <c r="K23" s="67"/>
      <c r="L23" s="65"/>
      <c r="M23" s="66"/>
      <c r="N23" s="66"/>
      <c r="O23" s="65"/>
    </row>
    <row r="24" s="1" customFormat="1" ht="18" customHeight="1" spans="1:15">
      <c r="A24" s="35"/>
      <c r="B24" s="17"/>
      <c r="C24" s="36"/>
      <c r="D24" s="37"/>
      <c r="E24" s="39"/>
      <c r="F24" s="17"/>
      <c r="G24" s="27"/>
      <c r="H24" s="40"/>
      <c r="I24" s="25"/>
      <c r="J24" s="51"/>
      <c r="K24" s="67"/>
      <c r="L24" s="65"/>
      <c r="M24" s="66"/>
      <c r="N24" s="66"/>
      <c r="O24" s="65"/>
    </row>
    <row r="25" s="1" customFormat="1" ht="18" customHeight="1" spans="1:15">
      <c r="A25" s="35"/>
      <c r="B25" s="17"/>
      <c r="C25" s="36"/>
      <c r="D25" s="37"/>
      <c r="E25" s="39"/>
      <c r="F25" s="17"/>
      <c r="G25" s="27"/>
      <c r="H25" s="40"/>
      <c r="I25" s="25"/>
      <c r="J25" s="51"/>
      <c r="K25" s="67"/>
      <c r="L25" s="65"/>
      <c r="M25" s="66"/>
      <c r="N25" s="66"/>
      <c r="O25" s="65"/>
    </row>
    <row r="26" s="1" customFormat="1" ht="18" customHeight="1" spans="1:15">
      <c r="A26" s="35"/>
      <c r="B26" s="17">
        <f t="shared" ref="B26:B31" si="9">ROUND(G26/(1+E26),2)</f>
        <v>0</v>
      </c>
      <c r="C26" s="36"/>
      <c r="D26" s="37"/>
      <c r="E26" s="39"/>
      <c r="F26" s="17">
        <f t="shared" ref="F26:F31" si="10">ROUND(G26/(1+E26)*E26,2)</f>
        <v>0</v>
      </c>
      <c r="G26" s="27"/>
      <c r="H26" s="40"/>
      <c r="I26" s="25"/>
      <c r="J26" s="51"/>
      <c r="K26" s="67"/>
      <c r="L26" s="65"/>
      <c r="M26" s="66"/>
      <c r="N26" s="66"/>
      <c r="O26" s="65"/>
    </row>
    <row r="27" s="1" customFormat="1" ht="18" customHeight="1" spans="1:15">
      <c r="A27" s="35"/>
      <c r="B27" s="17">
        <f t="shared" si="9"/>
        <v>0</v>
      </c>
      <c r="C27" s="36"/>
      <c r="D27" s="37"/>
      <c r="E27" s="39"/>
      <c r="F27" s="17">
        <f t="shared" si="10"/>
        <v>0</v>
      </c>
      <c r="G27" s="27"/>
      <c r="H27" s="40"/>
      <c r="I27" s="25"/>
      <c r="J27" s="51"/>
      <c r="K27" s="67"/>
      <c r="L27" s="65"/>
      <c r="M27" s="66"/>
      <c r="N27" s="66"/>
      <c r="O27" s="65"/>
    </row>
    <row r="28" s="1" customFormat="1" ht="18" customHeight="1" spans="1:15">
      <c r="A28" s="35"/>
      <c r="B28" s="17">
        <f t="shared" si="9"/>
        <v>0</v>
      </c>
      <c r="C28" s="36"/>
      <c r="D28" s="37"/>
      <c r="E28" s="39"/>
      <c r="F28" s="17">
        <f t="shared" si="10"/>
        <v>0</v>
      </c>
      <c r="G28" s="27"/>
      <c r="H28" s="40"/>
      <c r="I28" s="25"/>
      <c r="J28" s="51"/>
      <c r="K28" s="67"/>
      <c r="L28" s="65"/>
      <c r="M28" s="66"/>
      <c r="N28" s="66"/>
      <c r="O28" s="65"/>
    </row>
    <row r="29" s="1" customFormat="1" ht="18" customHeight="1" spans="1:15">
      <c r="A29" s="35"/>
      <c r="B29" s="17">
        <f t="shared" si="9"/>
        <v>0</v>
      </c>
      <c r="C29" s="36"/>
      <c r="D29" s="37"/>
      <c r="E29" s="39"/>
      <c r="F29" s="17">
        <f t="shared" si="10"/>
        <v>0</v>
      </c>
      <c r="G29" s="27"/>
      <c r="H29" s="40"/>
      <c r="I29" s="25"/>
      <c r="J29" s="51"/>
      <c r="K29" s="67"/>
      <c r="L29" s="65"/>
      <c r="M29" s="66"/>
      <c r="N29" s="66"/>
      <c r="O29" s="65"/>
    </row>
    <row r="30" s="1" customFormat="1" ht="18" customHeight="1" spans="1:15">
      <c r="A30" s="35"/>
      <c r="B30" s="17">
        <f t="shared" si="9"/>
        <v>0</v>
      </c>
      <c r="C30" s="36"/>
      <c r="D30" s="37"/>
      <c r="E30" s="39"/>
      <c r="F30" s="17">
        <f t="shared" si="10"/>
        <v>0</v>
      </c>
      <c r="G30" s="27"/>
      <c r="H30" s="40"/>
      <c r="I30" s="25"/>
      <c r="J30" s="51"/>
      <c r="K30" s="67"/>
      <c r="L30" s="65"/>
      <c r="M30" s="66"/>
      <c r="N30" s="66"/>
      <c r="O30" s="65"/>
    </row>
    <row r="31" s="1" customFormat="1" ht="18" customHeight="1" spans="1:15">
      <c r="A31" s="35"/>
      <c r="B31" s="17">
        <f t="shared" si="9"/>
        <v>0</v>
      </c>
      <c r="C31" s="36"/>
      <c r="D31" s="37"/>
      <c r="E31" s="39"/>
      <c r="F31" s="17">
        <f t="shared" si="10"/>
        <v>0</v>
      </c>
      <c r="G31" s="27"/>
      <c r="H31" s="40">
        <v>44249</v>
      </c>
      <c r="I31" s="25">
        <v>500</v>
      </c>
      <c r="J31" s="51" t="s">
        <v>47</v>
      </c>
      <c r="K31" s="67" t="s">
        <v>48</v>
      </c>
      <c r="L31" s="65"/>
      <c r="M31" s="66"/>
      <c r="N31" s="66"/>
      <c r="O31" s="65"/>
    </row>
    <row r="32" s="1" customFormat="1" ht="18" customHeight="1" spans="1:15">
      <c r="A32" s="35"/>
      <c r="B32" s="17">
        <f t="shared" ref="B26:B35" si="11">ROUND(G32/(1+E32),2)</f>
        <v>0</v>
      </c>
      <c r="C32" s="36"/>
      <c r="D32" s="37"/>
      <c r="E32" s="39"/>
      <c r="F32" s="17">
        <f t="shared" ref="F26:F35" si="12">ROUND(G32/(1+E32)*E32,2)</f>
        <v>0</v>
      </c>
      <c r="G32" s="27"/>
      <c r="H32" s="40">
        <v>44249</v>
      </c>
      <c r="I32" s="25">
        <v>500</v>
      </c>
      <c r="J32" s="51" t="s">
        <v>47</v>
      </c>
      <c r="K32" s="67" t="s">
        <v>49</v>
      </c>
      <c r="L32" s="65"/>
      <c r="M32" s="66"/>
      <c r="N32" s="66"/>
      <c r="O32" s="65"/>
    </row>
    <row r="33" s="1" customFormat="1" ht="18" customHeight="1" spans="1:15">
      <c r="A33" s="35"/>
      <c r="B33" s="17">
        <f t="shared" si="11"/>
        <v>109329.87</v>
      </c>
      <c r="C33" s="36"/>
      <c r="D33" s="37"/>
      <c r="E33" s="39"/>
      <c r="F33" s="17">
        <f t="shared" si="12"/>
        <v>0</v>
      </c>
      <c r="G33" s="27">
        <v>109329.87</v>
      </c>
      <c r="H33" s="40">
        <v>44249</v>
      </c>
      <c r="I33" s="25">
        <v>109329.8652</v>
      </c>
      <c r="J33" s="51" t="s">
        <v>47</v>
      </c>
      <c r="K33" s="67" t="s">
        <v>50</v>
      </c>
      <c r="L33" s="65"/>
      <c r="M33" s="66"/>
      <c r="N33" s="66"/>
      <c r="O33" s="65"/>
    </row>
    <row r="34" s="1" customFormat="1" ht="18" customHeight="1" spans="1:15">
      <c r="A34" s="35"/>
      <c r="B34" s="17">
        <f t="shared" si="11"/>
        <v>0</v>
      </c>
      <c r="C34" s="36"/>
      <c r="D34" s="37"/>
      <c r="E34" s="39"/>
      <c r="F34" s="17">
        <f t="shared" si="12"/>
        <v>0</v>
      </c>
      <c r="G34" s="27"/>
      <c r="H34" s="40">
        <v>44249</v>
      </c>
      <c r="I34" s="25">
        <v>109330</v>
      </c>
      <c r="J34" s="51" t="s">
        <v>47</v>
      </c>
      <c r="K34" s="67" t="s">
        <v>51</v>
      </c>
      <c r="L34" s="65"/>
      <c r="M34" s="66"/>
      <c r="N34" s="66"/>
      <c r="O34" s="65"/>
    </row>
    <row r="35" s="1" customFormat="1" ht="18" customHeight="1" spans="1:15">
      <c r="A35" s="35"/>
      <c r="B35" s="17">
        <f t="shared" si="11"/>
        <v>0</v>
      </c>
      <c r="C35" s="36"/>
      <c r="D35" s="37"/>
      <c r="E35" s="39"/>
      <c r="F35" s="17">
        <f t="shared" si="12"/>
        <v>0</v>
      </c>
      <c r="G35" s="27"/>
      <c r="H35" s="40">
        <v>44249</v>
      </c>
      <c r="I35" s="25">
        <v>172569</v>
      </c>
      <c r="J35" s="51" t="s">
        <v>47</v>
      </c>
      <c r="K35" s="67" t="s">
        <v>52</v>
      </c>
      <c r="L35" s="65"/>
      <c r="M35" s="66"/>
      <c r="N35" s="66"/>
      <c r="O35" s="65"/>
    </row>
    <row r="36" ht="18" customHeight="1" spans="1:15">
      <c r="A36" s="30" t="s">
        <v>21</v>
      </c>
      <c r="B36" s="29">
        <f>SUM(B14:B35)</f>
        <v>3600606.26</v>
      </c>
      <c r="C36" s="30"/>
      <c r="D36" s="41"/>
      <c r="E36" s="41"/>
      <c r="F36" s="32">
        <f>SUM(F14:F35)</f>
        <v>199666.31</v>
      </c>
      <c r="G36" s="42">
        <f>SUM(G14:G35)</f>
        <v>3800272.57</v>
      </c>
      <c r="H36" s="43"/>
      <c r="I36" s="31">
        <f>SUM(I14:I35)</f>
        <v>4070171.5652</v>
      </c>
      <c r="J36" s="68"/>
      <c r="K36" s="41"/>
      <c r="L36" s="33"/>
      <c r="M36" s="62"/>
      <c r="N36" s="62"/>
      <c r="O36" s="33"/>
    </row>
    <row r="37" ht="18" customHeight="1" spans="1:14">
      <c r="A37" s="44" t="s">
        <v>53</v>
      </c>
      <c r="B37" s="45">
        <f>B11*0.936</f>
        <v>4694163.01959633</v>
      </c>
      <c r="C37" s="44"/>
      <c r="D37" s="46"/>
      <c r="E37" s="46"/>
      <c r="F37" s="45"/>
      <c r="G37" s="45">
        <f>G11-G36</f>
        <v>1666220.69</v>
      </c>
      <c r="H37" s="21" t="s">
        <v>54</v>
      </c>
      <c r="I37" s="31">
        <f>I11-I36</f>
        <v>1396321.6948</v>
      </c>
      <c r="J37" s="6"/>
      <c r="K37" s="69"/>
      <c r="M37" s="70"/>
      <c r="N37" s="70"/>
    </row>
    <row r="38" ht="18" customHeight="1" spans="1:14">
      <c r="A38" s="44" t="s">
        <v>55</v>
      </c>
      <c r="B38" s="45">
        <f>B37-B36</f>
        <v>1093556.75959633</v>
      </c>
      <c r="C38" s="44"/>
      <c r="D38" s="46"/>
      <c r="E38" s="46"/>
      <c r="F38" s="45"/>
      <c r="G38" s="45"/>
      <c r="H38" s="47"/>
      <c r="I38" s="45"/>
      <c r="J38" s="6"/>
      <c r="K38" s="69"/>
      <c r="M38" s="70"/>
      <c r="N38" s="70"/>
    </row>
    <row r="39" ht="18" customHeight="1" spans="1:7">
      <c r="A39" s="2" t="s">
        <v>56</v>
      </c>
      <c r="C39" s="2"/>
      <c r="G39" s="48"/>
    </row>
    <row r="40" ht="18" customHeight="1" spans="1:7">
      <c r="A40" s="21" t="s">
        <v>57</v>
      </c>
      <c r="B40" s="20" t="s">
        <v>58</v>
      </c>
      <c r="C40" s="33"/>
      <c r="D40" s="21" t="s">
        <v>57</v>
      </c>
      <c r="E40" s="19" t="s">
        <v>15</v>
      </c>
      <c r="F40" s="49" t="s">
        <v>58</v>
      </c>
      <c r="G40" s="50" t="s">
        <v>59</v>
      </c>
    </row>
    <row r="41" ht="18" customHeight="1" spans="1:7">
      <c r="A41" s="33" t="s">
        <v>60</v>
      </c>
      <c r="B41" s="17">
        <f>(B37-B36)*0.25</f>
        <v>273389.189899083</v>
      </c>
      <c r="C41" s="33"/>
      <c r="D41" s="40" t="s">
        <v>61</v>
      </c>
      <c r="E41" s="51" t="s">
        <v>62</v>
      </c>
      <c r="F41" s="50">
        <f>F11-F36</f>
        <v>151392.890183486</v>
      </c>
      <c r="G41" s="50">
        <f>F7-F14-F16-F17</f>
        <v>151392.890183486</v>
      </c>
    </row>
    <row r="42" ht="18" customHeight="1" spans="1:7">
      <c r="A42" s="33" t="s">
        <v>63</v>
      </c>
      <c r="B42" s="52" t="s">
        <v>64</v>
      </c>
      <c r="C42" s="33"/>
      <c r="D42" s="22" t="s">
        <v>65</v>
      </c>
      <c r="E42" s="13">
        <v>0.07</v>
      </c>
      <c r="F42" s="53">
        <f>F41*E42</f>
        <v>10597.502312844</v>
      </c>
      <c r="G42" s="50">
        <f>G41*E42</f>
        <v>10597.502312844</v>
      </c>
    </row>
    <row r="43" ht="18" customHeight="1" spans="1:7">
      <c r="A43" s="33" t="s">
        <v>66</v>
      </c>
      <c r="B43" s="52" t="s">
        <v>67</v>
      </c>
      <c r="C43" s="33"/>
      <c r="D43" s="22" t="s">
        <v>68</v>
      </c>
      <c r="E43" s="13">
        <v>0.03</v>
      </c>
      <c r="F43" s="53">
        <f>F41*E43</f>
        <v>4541.78670550458</v>
      </c>
      <c r="G43" s="50">
        <f>G41*E43</f>
        <v>4541.78670550458</v>
      </c>
    </row>
    <row r="44" ht="18" customHeight="1" spans="1:7">
      <c r="A44" s="33"/>
      <c r="B44" s="23"/>
      <c r="C44" s="33"/>
      <c r="D44" s="22" t="s">
        <v>69</v>
      </c>
      <c r="E44" s="13">
        <v>0.02</v>
      </c>
      <c r="F44" s="53">
        <f>F41*E44</f>
        <v>3027.85780366972</v>
      </c>
      <c r="G44" s="50">
        <f>G41*E44</f>
        <v>3027.85780366972</v>
      </c>
    </row>
    <row r="45" ht="18" customHeight="1" spans="1:7">
      <c r="A45" s="28" t="s">
        <v>70</v>
      </c>
      <c r="B45" s="29">
        <f>SUM(B41:B44)</f>
        <v>273389.189899083</v>
      </c>
      <c r="C45" s="33"/>
      <c r="D45" s="13" t="s">
        <v>66</v>
      </c>
      <c r="E45" s="54">
        <v>0.0006</v>
      </c>
      <c r="F45" s="53">
        <f>E45*B11</f>
        <v>3009.0788587156</v>
      </c>
      <c r="G45" s="50">
        <f>E45*B7</f>
        <v>3009.0788587156</v>
      </c>
    </row>
    <row r="46" ht="18" customHeight="1" spans="3:7">
      <c r="C46" s="2"/>
      <c r="D46" s="55" t="s">
        <v>71</v>
      </c>
      <c r="E46" s="56"/>
      <c r="F46" s="57">
        <f>SUM(F41:F45)</f>
        <v>172569.11586422</v>
      </c>
      <c r="G46" s="50">
        <f>SUM(G41:G45)</f>
        <v>172569.11586422</v>
      </c>
    </row>
    <row r="47" ht="18" customHeight="1" spans="3:7">
      <c r="C47" s="2"/>
      <c r="D47" s="55" t="s">
        <v>60</v>
      </c>
      <c r="E47" s="56">
        <v>0.02</v>
      </c>
      <c r="F47" s="57">
        <f>E47*G11</f>
        <v>109329.8652</v>
      </c>
      <c r="G47" s="50">
        <f>G7*E47</f>
        <v>109329.8652</v>
      </c>
    </row>
    <row r="48" ht="18" customHeight="1" spans="3:6">
      <c r="C48" s="2"/>
      <c r="D48" s="4" t="s">
        <v>72</v>
      </c>
      <c r="E48" s="4">
        <v>0.02</v>
      </c>
      <c r="F48" s="3" t="s">
        <v>73</v>
      </c>
    </row>
    <row r="49" ht="30" customHeight="1" spans="3:9">
      <c r="C49" s="2"/>
      <c r="D49" s="58" t="s">
        <v>74</v>
      </c>
      <c r="E49" s="58"/>
      <c r="F49" s="58"/>
      <c r="G49" s="58"/>
      <c r="H49" s="58"/>
      <c r="I49" s="58"/>
    </row>
    <row r="50" ht="18" customHeight="1" spans="3:3">
      <c r="C50" s="2"/>
    </row>
    <row r="51" ht="18" customHeight="1" spans="3:3">
      <c r="C51" s="2"/>
    </row>
    <row r="52" ht="18" customHeight="1" spans="3:3">
      <c r="C52" s="2"/>
    </row>
    <row r="53" ht="18" customHeight="1" spans="3:3">
      <c r="C53" s="2"/>
    </row>
    <row r="54" ht="18" customHeight="1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</sheetData>
  <mergeCells count="9">
    <mergeCell ref="A1:J1"/>
    <mergeCell ref="H2:J2"/>
    <mergeCell ref="C5:D5"/>
    <mergeCell ref="E5:F5"/>
    <mergeCell ref="H5:J5"/>
    <mergeCell ref="D49:I49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若脂含梅</cp:lastModifiedBy>
  <dcterms:created xsi:type="dcterms:W3CDTF">2016-07-12T06:03:00Z</dcterms:created>
  <cp:lastPrinted>2016-11-23T10:22:00Z</cp:lastPrinted>
  <dcterms:modified xsi:type="dcterms:W3CDTF">2021-06-17T02:23:32Z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