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新!$A$14:$N$39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<sst xmlns="http://schemas.openxmlformats.org/spreadsheetml/2006/main" count="154" uniqueCount="66">
  <si>
    <t>C10709   宣城市龙川路中央护栏工程</t>
  </si>
  <si>
    <t>中标日期</t>
  </si>
  <si>
    <t>2018.11.15</t>
  </si>
  <si>
    <t>中标价</t>
  </si>
  <si>
    <t>负责人</t>
  </si>
  <si>
    <t>孙容</t>
  </si>
  <si>
    <t>建设单位</t>
  </si>
  <si>
    <t>宣城市市政园林公用建设管理处</t>
  </si>
  <si>
    <t>决算日期</t>
  </si>
  <si>
    <t>决算价</t>
  </si>
  <si>
    <t>销售开票：</t>
  </si>
  <si>
    <t>异地预缴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</si>
  <si>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</si>
  <si>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</si>
  <si>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</si>
  <si>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</si>
  <si>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</si>
  <si>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</si>
  <si>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</si>
  <si>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</si>
  <si>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</si>
  <si>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</si>
  <si>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19.9.23</t>
  </si>
  <si>
    <t>19.9.26</t>
  </si>
  <si>
    <t>新中行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</si>
  <si>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</si>
  <si>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</si>
  <si>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</si>
  <si>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</si>
  <si>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</si>
  <si>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</si>
  <si>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</si>
  <si>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</si>
  <si>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</si>
  <si>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</si>
  <si>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</si>
  <si>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</si>
  <si>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</si>
  <si>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</si>
  <si>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19.10.11</t>
  </si>
  <si>
    <t>专</t>
  </si>
  <si>
    <t>常州市通达节能科技有限公司</t>
  </si>
  <si>
    <t>普</t>
  </si>
  <si>
    <t>税务局代开</t>
  </si>
  <si>
    <t>工程款</t>
  </si>
  <si>
    <t>安徽潇然建设工程有限公司</t>
  </si>
  <si>
    <t>工程服务</t>
  </si>
  <si>
    <t>10709-2021-001#-（2021-571号）-37000</t>
  </si>
  <si>
    <t>管理费</t>
  </si>
  <si>
    <t>公司代缴税金：</t>
  </si>
  <si>
    <t>税种</t>
  </si>
  <si>
    <t>税额</t>
  </si>
  <si>
    <t>11月税费</t>
  </si>
  <si>
    <t>2021年9月开票税金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</si>
  <si>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</si>
  <si>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</si>
  <si>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</si>
  <si>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</si>
  <si>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</si>
  <si>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</si>
  <si>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</si>
  <si>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</si>
  <si>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</si>
  <si>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企税</t>
  </si>
  <si>
    <t>10709-宣城市龙川路中央护栏工程</t>
  </si>
  <si>
    <t>宣城市市政园林公用建设局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</si>
</sst>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_ "/>
  </numFmts>
  <fonts count="3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94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0" fontId="2" fillId="0" borderId="0" xfId="0" applyNumberFormat="1" applyFont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9" fontId="7" fillId="0" borderId="2" xfId="11" applyFont="1" applyBorder="1" applyAlignment="1">
      <alignment horizontal="center" vertical="center"/>
    </xf>
    <xf numFmtId="177" fontId="8" fillId="2" borderId="2" xfId="0" applyNumberFormat="1" applyFont="1" applyFill="1" applyBorder="1" applyAlignment="1">
      <alignment vertical="center"/>
    </xf>
    <xf numFmtId="9" fontId="7" fillId="0" borderId="2" xfId="11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vertical="center"/>
    </xf>
    <xf numFmtId="177" fontId="10" fillId="3" borderId="2" xfId="0" applyNumberFormat="1" applyFont="1" applyFill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177" fontId="10" fillId="4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5" borderId="2" xfId="1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9" fontId="8" fillId="5" borderId="2" xfId="1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177" fontId="10" fillId="4" borderId="5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6" fontId="7" fillId="0" borderId="4" xfId="0" applyNumberFormat="1" applyFont="1" applyBorder="1" applyAlignment="1">
      <alignment horizontal="left" vertical="center" wrapText="1"/>
    </xf>
    <xf numFmtId="10" fontId="7" fillId="0" borderId="0" xfId="0" applyNumberFormat="1" applyFont="1" applyAlignment="1">
      <alignment vertical="center"/>
    </xf>
    <xf numFmtId="10" fontId="10" fillId="0" borderId="2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76" fontId="7" fillId="6" borderId="2" xfId="0" applyNumberFormat="1" applyFont="1" applyFill="1" applyBorder="1" applyAlignment="1">
      <alignment horizontal="left" vertical="center"/>
    </xf>
    <xf numFmtId="10" fontId="10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L5" sqref="L5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0.75" style="3" customWidth="1"/>
    <col min="10" max="10" width="27.5" style="4" customWidth="1"/>
    <col min="11" max="11" width="17.25" style="4" customWidth="1"/>
    <col min="12" max="12" width="32" style="4" customWidth="1"/>
    <col min="13" max="13" width="10.25" style="4" customWidth="1"/>
    <col min="14" max="16384" width="9" style="4"/>
  </cols>
  <sheetData>
    <row r="1" ht="21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1"/>
      <c r="K1" s="51"/>
      <c r="L1" s="64"/>
      <c r="M1" s="64"/>
      <c r="N1" s="64"/>
    </row>
    <row r="2" ht="18" customHeight="1" spans="1:14">
      <c r="A2" s="44" t="s">
        <v>1</v>
      </c>
      <c r="B2" s="45" t="s">
        <v>2</v>
      </c>
      <c r="C2" s="46" t="s">
        <v>3</v>
      </c>
      <c r="D2" s="46">
        <v>409983.87</v>
      </c>
      <c r="E2" s="47" t="s">
        <v>4</v>
      </c>
      <c r="F2" s="46" t="s">
        <v>5</v>
      </c>
      <c r="G2" s="47" t="s">
        <v>6</v>
      </c>
      <c r="H2" s="48" t="s">
        <v>7</v>
      </c>
      <c r="I2" s="84"/>
      <c r="J2" s="51"/>
      <c r="K2" s="51"/>
      <c r="L2" s="64"/>
      <c r="M2" s="64"/>
      <c r="N2" s="64"/>
    </row>
    <row r="3" ht="18" customHeight="1" spans="1:14">
      <c r="A3" s="44" t="s">
        <v>8</v>
      </c>
      <c r="B3" s="49"/>
      <c r="C3" s="46" t="s">
        <v>9</v>
      </c>
      <c r="D3" s="46"/>
      <c r="E3" s="50"/>
      <c r="F3" s="50"/>
      <c r="G3" s="50"/>
      <c r="H3" s="51"/>
      <c r="I3" s="51"/>
      <c r="J3" s="51"/>
      <c r="K3" s="51"/>
      <c r="L3" s="64"/>
      <c r="M3" s="64"/>
      <c r="N3" s="64"/>
    </row>
    <row r="4" ht="18" customHeight="1" spans="1:14">
      <c r="A4" s="52" t="s">
        <v>10</v>
      </c>
      <c r="B4" s="50"/>
      <c r="C4" s="50"/>
      <c r="D4" s="50" t="s">
        <v>11</v>
      </c>
      <c r="E4" s="50"/>
      <c r="F4" s="50"/>
      <c r="G4" s="50"/>
      <c r="H4" s="51"/>
      <c r="I4" s="51"/>
      <c r="J4" s="51"/>
      <c r="K4" s="51"/>
      <c r="L4" s="64"/>
      <c r="M4" s="64"/>
      <c r="N4" s="64"/>
    </row>
    <row r="5" ht="18" customHeight="1" spans="1:14">
      <c r="A5" s="53" t="s">
        <v>12</v>
      </c>
      <c r="B5" s="53" t="s">
        <v>13</v>
      </c>
      <c r="C5" s="53" t="s">
        <v>14</v>
      </c>
      <c r="D5" s="53"/>
      <c r="E5" s="53" t="s">
        <v>15</v>
      </c>
      <c r="F5" s="53"/>
      <c r="G5" s="53" t="s">
        <v>16</v>
      </c>
      <c r="H5" s="54" t="s">
        <v>17</v>
      </c>
      <c r="I5" s="54"/>
      <c r="J5" s="64"/>
      <c r="K5" s="64"/>
      <c r="L5" s="64"/>
      <c r="M5" s="64"/>
      <c r="N5" s="64"/>
    </row>
    <row r="6" ht="18" customHeight="1" spans="1:14">
      <c r="A6" s="53"/>
      <c r="B6" s="53"/>
      <c r="C6" s="53" t="s">
        <v>18</v>
      </c>
      <c r="D6" s="53" t="s">
        <v>19</v>
      </c>
      <c r="E6" s="53" t="s">
        <v>18</v>
      </c>
      <c r="F6" s="53" t="s">
        <v>19</v>
      </c>
      <c r="G6" s="53"/>
      <c r="H6" s="54" t="s">
        <v>20</v>
      </c>
      <c r="I6" s="54" t="s">
        <v>21</v>
      </c>
      <c r="J6" s="64"/>
      <c r="K6" s="64"/>
      <c r="L6" s="64"/>
      <c r="M6" s="64"/>
      <c r="N6" s="64"/>
    </row>
    <row r="7" ht="18" customHeight="1" spans="1:14">
      <c r="A7" s="55" t="s">
        <v>22</v>
      </c>
      <c r="B7" s="46">
        <f t="shared" ref="B7:B11" si="0">G7/(1+C7+E7)</f>
        <v>247706.422018349</v>
      </c>
      <c r="C7" s="56">
        <v>0.02</v>
      </c>
      <c r="D7" s="46">
        <f t="shared" ref="D7:D11" si="1">G7/(1+E7+C7)*C7</f>
        <v>4954.12844036697</v>
      </c>
      <c r="E7" s="56">
        <v>0.07</v>
      </c>
      <c r="F7" s="46">
        <f t="shared" ref="F7:F11" si="2">G7/(1+C7+E7)*E7</f>
        <v>17339.4495412844</v>
      </c>
      <c r="G7" s="57">
        <v>270000</v>
      </c>
      <c r="H7" s="55" t="s">
        <v>23</v>
      </c>
      <c r="I7" s="46">
        <v>270000</v>
      </c>
      <c r="J7" s="64"/>
      <c r="K7" s="64"/>
      <c r="L7" s="64"/>
      <c r="M7" s="64"/>
      <c r="N7" s="64"/>
    </row>
    <row r="8" ht="18" customHeight="1" spans="1:14">
      <c r="A8" s="55">
        <v>44448</v>
      </c>
      <c r="B8" s="46">
        <f t="shared" si="0"/>
        <v>41757.3669724771</v>
      </c>
      <c r="C8" s="56">
        <v>0.02</v>
      </c>
      <c r="D8" s="46">
        <f t="shared" si="1"/>
        <v>835.147339449541</v>
      </c>
      <c r="E8" s="58">
        <v>0.07</v>
      </c>
      <c r="F8" s="46">
        <f t="shared" si="2"/>
        <v>2923.01568807339</v>
      </c>
      <c r="G8" s="57">
        <v>45515.53</v>
      </c>
      <c r="H8" s="55">
        <v>44469</v>
      </c>
      <c r="I8" s="46">
        <v>36000</v>
      </c>
      <c r="J8" s="64" t="s">
        <v>24</v>
      </c>
      <c r="K8" s="64"/>
      <c r="L8" s="64"/>
      <c r="M8" s="64"/>
      <c r="N8" s="64"/>
    </row>
    <row r="9" ht="18" customHeight="1" spans="1:14">
      <c r="A9" s="55"/>
      <c r="B9" s="46">
        <f t="shared" si="0"/>
        <v>0</v>
      </c>
      <c r="C9" s="56"/>
      <c r="D9" s="46">
        <f t="shared" si="1"/>
        <v>0</v>
      </c>
      <c r="E9" s="56"/>
      <c r="F9" s="46">
        <f t="shared" si="2"/>
        <v>0</v>
      </c>
      <c r="G9" s="57"/>
      <c r="H9" s="55"/>
      <c r="I9" s="46"/>
      <c r="J9" s="64"/>
      <c r="K9" s="64"/>
      <c r="L9" s="64"/>
      <c r="M9" s="64"/>
      <c r="N9" s="64"/>
    </row>
    <row r="10" ht="18" customHeight="1" spans="1:14">
      <c r="A10" s="55"/>
      <c r="B10" s="46">
        <f t="shared" si="0"/>
        <v>0</v>
      </c>
      <c r="C10" s="56"/>
      <c r="D10" s="46">
        <f t="shared" si="1"/>
        <v>0</v>
      </c>
      <c r="E10" s="56"/>
      <c r="F10" s="46">
        <f t="shared" si="2"/>
        <v>0</v>
      </c>
      <c r="G10" s="57"/>
      <c r="H10" s="55"/>
      <c r="I10" s="46"/>
      <c r="J10" s="64"/>
      <c r="K10" s="64"/>
      <c r="L10" s="64"/>
      <c r="M10" s="64"/>
      <c r="N10" s="64"/>
    </row>
    <row r="11" ht="18" customHeight="1" spans="1:14">
      <c r="A11" s="55"/>
      <c r="B11" s="46">
        <f t="shared" si="0"/>
        <v>0</v>
      </c>
      <c r="C11" s="56"/>
      <c r="D11" s="46">
        <f t="shared" si="1"/>
        <v>0</v>
      </c>
      <c r="E11" s="56"/>
      <c r="F11" s="46">
        <f t="shared" si="2"/>
        <v>0</v>
      </c>
      <c r="G11" s="57"/>
      <c r="H11" s="55"/>
      <c r="I11" s="46"/>
      <c r="J11" s="64"/>
      <c r="K11" s="64"/>
      <c r="L11" s="64"/>
      <c r="M11" s="64"/>
      <c r="N11" s="64"/>
    </row>
    <row r="12" ht="18" customHeight="1" spans="1:14">
      <c r="A12" s="59" t="s">
        <v>25</v>
      </c>
      <c r="B12" s="60">
        <f t="shared" ref="B12:G12" si="3">SUM(B7:B11)</f>
        <v>289463.788990826</v>
      </c>
      <c r="C12" s="61"/>
      <c r="D12" s="61">
        <f t="shared" si="3"/>
        <v>5789.27577981651</v>
      </c>
      <c r="E12" s="61"/>
      <c r="F12" s="62">
        <f t="shared" si="3"/>
        <v>20262.4652293578</v>
      </c>
      <c r="G12" s="61">
        <f t="shared" si="3"/>
        <v>315515.53</v>
      </c>
      <c r="H12" s="63"/>
      <c r="I12" s="61">
        <f>SUM(I7:I11)</f>
        <v>306000</v>
      </c>
      <c r="J12" s="50"/>
      <c r="K12" s="85"/>
      <c r="L12" s="64"/>
      <c r="M12" s="64"/>
      <c r="N12" s="64"/>
    </row>
    <row r="13" ht="18" customHeight="1" spans="1:9">
      <c r="A13" s="52" t="s">
        <v>26</v>
      </c>
      <c r="B13" s="64"/>
      <c r="C13" s="50"/>
      <c r="D13" s="50"/>
      <c r="E13" s="50"/>
      <c r="F13" s="50"/>
      <c r="G13" s="50"/>
      <c r="H13" s="50"/>
      <c r="I13" s="50"/>
    </row>
    <row r="14" s="1" customFormat="1" ht="18" customHeight="1" spans="1:14">
      <c r="A14" s="65" t="s">
        <v>27</v>
      </c>
      <c r="B14" s="53" t="s">
        <v>28</v>
      </c>
      <c r="C14" s="53" t="s">
        <v>29</v>
      </c>
      <c r="D14" s="53" t="s">
        <v>30</v>
      </c>
      <c r="E14" s="53" t="s">
        <v>18</v>
      </c>
      <c r="F14" s="53" t="s">
        <v>31</v>
      </c>
      <c r="G14" s="53" t="s">
        <v>16</v>
      </c>
      <c r="H14" s="53" t="s">
        <v>32</v>
      </c>
      <c r="I14" s="53" t="s">
        <v>33</v>
      </c>
      <c r="J14" s="86" t="s">
        <v>34</v>
      </c>
      <c r="K14" s="54" t="s">
        <v>35</v>
      </c>
      <c r="L14" s="54" t="s">
        <v>36</v>
      </c>
      <c r="M14" s="54" t="s">
        <v>37</v>
      </c>
      <c r="N14" s="54" t="s">
        <v>38</v>
      </c>
    </row>
    <row r="15" s="1" customFormat="1" ht="18" customHeight="1" spans="1:14">
      <c r="A15" s="45" t="s">
        <v>39</v>
      </c>
      <c r="B15" s="66">
        <f t="shared" ref="B15:B21" si="4">ROUND(G15/(1+E15),2)</f>
        <v>132743.36</v>
      </c>
      <c r="C15" s="67">
        <v>2</v>
      </c>
      <c r="D15" s="68" t="s">
        <v>40</v>
      </c>
      <c r="E15" s="69">
        <v>0.13</v>
      </c>
      <c r="F15" s="66">
        <f>ROUND(G15/(1+E15)*E15,2)</f>
        <v>17256.64</v>
      </c>
      <c r="G15" s="57">
        <v>150000</v>
      </c>
      <c r="H15" s="55"/>
      <c r="I15" s="46"/>
      <c r="J15" s="87" t="s">
        <v>41</v>
      </c>
      <c r="K15" s="88"/>
      <c r="L15" s="68"/>
      <c r="M15" s="68"/>
      <c r="N15" s="89"/>
    </row>
    <row r="16" s="1" customFormat="1" ht="18" customHeight="1" spans="1:14">
      <c r="A16" s="45" t="s">
        <v>39</v>
      </c>
      <c r="B16" s="66">
        <f t="shared" si="4"/>
        <v>100000</v>
      </c>
      <c r="C16" s="67">
        <v>1</v>
      </c>
      <c r="D16" s="68" t="s">
        <v>42</v>
      </c>
      <c r="E16" s="69">
        <v>0</v>
      </c>
      <c r="F16" s="66">
        <f>ROUND(G16/(1+E16)*E16,2)</f>
        <v>0</v>
      </c>
      <c r="G16" s="57">
        <v>100000</v>
      </c>
      <c r="H16" s="70"/>
      <c r="I16" s="46"/>
      <c r="J16" s="87" t="s">
        <v>43</v>
      </c>
      <c r="K16" s="70" t="s">
        <v>44</v>
      </c>
      <c r="L16" s="68"/>
      <c r="M16" s="68"/>
      <c r="N16" s="89"/>
    </row>
    <row r="17" s="1" customFormat="1" ht="18" customHeight="1" spans="1:14">
      <c r="A17" s="45">
        <v>44467</v>
      </c>
      <c r="B17" s="66">
        <f t="shared" si="4"/>
        <v>33944.95</v>
      </c>
      <c r="C17" s="67">
        <v>1</v>
      </c>
      <c r="D17" s="68" t="s">
        <v>40</v>
      </c>
      <c r="E17" s="71">
        <v>0.09</v>
      </c>
      <c r="F17" s="66">
        <f>ROUND(G17/(1+E17)*E17,2)</f>
        <v>3055.05</v>
      </c>
      <c r="G17" s="57">
        <v>37000</v>
      </c>
      <c r="H17" s="55"/>
      <c r="I17" s="46"/>
      <c r="J17" s="87" t="s">
        <v>45</v>
      </c>
      <c r="K17" s="88" t="s">
        <v>46</v>
      </c>
      <c r="L17" s="75" t="s">
        <v>47</v>
      </c>
      <c r="M17" s="68"/>
      <c r="N17" s="90"/>
    </row>
    <row r="18" s="1" customFormat="1" ht="18" customHeight="1" spans="1:14">
      <c r="A18" s="45"/>
      <c r="B18" s="66">
        <f t="shared" si="4"/>
        <v>0</v>
      </c>
      <c r="C18" s="67"/>
      <c r="D18" s="68"/>
      <c r="E18" s="69"/>
      <c r="F18" s="66"/>
      <c r="G18" s="57"/>
      <c r="H18" s="55"/>
      <c r="I18" s="46"/>
      <c r="J18" s="87"/>
      <c r="K18" s="88"/>
      <c r="L18" s="68"/>
      <c r="M18" s="68"/>
      <c r="N18" s="89"/>
    </row>
    <row r="19" s="1" customFormat="1" ht="18" customHeight="1" spans="1:14">
      <c r="A19" s="45"/>
      <c r="B19" s="66">
        <f t="shared" si="4"/>
        <v>0</v>
      </c>
      <c r="C19" s="67"/>
      <c r="D19" s="68"/>
      <c r="E19" s="69"/>
      <c r="F19" s="66"/>
      <c r="G19" s="57"/>
      <c r="H19" s="55"/>
      <c r="I19" s="46"/>
      <c r="J19" s="87"/>
      <c r="K19" s="88"/>
      <c r="L19" s="68"/>
      <c r="M19" s="68"/>
      <c r="N19" s="89"/>
    </row>
    <row r="20" s="1" customFormat="1" ht="18" customHeight="1" spans="1:14">
      <c r="A20" s="45"/>
      <c r="B20" s="66">
        <f t="shared" si="4"/>
        <v>0</v>
      </c>
      <c r="C20" s="67"/>
      <c r="D20" s="68"/>
      <c r="E20" s="69"/>
      <c r="F20" s="66"/>
      <c r="G20" s="57"/>
      <c r="H20" s="55"/>
      <c r="I20" s="46"/>
      <c r="J20" s="87"/>
      <c r="K20" s="88"/>
      <c r="L20" s="68"/>
      <c r="M20" s="68"/>
      <c r="N20" s="89"/>
    </row>
    <row r="21" s="1" customFormat="1" ht="18" customHeight="1" spans="1:14">
      <c r="A21" s="45"/>
      <c r="B21" s="66">
        <f t="shared" si="4"/>
        <v>0</v>
      </c>
      <c r="C21" s="67"/>
      <c r="D21" s="68"/>
      <c r="E21" s="69"/>
      <c r="F21" s="66"/>
      <c r="G21" s="57"/>
      <c r="H21" s="55"/>
      <c r="I21" s="46"/>
      <c r="J21" s="87"/>
      <c r="K21" s="88"/>
      <c r="L21" s="68"/>
      <c r="M21" s="68"/>
      <c r="N21" s="89"/>
    </row>
    <row r="22" s="1" customFormat="1" ht="18" customHeight="1" spans="1:14">
      <c r="A22" s="45"/>
      <c r="B22" s="66">
        <f t="shared" ref="B22:B28" si="5">ROUND(G22/(1+E22),2)</f>
        <v>0</v>
      </c>
      <c r="C22" s="67"/>
      <c r="D22" s="68"/>
      <c r="E22" s="69">
        <v>0</v>
      </c>
      <c r="F22" s="66">
        <f t="shared" ref="F22:F28" si="6">ROUND(G22/(1+E22)*E22,2)</f>
        <v>0</v>
      </c>
      <c r="G22" s="57"/>
      <c r="H22" s="55"/>
      <c r="I22" s="46"/>
      <c r="J22" s="87"/>
      <c r="K22" s="88"/>
      <c r="L22" s="68"/>
      <c r="M22" s="68"/>
      <c r="N22" s="89"/>
    </row>
    <row r="23" s="1" customFormat="1" ht="18" customHeight="1" spans="1:14">
      <c r="A23" s="45"/>
      <c r="B23" s="66">
        <f t="shared" si="5"/>
        <v>0</v>
      </c>
      <c r="C23" s="67"/>
      <c r="D23" s="68"/>
      <c r="E23" s="69">
        <v>0</v>
      </c>
      <c r="F23" s="66">
        <f t="shared" si="6"/>
        <v>0</v>
      </c>
      <c r="G23" s="57"/>
      <c r="H23" s="55"/>
      <c r="I23" s="46"/>
      <c r="J23" s="87"/>
      <c r="K23" s="88"/>
      <c r="L23" s="68"/>
      <c r="M23" s="68"/>
      <c r="N23" s="89"/>
    </row>
    <row r="24" s="1" customFormat="1" ht="18" customHeight="1" spans="1:14">
      <c r="A24" s="45"/>
      <c r="B24" s="66">
        <f t="shared" si="5"/>
        <v>0</v>
      </c>
      <c r="C24" s="67"/>
      <c r="D24" s="68"/>
      <c r="E24" s="69">
        <v>0</v>
      </c>
      <c r="F24" s="66">
        <f t="shared" si="6"/>
        <v>0</v>
      </c>
      <c r="G24" s="57"/>
      <c r="H24" s="55"/>
      <c r="I24" s="46"/>
      <c r="J24" s="87"/>
      <c r="K24" s="88"/>
      <c r="L24" s="68"/>
      <c r="M24" s="68"/>
      <c r="N24" s="89"/>
    </row>
    <row r="25" s="1" customFormat="1" ht="18" customHeight="1" spans="1:14">
      <c r="A25" s="45"/>
      <c r="B25" s="66">
        <f t="shared" si="5"/>
        <v>0</v>
      </c>
      <c r="C25" s="67"/>
      <c r="D25" s="68"/>
      <c r="E25" s="69">
        <v>0</v>
      </c>
      <c r="F25" s="66">
        <f t="shared" si="6"/>
        <v>0</v>
      </c>
      <c r="G25" s="57"/>
      <c r="H25" s="55"/>
      <c r="I25" s="46"/>
      <c r="J25" s="87"/>
      <c r="K25" s="88"/>
      <c r="L25" s="68"/>
      <c r="M25" s="68"/>
      <c r="N25" s="89"/>
    </row>
    <row r="26" s="1" customFormat="1" ht="18" customHeight="1" spans="1:14">
      <c r="A26" s="45"/>
      <c r="B26" s="66">
        <f t="shared" si="5"/>
        <v>15775.78</v>
      </c>
      <c r="C26" s="67"/>
      <c r="D26" s="68"/>
      <c r="E26" s="69"/>
      <c r="F26" s="66">
        <f t="shared" si="6"/>
        <v>0</v>
      </c>
      <c r="G26" s="57">
        <f>G12*0.05</f>
        <v>15775.7765</v>
      </c>
      <c r="H26" s="70"/>
      <c r="I26" s="46">
        <v>15775.78</v>
      </c>
      <c r="J26" s="91" t="s">
        <v>48</v>
      </c>
      <c r="K26" s="70"/>
      <c r="L26" s="68"/>
      <c r="M26" s="68"/>
      <c r="N26" s="89"/>
    </row>
    <row r="27" ht="18" customHeight="1" spans="1:14">
      <c r="A27" s="61" t="s">
        <v>25</v>
      </c>
      <c r="B27" s="60">
        <f>SUM(B15:B26)</f>
        <v>282464.09</v>
      </c>
      <c r="C27" s="61"/>
      <c r="D27" s="72"/>
      <c r="E27" s="72"/>
      <c r="F27" s="62">
        <f>SUM(F15:F26)</f>
        <v>20311.69</v>
      </c>
      <c r="G27" s="61">
        <f>SUM(G15:G26)</f>
        <v>302775.7765</v>
      </c>
      <c r="H27" s="63"/>
      <c r="I27" s="46"/>
      <c r="J27" s="92"/>
      <c r="K27" s="64"/>
      <c r="L27" s="93"/>
      <c r="M27" s="93"/>
      <c r="N27" s="64"/>
    </row>
    <row r="28" ht="18" customHeight="1" spans="1:14">
      <c r="A28" s="73"/>
      <c r="B28" s="73">
        <f>B12-B27</f>
        <v>6999.69899082597</v>
      </c>
      <c r="C28" s="73"/>
      <c r="D28" s="74"/>
      <c r="E28" s="74"/>
      <c r="F28" s="73">
        <f>F12-F27</f>
        <v>-49.2247706421986</v>
      </c>
      <c r="G28" s="73"/>
      <c r="H28" s="64"/>
      <c r="I28" s="50"/>
      <c r="J28" s="64"/>
      <c r="K28" s="64"/>
      <c r="L28" s="64"/>
      <c r="M28" s="64"/>
      <c r="N28" s="64"/>
    </row>
    <row r="29" ht="18" customHeight="1" spans="1:14">
      <c r="A29" s="52" t="s">
        <v>49</v>
      </c>
      <c r="B29" s="50"/>
      <c r="C29" s="52"/>
      <c r="D29" s="50"/>
      <c r="E29" s="50"/>
      <c r="F29" s="64"/>
      <c r="G29" s="64"/>
      <c r="H29" s="50"/>
      <c r="I29" s="50"/>
      <c r="J29" s="64"/>
      <c r="K29" s="64"/>
      <c r="L29" s="64"/>
      <c r="M29" s="64"/>
      <c r="N29" s="64"/>
    </row>
    <row r="30" ht="18" customHeight="1" spans="1:14">
      <c r="A30" s="54" t="s">
        <v>50</v>
      </c>
      <c r="B30" s="53" t="s">
        <v>51</v>
      </c>
      <c r="C30" s="63"/>
      <c r="D30" s="54" t="s">
        <v>50</v>
      </c>
      <c r="E30" s="53" t="s">
        <v>18</v>
      </c>
      <c r="F30" s="53" t="s">
        <v>51</v>
      </c>
      <c r="G30" s="53" t="s">
        <v>52</v>
      </c>
      <c r="H30" s="46" t="s">
        <v>53</v>
      </c>
      <c r="I30" s="82"/>
      <c r="J30" s="64"/>
      <c r="K30" s="64"/>
      <c r="L30" s="64"/>
      <c r="M30" s="64"/>
      <c r="N30" s="64"/>
    </row>
    <row r="31" ht="18" customHeight="1" spans="1:14">
      <c r="A31" s="63" t="s">
        <v>54</v>
      </c>
      <c r="B31" s="66">
        <f>(B12-B27)*0.25</f>
        <v>1749.92474770649</v>
      </c>
      <c r="C31" s="63"/>
      <c r="D31" s="44" t="s">
        <v>55</v>
      </c>
      <c r="E31" s="75" t="s">
        <v>56</v>
      </c>
      <c r="F31" s="62">
        <f>F12-F27</f>
        <v>-49.2247706421986</v>
      </c>
      <c r="G31" s="62"/>
      <c r="H31" s="62">
        <f>F8</f>
        <v>2923.01568807339</v>
      </c>
      <c r="I31" s="50"/>
      <c r="J31" s="64"/>
      <c r="K31" s="64"/>
      <c r="L31" s="64"/>
      <c r="M31" s="64"/>
      <c r="N31" s="64"/>
    </row>
    <row r="32" ht="18" customHeight="1" spans="1:14">
      <c r="A32" s="63" t="s">
        <v>57</v>
      </c>
      <c r="B32" s="46">
        <f>G12*0.0003</f>
        <v>94.654659</v>
      </c>
      <c r="C32" s="63"/>
      <c r="D32" s="76" t="s">
        <v>58</v>
      </c>
      <c r="E32" s="77">
        <v>0.05</v>
      </c>
      <c r="F32" s="46">
        <f>F31*E32</f>
        <v>-2.46123853210993</v>
      </c>
      <c r="G32" s="46"/>
      <c r="H32" s="46">
        <f>H31*0.07</f>
        <v>204.611098165138</v>
      </c>
      <c r="I32" s="50"/>
      <c r="J32" s="64"/>
      <c r="K32" s="64"/>
      <c r="L32" s="64"/>
      <c r="M32" s="64"/>
      <c r="N32" s="64"/>
    </row>
    <row r="33" ht="18" customHeight="1" spans="1:14">
      <c r="A33" s="63" t="s">
        <v>59</v>
      </c>
      <c r="B33" s="46">
        <f>B12*0.0006</f>
        <v>173.678273394495</v>
      </c>
      <c r="C33" s="63"/>
      <c r="D33" s="76" t="s">
        <v>60</v>
      </c>
      <c r="E33" s="77">
        <v>0.03</v>
      </c>
      <c r="F33" s="46">
        <f>F31*E33</f>
        <v>-1.47674311926596</v>
      </c>
      <c r="G33" s="46"/>
      <c r="H33" s="46">
        <f>H31*E33</f>
        <v>87.6904706422018</v>
      </c>
      <c r="I33" s="50"/>
      <c r="J33" s="64"/>
      <c r="K33" s="64"/>
      <c r="L33" s="64"/>
      <c r="M33" s="64"/>
      <c r="N33" s="64"/>
    </row>
    <row r="34" ht="18" customHeight="1" spans="1:14">
      <c r="A34" s="63"/>
      <c r="B34" s="63"/>
      <c r="C34" s="63"/>
      <c r="D34" s="76" t="s">
        <v>61</v>
      </c>
      <c r="E34" s="77">
        <v>0.02</v>
      </c>
      <c r="F34" s="46">
        <f>F31*E34</f>
        <v>-0.984495412843971</v>
      </c>
      <c r="G34" s="46"/>
      <c r="H34" s="46">
        <f>H31*E34</f>
        <v>58.4603137614679</v>
      </c>
      <c r="I34" s="50"/>
      <c r="J34" s="64"/>
      <c r="K34" s="64"/>
      <c r="L34" s="64"/>
      <c r="M34" s="64"/>
      <c r="N34" s="64"/>
    </row>
    <row r="35" ht="18" customHeight="1" spans="1:14">
      <c r="A35" s="59" t="s">
        <v>62</v>
      </c>
      <c r="B35" s="60">
        <f>SUM(B31:B34)</f>
        <v>2018.25768010099</v>
      </c>
      <c r="C35" s="63"/>
      <c r="D35" s="78" t="s">
        <v>62</v>
      </c>
      <c r="E35" s="79"/>
      <c r="F35" s="80">
        <f>SUM(F31:F34)</f>
        <v>-54.1472477064184</v>
      </c>
      <c r="G35" s="80"/>
      <c r="H35" s="62">
        <f>SUM(H31:H34)</f>
        <v>3273.7775706422</v>
      </c>
      <c r="I35" s="50"/>
      <c r="J35" s="64"/>
      <c r="K35" s="64"/>
      <c r="L35" s="64"/>
      <c r="M35" s="64"/>
      <c r="N35" s="64"/>
    </row>
    <row r="36" ht="18" customHeight="1" spans="3:8">
      <c r="C36" s="2"/>
      <c r="D36" s="46" t="s">
        <v>57</v>
      </c>
      <c r="E36" s="81">
        <v>0.0003</v>
      </c>
      <c r="F36" s="63"/>
      <c r="G36" s="63"/>
      <c r="H36" s="46">
        <f>G8*0.0003</f>
        <v>13.654659</v>
      </c>
    </row>
    <row r="37" ht="18" customHeight="1" spans="3:8">
      <c r="C37" s="2"/>
      <c r="D37" s="46" t="s">
        <v>59</v>
      </c>
      <c r="E37" s="81">
        <v>0.0006</v>
      </c>
      <c r="F37" s="63"/>
      <c r="G37" s="63"/>
      <c r="H37" s="46">
        <f>B8*0.0006</f>
        <v>25.0544201834862</v>
      </c>
    </row>
    <row r="38" ht="18" customHeight="1" spans="3:8">
      <c r="C38" s="2"/>
      <c r="D38" s="61" t="s">
        <v>62</v>
      </c>
      <c r="E38" s="61"/>
      <c r="F38" s="72"/>
      <c r="G38" s="72"/>
      <c r="H38" s="61">
        <v>38.7</v>
      </c>
    </row>
    <row r="39" ht="18" customHeight="1" spans="3:8">
      <c r="C39" s="2"/>
      <c r="D39" s="61" t="s">
        <v>63</v>
      </c>
      <c r="E39" s="61"/>
      <c r="F39" s="72"/>
      <c r="G39" s="72"/>
      <c r="H39" s="61"/>
    </row>
    <row r="40" ht="18" customHeight="1" spans="3:8">
      <c r="C40" s="2"/>
      <c r="D40" s="82"/>
      <c r="E40" s="82"/>
      <c r="F40" s="83"/>
      <c r="G40" s="83"/>
      <c r="H40" s="82"/>
    </row>
    <row r="41" spans="3:7">
      <c r="C41" s="2"/>
      <c r="F41" s="4"/>
      <c r="G41" s="4"/>
    </row>
    <row r="42" spans="3:7">
      <c r="C42" s="2"/>
      <c r="F42" s="4"/>
      <c r="G42" s="4"/>
    </row>
    <row r="43" spans="3:7">
      <c r="C43" s="2"/>
      <c r="F43" s="4"/>
      <c r="G43" s="4"/>
    </row>
    <row r="44" spans="3:7">
      <c r="C44" s="2"/>
      <c r="F44" s="4"/>
      <c r="G44" s="4"/>
    </row>
    <row r="45" spans="3:7">
      <c r="C45" s="2"/>
      <c r="F45" s="4"/>
      <c r="G45" s="4"/>
    </row>
    <row r="46" spans="3:7">
      <c r="C46" s="2"/>
      <c r="F46" s="4"/>
      <c r="G46" s="4"/>
    </row>
    <row r="47" spans="3:7">
      <c r="C47" s="2"/>
      <c r="F47" s="4"/>
      <c r="G47" s="4"/>
    </row>
    <row r="48" spans="3:7">
      <c r="C48" s="2"/>
      <c r="F48" s="4"/>
      <c r="G48" s="4"/>
    </row>
    <row r="49" spans="3:7">
      <c r="C49" s="2"/>
      <c r="F49" s="4"/>
      <c r="G49" s="4"/>
    </row>
    <row r="50" spans="3:7">
      <c r="C50" s="2"/>
      <c r="F50" s="4"/>
      <c r="G50" s="4"/>
    </row>
    <row r="51" spans="3:7">
      <c r="C51" s="2"/>
      <c r="F51" s="4"/>
      <c r="G51" s="4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</sheetData>
  <autoFilter ref="A14:N39">
    <extLst/>
  </autoFilter>
  <mergeCells count="8">
    <mergeCell ref="A1:I1"/>
    <mergeCell ref="H2:I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workbookViewId="0">
      <selection activeCell="A1" sqref="A1:I1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0.75" style="3" customWidth="1"/>
    <col min="10" max="10" width="31.5" style="4" customWidth="1"/>
    <col min="11" max="11" width="17.25" style="4" customWidth="1"/>
    <col min="12" max="12" width="6" style="4" customWidth="1"/>
    <col min="13" max="13" width="5.625" style="4" customWidth="1"/>
    <col min="14" max="16384" width="9" style="4"/>
  </cols>
  <sheetData>
    <row r="1" ht="21.95" customHeight="1" spans="1:11">
      <c r="A1" s="5" t="s">
        <v>64</v>
      </c>
      <c r="B1" s="6"/>
      <c r="C1" s="6"/>
      <c r="D1" s="6"/>
      <c r="E1" s="6"/>
      <c r="F1" s="6"/>
      <c r="G1" s="6"/>
      <c r="H1" s="6"/>
      <c r="I1" s="6"/>
      <c r="J1" s="13"/>
      <c r="K1" s="13"/>
    </row>
    <row r="2" ht="18" customHeight="1" spans="1:11">
      <c r="A2" s="7" t="s">
        <v>1</v>
      </c>
      <c r="B2" s="8" t="s">
        <v>2</v>
      </c>
      <c r="C2" s="9" t="s">
        <v>3</v>
      </c>
      <c r="D2" s="9">
        <v>409983.87</v>
      </c>
      <c r="E2" s="10" t="s">
        <v>4</v>
      </c>
      <c r="F2" s="9" t="s">
        <v>5</v>
      </c>
      <c r="G2" s="10" t="s">
        <v>6</v>
      </c>
      <c r="H2" s="11" t="s">
        <v>65</v>
      </c>
      <c r="I2" s="36"/>
      <c r="J2" s="13"/>
      <c r="K2" s="13"/>
    </row>
    <row r="3" ht="18" customHeight="1" spans="1:11">
      <c r="A3" s="7" t="s">
        <v>8</v>
      </c>
      <c r="B3" s="12"/>
      <c r="C3" s="9" t="s">
        <v>9</v>
      </c>
      <c r="D3" s="9"/>
      <c r="H3" s="13"/>
      <c r="I3" s="13"/>
      <c r="J3" s="13"/>
      <c r="K3" s="13"/>
    </row>
    <row r="4" ht="18" customHeight="1" spans="1:11">
      <c r="A4" s="2" t="s">
        <v>10</v>
      </c>
      <c r="D4" s="3" t="s">
        <v>11</v>
      </c>
      <c r="H4" s="13"/>
      <c r="I4" s="13"/>
      <c r="J4" s="13"/>
      <c r="K4" s="13"/>
    </row>
    <row r="5" ht="18" customHeight="1" spans="1:9">
      <c r="A5" s="14" t="s">
        <v>12</v>
      </c>
      <c r="B5" s="14" t="s">
        <v>13</v>
      </c>
      <c r="C5" s="14" t="s">
        <v>14</v>
      </c>
      <c r="D5" s="14"/>
      <c r="E5" s="14" t="s">
        <v>15</v>
      </c>
      <c r="F5" s="14"/>
      <c r="G5" s="14" t="s">
        <v>16</v>
      </c>
      <c r="H5" s="15" t="s">
        <v>17</v>
      </c>
      <c r="I5" s="15"/>
    </row>
    <row r="6" ht="18" customHeight="1" spans="1:9">
      <c r="A6" s="14"/>
      <c r="B6" s="14"/>
      <c r="C6" s="14" t="s">
        <v>18</v>
      </c>
      <c r="D6" s="14" t="s">
        <v>19</v>
      </c>
      <c r="E6" s="14" t="s">
        <v>18</v>
      </c>
      <c r="F6" s="14" t="s">
        <v>19</v>
      </c>
      <c r="G6" s="14"/>
      <c r="H6" s="15" t="s">
        <v>20</v>
      </c>
      <c r="I6" s="15" t="s">
        <v>21</v>
      </c>
    </row>
    <row r="7" ht="18" customHeight="1" spans="1:9">
      <c r="A7" s="16" t="s">
        <v>22</v>
      </c>
      <c r="B7" s="9">
        <f t="shared" ref="B7:B8" si="0">G7/(1+C7+E7)</f>
        <v>247706.422018349</v>
      </c>
      <c r="C7" s="17">
        <v>0.02</v>
      </c>
      <c r="D7" s="9">
        <f t="shared" ref="D7:D8" si="1">G7/(1+E7+C7)*C7</f>
        <v>4954.12844036697</v>
      </c>
      <c r="E7" s="17">
        <v>0.07</v>
      </c>
      <c r="F7" s="9">
        <f t="shared" ref="F7:F8" si="2">G7/(1+C7+E7)*E7</f>
        <v>17339.4495412844</v>
      </c>
      <c r="G7" s="18">
        <v>270000</v>
      </c>
      <c r="H7" s="16" t="s">
        <v>23</v>
      </c>
      <c r="I7" s="9">
        <v>270000</v>
      </c>
    </row>
    <row r="8" ht="18" customHeight="1" spans="1:10">
      <c r="A8" s="16"/>
      <c r="B8" s="9">
        <f t="shared" si="0"/>
        <v>0</v>
      </c>
      <c r="C8" s="17">
        <v>0.02</v>
      </c>
      <c r="D8" s="9">
        <f t="shared" si="1"/>
        <v>0</v>
      </c>
      <c r="E8" s="17">
        <v>0.08</v>
      </c>
      <c r="F8" s="9">
        <f t="shared" si="2"/>
        <v>0</v>
      </c>
      <c r="G8" s="18"/>
      <c r="H8" s="16"/>
      <c r="I8" s="9"/>
      <c r="J8" s="4">
        <f>F12/0.13*1.13</f>
        <v>150719.830628087</v>
      </c>
    </row>
    <row r="9" ht="18" customHeight="1" spans="1:9">
      <c r="A9" s="16"/>
      <c r="B9" s="9">
        <f t="shared" ref="B9:B11" si="3">G9/(1+C9+E9)</f>
        <v>0</v>
      </c>
      <c r="C9" s="17"/>
      <c r="D9" s="9">
        <f t="shared" ref="D9:D11" si="4">G9/(1+E9+C9)*C9</f>
        <v>0</v>
      </c>
      <c r="E9" s="17">
        <v>0.08</v>
      </c>
      <c r="F9" s="9">
        <f t="shared" ref="F9:F11" si="5">G9/(1+C9+E9)*E9</f>
        <v>0</v>
      </c>
      <c r="G9" s="18"/>
      <c r="H9" s="16"/>
      <c r="I9" s="9"/>
    </row>
    <row r="10" ht="18" customHeight="1" spans="1:9">
      <c r="A10" s="16"/>
      <c r="B10" s="9">
        <f t="shared" si="3"/>
        <v>0</v>
      </c>
      <c r="C10" s="17"/>
      <c r="D10" s="9">
        <f t="shared" si="4"/>
        <v>0</v>
      </c>
      <c r="E10" s="17">
        <v>0.08</v>
      </c>
      <c r="F10" s="9">
        <f t="shared" si="5"/>
        <v>0</v>
      </c>
      <c r="G10" s="18"/>
      <c r="H10" s="16"/>
      <c r="I10" s="9"/>
    </row>
    <row r="11" ht="18" customHeight="1" spans="1:9">
      <c r="A11" s="16"/>
      <c r="B11" s="9">
        <f t="shared" si="3"/>
        <v>0</v>
      </c>
      <c r="C11" s="17"/>
      <c r="D11" s="9">
        <f t="shared" si="4"/>
        <v>0</v>
      </c>
      <c r="E11" s="17">
        <v>0.08</v>
      </c>
      <c r="F11" s="9">
        <f t="shared" si="5"/>
        <v>0</v>
      </c>
      <c r="G11" s="18"/>
      <c r="H11" s="16"/>
      <c r="I11" s="9"/>
    </row>
    <row r="12" ht="18" customHeight="1" spans="1:11">
      <c r="A12" s="19" t="s">
        <v>25</v>
      </c>
      <c r="B12" s="20">
        <f>SUM(B7:B11)</f>
        <v>247706.422018349</v>
      </c>
      <c r="C12" s="21"/>
      <c r="D12" s="21">
        <f>SUM(D7:D11)</f>
        <v>4954.12844036697</v>
      </c>
      <c r="E12" s="21"/>
      <c r="F12" s="22">
        <f>SUM(F7:F11)</f>
        <v>17339.4495412844</v>
      </c>
      <c r="G12" s="21">
        <f>SUM(G7:G11)</f>
        <v>270000</v>
      </c>
      <c r="H12" s="23"/>
      <c r="I12" s="21">
        <f>SUM(I7:I11)</f>
        <v>270000</v>
      </c>
      <c r="J12" s="3"/>
      <c r="K12" s="37"/>
    </row>
    <row r="13" ht="18" customHeight="1" spans="1:14">
      <c r="A13" s="2" t="s">
        <v>26</v>
      </c>
      <c r="B13" s="4"/>
      <c r="J13" s="38" t="s">
        <v>34</v>
      </c>
      <c r="K13" s="15" t="s">
        <v>35</v>
      </c>
      <c r="L13" s="15" t="s">
        <v>36</v>
      </c>
      <c r="M13" s="15" t="s">
        <v>37</v>
      </c>
      <c r="N13" s="15" t="s">
        <v>38</v>
      </c>
    </row>
    <row r="14" s="1" customFormat="1" ht="18" customHeight="1" spans="1:14">
      <c r="A14" s="24" t="s">
        <v>27</v>
      </c>
      <c r="B14" s="14" t="s">
        <v>28</v>
      </c>
      <c r="C14" s="14" t="s">
        <v>29</v>
      </c>
      <c r="D14" s="14" t="s">
        <v>30</v>
      </c>
      <c r="E14" s="14" t="s">
        <v>18</v>
      </c>
      <c r="F14" s="14" t="s">
        <v>31</v>
      </c>
      <c r="G14" s="14" t="s">
        <v>16</v>
      </c>
      <c r="H14" s="14" t="s">
        <v>32</v>
      </c>
      <c r="I14" s="14" t="s">
        <v>33</v>
      </c>
      <c r="J14" s="39"/>
      <c r="K14" s="40"/>
      <c r="L14" s="27"/>
      <c r="M14" s="27"/>
      <c r="N14" s="40"/>
    </row>
    <row r="15" s="1" customFormat="1" ht="18" customHeight="1" spans="1:14">
      <c r="A15" s="8" t="s">
        <v>39</v>
      </c>
      <c r="B15" s="25">
        <f>ROUND(G15/(1+E15),2)</f>
        <v>132743.36</v>
      </c>
      <c r="C15" s="26">
        <v>2</v>
      </c>
      <c r="D15" s="27" t="s">
        <v>40</v>
      </c>
      <c r="E15" s="28">
        <v>0.13</v>
      </c>
      <c r="F15" s="25">
        <f>ROUND(G15/(1+E15)*E15,2)</f>
        <v>17256.64</v>
      </c>
      <c r="G15" s="18">
        <v>150000</v>
      </c>
      <c r="H15" s="16"/>
      <c r="I15" s="9"/>
      <c r="J15" s="39" t="s">
        <v>41</v>
      </c>
      <c r="K15" s="40"/>
      <c r="L15" s="27"/>
      <c r="M15" s="27"/>
      <c r="N15" s="40"/>
    </row>
    <row r="16" s="1" customFormat="1" ht="18" customHeight="1" spans="1:14">
      <c r="A16" s="8" t="s">
        <v>39</v>
      </c>
      <c r="B16" s="25">
        <f t="shared" ref="B16:B24" si="6">ROUND(G16/(1+E16),2)</f>
        <v>100000</v>
      </c>
      <c r="C16" s="26">
        <v>1</v>
      </c>
      <c r="D16" s="27" t="s">
        <v>42</v>
      </c>
      <c r="E16" s="28">
        <v>0</v>
      </c>
      <c r="F16" s="25">
        <f t="shared" ref="F16:F24" si="7">ROUND(G16/(1+E16)*E16,2)</f>
        <v>0</v>
      </c>
      <c r="G16" s="18">
        <v>100000</v>
      </c>
      <c r="H16" s="29" t="s">
        <v>44</v>
      </c>
      <c r="I16" s="9"/>
      <c r="J16" s="39" t="s">
        <v>43</v>
      </c>
      <c r="K16" s="40"/>
      <c r="L16" s="27"/>
      <c r="M16" s="27"/>
      <c r="N16" s="40"/>
    </row>
    <row r="17" s="1" customFormat="1" ht="18" customHeight="1" spans="1:14">
      <c r="A17" s="8"/>
      <c r="B17" s="25">
        <f t="shared" si="6"/>
        <v>0</v>
      </c>
      <c r="C17" s="26">
        <v>1</v>
      </c>
      <c r="D17" s="27" t="s">
        <v>42</v>
      </c>
      <c r="E17" s="28">
        <v>0</v>
      </c>
      <c r="F17" s="25">
        <f t="shared" si="7"/>
        <v>0</v>
      </c>
      <c r="G17" s="18"/>
      <c r="H17" s="16"/>
      <c r="I17" s="9"/>
      <c r="J17" s="39"/>
      <c r="K17" s="40"/>
      <c r="L17" s="27"/>
      <c r="M17" s="27"/>
      <c r="N17" s="40"/>
    </row>
    <row r="18" s="1" customFormat="1" ht="18" customHeight="1" spans="1:14">
      <c r="A18" s="8"/>
      <c r="B18" s="25">
        <f t="shared" si="6"/>
        <v>0</v>
      </c>
      <c r="C18" s="26">
        <v>1</v>
      </c>
      <c r="D18" s="27" t="s">
        <v>42</v>
      </c>
      <c r="E18" s="28">
        <v>0</v>
      </c>
      <c r="F18" s="25">
        <f t="shared" si="7"/>
        <v>0</v>
      </c>
      <c r="G18" s="18"/>
      <c r="H18" s="16"/>
      <c r="I18" s="9"/>
      <c r="J18" s="39"/>
      <c r="K18" s="40"/>
      <c r="L18" s="27"/>
      <c r="M18" s="27"/>
      <c r="N18" s="40"/>
    </row>
    <row r="19" s="1" customFormat="1" ht="18" customHeight="1" spans="1:14">
      <c r="A19" s="8"/>
      <c r="B19" s="25">
        <f t="shared" si="6"/>
        <v>0</v>
      </c>
      <c r="C19" s="26">
        <v>1</v>
      </c>
      <c r="D19" s="27" t="s">
        <v>42</v>
      </c>
      <c r="E19" s="28">
        <v>0</v>
      </c>
      <c r="F19" s="25">
        <f t="shared" si="7"/>
        <v>0</v>
      </c>
      <c r="G19" s="18"/>
      <c r="H19" s="16"/>
      <c r="I19" s="9"/>
      <c r="J19" s="39"/>
      <c r="K19" s="40"/>
      <c r="L19" s="27"/>
      <c r="M19" s="27"/>
      <c r="N19" s="40"/>
    </row>
    <row r="20" s="1" customFormat="1" ht="18" customHeight="1" spans="1:14">
      <c r="A20" s="8"/>
      <c r="B20" s="25">
        <f t="shared" si="6"/>
        <v>0</v>
      </c>
      <c r="C20" s="26">
        <v>1</v>
      </c>
      <c r="D20" s="27" t="s">
        <v>42</v>
      </c>
      <c r="E20" s="28">
        <v>0</v>
      </c>
      <c r="F20" s="25">
        <f t="shared" si="7"/>
        <v>0</v>
      </c>
      <c r="G20" s="18"/>
      <c r="H20" s="16"/>
      <c r="I20" s="9"/>
      <c r="J20" s="39"/>
      <c r="K20" s="40"/>
      <c r="L20" s="27"/>
      <c r="M20" s="27"/>
      <c r="N20" s="40"/>
    </row>
    <row r="21" s="1" customFormat="1" ht="18" customHeight="1" spans="1:14">
      <c r="A21" s="8"/>
      <c r="B21" s="25">
        <f t="shared" si="6"/>
        <v>0</v>
      </c>
      <c r="C21" s="26">
        <v>1</v>
      </c>
      <c r="D21" s="27" t="s">
        <v>42</v>
      </c>
      <c r="E21" s="28">
        <v>0</v>
      </c>
      <c r="F21" s="25">
        <f t="shared" si="7"/>
        <v>0</v>
      </c>
      <c r="G21" s="18"/>
      <c r="H21" s="16"/>
      <c r="I21" s="9"/>
      <c r="J21" s="39"/>
      <c r="K21" s="40"/>
      <c r="L21" s="27"/>
      <c r="M21" s="27"/>
      <c r="N21" s="40"/>
    </row>
    <row r="22" s="1" customFormat="1" ht="18" customHeight="1" spans="1:14">
      <c r="A22" s="8"/>
      <c r="B22" s="25">
        <f t="shared" si="6"/>
        <v>13500</v>
      </c>
      <c r="C22" s="26"/>
      <c r="D22" s="27" t="s">
        <v>40</v>
      </c>
      <c r="E22" s="28"/>
      <c r="F22" s="25">
        <f t="shared" si="7"/>
        <v>0</v>
      </c>
      <c r="G22" s="18">
        <f>G12*0.05</f>
        <v>13500</v>
      </c>
      <c r="H22" s="29" t="s">
        <v>48</v>
      </c>
      <c r="I22" s="9"/>
      <c r="J22" s="39"/>
      <c r="K22" s="40"/>
      <c r="L22" s="27"/>
      <c r="M22" s="27"/>
      <c r="N22" s="40"/>
    </row>
    <row r="23" s="1" customFormat="1" ht="18" customHeight="1" spans="1:14">
      <c r="A23" s="8"/>
      <c r="B23" s="25">
        <f t="shared" si="6"/>
        <v>0</v>
      </c>
      <c r="C23" s="26"/>
      <c r="D23" s="27" t="s">
        <v>40</v>
      </c>
      <c r="E23" s="28"/>
      <c r="F23" s="25">
        <f t="shared" si="7"/>
        <v>0</v>
      </c>
      <c r="G23" s="18"/>
      <c r="H23" s="16"/>
      <c r="I23" s="9"/>
      <c r="J23" s="39"/>
      <c r="K23" s="40"/>
      <c r="L23" s="27"/>
      <c r="M23" s="27"/>
      <c r="N23" s="40"/>
    </row>
    <row r="24" ht="18" customHeight="1" spans="1:14">
      <c r="A24" s="8"/>
      <c r="B24" s="25">
        <f t="shared" si="6"/>
        <v>0</v>
      </c>
      <c r="C24" s="26"/>
      <c r="D24" s="27" t="s">
        <v>40</v>
      </c>
      <c r="E24" s="28"/>
      <c r="F24" s="25">
        <f t="shared" si="7"/>
        <v>0</v>
      </c>
      <c r="G24" s="18"/>
      <c r="H24" s="16"/>
      <c r="I24" s="9"/>
      <c r="J24" s="41"/>
      <c r="K24" s="23"/>
      <c r="L24" s="33"/>
      <c r="M24" s="33"/>
      <c r="N24" s="23"/>
    </row>
    <row r="25" ht="18" customHeight="1" spans="1:13">
      <c r="A25" s="21" t="s">
        <v>25</v>
      </c>
      <c r="B25" s="20">
        <f>SUM(B15:B24)</f>
        <v>246243.36</v>
      </c>
      <c r="C25" s="21"/>
      <c r="D25" s="30"/>
      <c r="E25" s="30"/>
      <c r="F25" s="22">
        <f>SUM(F15:F24)</f>
        <v>17256.64</v>
      </c>
      <c r="G25" s="21">
        <f>SUM(G15:G24)</f>
        <v>263500</v>
      </c>
      <c r="H25" s="23"/>
      <c r="I25" s="9"/>
      <c r="J25" s="42"/>
      <c r="L25" s="43"/>
      <c r="M25" s="43"/>
    </row>
    <row r="26" ht="18" customHeight="1" spans="1:10">
      <c r="A26" s="31"/>
      <c r="B26" s="31">
        <f>B12-B25</f>
        <v>1463.06201834863</v>
      </c>
      <c r="C26" s="31"/>
      <c r="D26" s="32"/>
      <c r="E26" s="32"/>
      <c r="F26" s="31">
        <f>F12-F25</f>
        <v>82.809541284405</v>
      </c>
      <c r="G26" s="31"/>
      <c r="H26" s="4"/>
      <c r="J26" s="4">
        <f>F26/0.16*1.16</f>
        <v>600.369174311936</v>
      </c>
    </row>
    <row r="27" ht="18" customHeight="1" spans="1:7">
      <c r="A27" s="2" t="s">
        <v>49</v>
      </c>
      <c r="C27" s="2"/>
      <c r="F27" s="4"/>
      <c r="G27" s="4"/>
    </row>
    <row r="28" ht="18" customHeight="1" spans="1:7">
      <c r="A28" s="15" t="s">
        <v>50</v>
      </c>
      <c r="B28" s="14" t="s">
        <v>51</v>
      </c>
      <c r="C28" s="23"/>
      <c r="D28" s="15" t="s">
        <v>50</v>
      </c>
      <c r="E28" s="14" t="s">
        <v>18</v>
      </c>
      <c r="F28" s="14" t="s">
        <v>51</v>
      </c>
      <c r="G28" s="14" t="s">
        <v>52</v>
      </c>
    </row>
    <row r="29" ht="18" customHeight="1" spans="1:7">
      <c r="A29" s="23" t="s">
        <v>54</v>
      </c>
      <c r="B29" s="25">
        <f>(B12-B25)*0.25</f>
        <v>365.765504587158</v>
      </c>
      <c r="C29" s="23"/>
      <c r="D29" s="7" t="s">
        <v>55</v>
      </c>
      <c r="E29" s="33" t="s">
        <v>56</v>
      </c>
      <c r="F29" s="34">
        <f>F12-F25</f>
        <v>82.809541284405</v>
      </c>
      <c r="G29" s="34"/>
    </row>
    <row r="30" ht="18" customHeight="1" spans="1:7">
      <c r="A30" s="23" t="s">
        <v>57</v>
      </c>
      <c r="B30" s="9">
        <f>G12*0.0003</f>
        <v>81</v>
      </c>
      <c r="C30" s="23"/>
      <c r="D30" s="35" t="s">
        <v>58</v>
      </c>
      <c r="E30" s="10">
        <v>0.05</v>
      </c>
      <c r="F30" s="9">
        <f>F29*E30</f>
        <v>4.14047706422025</v>
      </c>
      <c r="G30" s="9"/>
    </row>
    <row r="31" ht="18" customHeight="1" spans="1:7">
      <c r="A31" s="23" t="s">
        <v>59</v>
      </c>
      <c r="B31" s="9">
        <f>B12*0.0006</f>
        <v>148.623853211009</v>
      </c>
      <c r="C31" s="23"/>
      <c r="D31" s="35" t="s">
        <v>60</v>
      </c>
      <c r="E31" s="10">
        <v>0.03</v>
      </c>
      <c r="F31" s="9">
        <f>F29*E31</f>
        <v>2.48428623853215</v>
      </c>
      <c r="G31" s="9"/>
    </row>
    <row r="32" ht="18" customHeight="1" spans="1:7">
      <c r="A32" s="23"/>
      <c r="B32" s="23"/>
      <c r="C32" s="23"/>
      <c r="D32" s="35" t="s">
        <v>61</v>
      </c>
      <c r="E32" s="10">
        <v>0.02</v>
      </c>
      <c r="F32" s="9">
        <f>F29*E32</f>
        <v>1.6561908256881</v>
      </c>
      <c r="G32" s="9"/>
    </row>
    <row r="33" spans="1:7">
      <c r="A33" s="19" t="s">
        <v>62</v>
      </c>
      <c r="B33" s="20">
        <f>SUM(B29:B32)</f>
        <v>595.389357798167</v>
      </c>
      <c r="C33" s="23"/>
      <c r="D33" s="19" t="s">
        <v>62</v>
      </c>
      <c r="E33" s="19"/>
      <c r="F33" s="22">
        <f>SUM(F29:F32)</f>
        <v>91.0904954128455</v>
      </c>
      <c r="G33" s="22"/>
    </row>
    <row r="34" spans="3:7">
      <c r="C34" s="2"/>
      <c r="F34" s="4"/>
      <c r="G34" s="4"/>
    </row>
    <row r="35" spans="3:7">
      <c r="C35" s="2"/>
      <c r="F35" s="4"/>
      <c r="G35" s="4"/>
    </row>
    <row r="36" spans="3:7">
      <c r="C36" s="2"/>
      <c r="F36" s="4"/>
      <c r="G36" s="4"/>
    </row>
    <row r="37" spans="3:7">
      <c r="C37" s="2"/>
      <c r="F37" s="4"/>
      <c r="G37" s="4"/>
    </row>
    <row r="38" spans="3:7">
      <c r="C38" s="2"/>
      <c r="F38" s="4"/>
      <c r="G38" s="4"/>
    </row>
    <row r="39" spans="3:7">
      <c r="C39" s="2"/>
      <c r="F39" s="4"/>
      <c r="G39" s="4"/>
    </row>
    <row r="40" spans="3:7">
      <c r="C40" s="2"/>
      <c r="F40" s="4"/>
      <c r="G40" s="4"/>
    </row>
    <row r="41" spans="3:7">
      <c r="C41" s="2"/>
      <c r="F41" s="4"/>
      <c r="G41" s="4"/>
    </row>
    <row r="42" spans="3:7">
      <c r="C42" s="2"/>
      <c r="F42" s="4"/>
      <c r="G42" s="4"/>
    </row>
    <row r="43" spans="3:7">
      <c r="C43" s="2"/>
      <c r="F43" s="4"/>
      <c r="G43" s="4"/>
    </row>
    <row r="44" spans="3:7">
      <c r="C44" s="2"/>
      <c r="F44" s="4"/>
      <c r="G44" s="4"/>
    </row>
    <row r="45" spans="3:7">
      <c r="C45" s="2"/>
      <c r="F45" s="4"/>
      <c r="G45" s="4"/>
    </row>
    <row r="46" spans="3:7">
      <c r="C46" s="2"/>
      <c r="F46" s="4"/>
      <c r="G46" s="4"/>
    </row>
    <row r="47" spans="3:7">
      <c r="C47" s="2"/>
      <c r="F47" s="4"/>
      <c r="G47" s="4"/>
    </row>
    <row r="48" spans="3:7">
      <c r="C48" s="2"/>
      <c r="F48" s="4"/>
      <c r="G48" s="4"/>
    </row>
    <row r="49" spans="3:7">
      <c r="C49" s="2"/>
      <c r="F49" s="4"/>
      <c r="G49" s="4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</sheetData>
  <mergeCells count="8">
    <mergeCell ref="A1:I1"/>
    <mergeCell ref="H2:I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2021-09-09T02:14:00Z</dcterms:created>
  <dcterms:modified xsi:type="dcterms:W3CDTF">2021-10-28T03:54:10Z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98CA103C5E854355A49A8D678BB22767</vt:lpwstr>
  </property>
  <property fmtid="{D5CDD505-2E9C-101B-9397-08002B2CF9AE}" pid="3" name="KSOProductBuildVer">
    <vt:lpwstr>2052-11.1.0.10700</vt:lpwstr>
  </property>
</Properties>
</file>