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终结结算" sheetId="1" r:id="rId1"/>
    <sheet name="Sheet1" sheetId="2" r:id="rId2"/>
    <sheet name="新" sheetId="3" r:id="rId3"/>
    <sheet name="旧" sheetId="4" r:id="rId4"/>
  </sheets>
  <definedNames>
    <definedName name="_xlnm._FilterDatabase" localSheetId="2" hidden="1">新!$A$14:$N$68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sz val="9"/>
            <color indexed="81"/>
            <rFont val="宋体"/>
            <charset val="134"/>
          </rPr>
          <t xml:space="preserve">cw05:
填写开票数字</t>
        </r>
      </text>
    </comment>
    <comment ref="E15" authorId="0">
      <text>
        <r>
          <rPr>
            <sz val="9"/>
            <color indexed="81"/>
            <rFont val="宋体"/>
            <charset val="134"/>
          </rPr>
          <t xml:space="preserve">cw05:
填写专票税率</t>
        </r>
      </text>
    </comment>
    <comment ref="G15" authorId="0">
      <text>
        <r>
          <rPr>
            <sz val="9"/>
            <color indexed="81"/>
            <rFont val="宋体"/>
            <charset val="134"/>
          </rPr>
          <t xml:space="preserve">cw05:
填写成本发票含税金额</t>
        </r>
      </text>
    </comment>
    <comment ref="A33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34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A69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70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sz val="9"/>
            <color indexed="81"/>
            <rFont val="宋体"/>
            <charset val="134"/>
          </rPr>
          <t xml:space="preserve">cw05:
填写开票数字</t>
        </r>
      </text>
    </comment>
    <comment ref="E15" authorId="0">
      <text>
        <r>
          <rPr>
            <sz val="9"/>
            <color indexed="81"/>
            <rFont val="宋体"/>
            <charset val="134"/>
          </rPr>
          <t xml:space="preserve">cw05:
填写专票税率</t>
        </r>
      </text>
    </comment>
    <comment ref="G15" authorId="0">
      <text>
        <r>
          <rPr>
            <sz val="9"/>
            <color indexed="81"/>
            <rFont val="宋体"/>
            <charset val="134"/>
          </rPr>
          <t xml:space="preserve">cw05:
填写成本发票含税金额</t>
        </r>
      </text>
    </comment>
    <comment ref="A33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34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A69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70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cw09</author>
  </authors>
  <commentList>
    <comment ref="G8" authorId="0">
      <text>
        <r>
          <rPr>
            <sz val="9"/>
            <color indexed="81"/>
            <rFont val="宋体"/>
            <charset val="134"/>
          </rPr>
          <t xml:space="preserve">cw05:
填写开票数字</t>
        </r>
      </text>
    </comment>
    <comment ref="E15" authorId="0">
      <text>
        <r>
          <rPr>
            <sz val="9"/>
            <color indexed="81"/>
            <rFont val="宋体"/>
            <charset val="134"/>
          </rPr>
          <t xml:space="preserve">cw05:
填写专票税率</t>
        </r>
      </text>
    </comment>
    <comment ref="G15" authorId="0">
      <text>
        <r>
          <rPr>
            <sz val="9"/>
            <color indexed="81"/>
            <rFont val="宋体"/>
            <charset val="134"/>
          </rPr>
          <t xml:space="preserve">cw05:
填写成本发票含税金额</t>
        </r>
      </text>
    </comment>
    <comment ref="A33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34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A65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66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D7" authorId="1">
      <text>
        <r>
          <rPr>
            <sz val="9"/>
            <color indexed="81"/>
            <rFont val="宋体"/>
            <charset val="134"/>
          </rPr>
          <t xml:space="preserve">cw09:
第一次全部预缴59681.88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G8" authorId="0">
      <text>
        <r>
          <rPr>
            <sz val="9"/>
            <color indexed="81"/>
            <rFont val="宋体"/>
            <charset val="134"/>
          </rPr>
          <t xml:space="preserve">cw05:
填写开票数字</t>
        </r>
      </text>
    </comment>
    <comment ref="E15" authorId="0">
      <text>
        <r>
          <rPr>
            <sz val="9"/>
            <color indexed="81"/>
            <rFont val="宋体"/>
            <charset val="134"/>
          </rPr>
          <t xml:space="preserve">cw05:
填写专票税率</t>
        </r>
      </text>
    </comment>
    <comment ref="G15" authorId="0">
      <text>
        <r>
          <rPr>
            <sz val="9"/>
            <color indexed="81"/>
            <rFont val="宋体"/>
            <charset val="134"/>
          </rPr>
          <t xml:space="preserve">cw05:
填写成本发票含税金额</t>
        </r>
      </text>
    </comment>
    <comment ref="A33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34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A61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A62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<sst xmlns="http://schemas.openxmlformats.org/spreadsheetml/2006/main" count="125">
  <si>
    <t>南谯路与凤阳路等交口改造工程10639</t>
  </si>
  <si>
    <t>中标日期</t>
  </si>
  <si>
    <t>2018.11.02</t>
  </si>
  <si>
    <t>中标价</t>
  </si>
  <si>
    <t>负责人</t>
  </si>
  <si>
    <t>孙容</t>
  </si>
  <si>
    <t>建设单位</t>
  </si>
  <si>
    <t>滁州市公安局交通巡逻警察支队</t>
  </si>
  <si>
    <t>决算日期</t>
  </si>
  <si>
    <t>决算价</t>
  </si>
  <si>
    <t>销售开票：</t>
  </si>
  <si>
    <t>项目增值税第一次预缴税款全额预缴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</si>
  <si>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</si>
  <si>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</si>
  <si>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</si>
  <si>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</si>
  <si>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</si>
  <si>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</si>
  <si>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</si>
  <si>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</si>
  <si>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</si>
  <si>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到账金额</t>
  </si>
  <si>
    <t>19.6.26</t>
  </si>
  <si>
    <t>19.7.24</t>
  </si>
  <si>
    <t>19.9.5</t>
  </si>
  <si>
    <t>19.10.8</t>
  </si>
  <si>
    <t>23.1.13</t>
  </si>
  <si>
    <t>合计</t>
  </si>
  <si>
    <t>材料发票：</t>
  </si>
  <si>
    <t>销货单位</t>
  </si>
  <si>
    <t>货物</t>
  </si>
  <si>
    <t>合同</t>
  </si>
  <si>
    <t>发货单</t>
  </si>
  <si>
    <t>备注</t>
  </si>
  <si>
    <t>收票日期</t>
  </si>
  <si>
    <t>成本金额</t>
  </si>
  <si>
    <t>份数</t>
  </si>
  <si>
    <t>类型</t>
  </si>
  <si>
    <t>进项税额</t>
  </si>
  <si>
    <t>付款日期</t>
  </si>
  <si>
    <t>18.12.6</t>
  </si>
  <si>
    <t>专</t>
  </si>
  <si>
    <t>中标服务费</t>
  </si>
  <si>
    <t>安徽百士德工程咨询有限公司</t>
  </si>
  <si>
    <t>19.2.22</t>
  </si>
  <si>
    <t>混凝土</t>
  </si>
  <si>
    <t>滁州市华夏中天商品混凝土有限公司</t>
  </si>
  <si>
    <t>19.4.8</t>
  </si>
  <si>
    <t>面包砖</t>
  </si>
  <si>
    <t>滁州开发区美诚建材经营部</t>
  </si>
  <si>
    <t>普</t>
  </si>
  <si>
    <t>加油票</t>
  </si>
  <si>
    <t>住宿</t>
  </si>
  <si>
    <t>招待费</t>
  </si>
  <si>
    <t>辅材费</t>
  </si>
  <si>
    <t>19.6.19</t>
  </si>
  <si>
    <t>打印费</t>
  </si>
  <si>
    <t>19.7.23</t>
  </si>
  <si>
    <t>材料款</t>
  </si>
  <si>
    <t>杭州海康威视科技有限公司</t>
  </si>
  <si>
    <t>浙江大华科技有限公司</t>
  </si>
  <si>
    <t>蚌埠市方阵商品混凝土有限公司</t>
  </si>
  <si>
    <t>安徽超远信息技术有限公司</t>
  </si>
  <si>
    <t>安徽安兆工程技术咨询服务有限公司</t>
  </si>
  <si>
    <t>安徽永浩刚刚设施有限公司</t>
  </si>
  <si>
    <t>保险费</t>
  </si>
  <si>
    <t>中国大地财产保险股份有限公司庐江支公司</t>
  </si>
  <si>
    <t>安徽戴鑫信息技术有限公司</t>
  </si>
  <si>
    <t>工程款</t>
  </si>
  <si>
    <t>安徽省友善建筑机械施工有限公司</t>
  </si>
  <si>
    <t>定远县盛达交通工程设施有限公司</t>
  </si>
  <si>
    <t>9803821-9803825</t>
  </si>
  <si>
    <t>电脑</t>
  </si>
  <si>
    <t>北京天和久久国际科技有限公司</t>
  </si>
  <si>
    <t>合肥市包河区传振电子产品经营部</t>
  </si>
  <si>
    <t>办公用品</t>
  </si>
  <si>
    <t>庐江县台创园环森办公用品经营部</t>
  </si>
  <si>
    <t>安全用品</t>
  </si>
  <si>
    <t>庐江县台创园远兮交通器材经营部</t>
  </si>
  <si>
    <t>19.7.25</t>
  </si>
  <si>
    <t>办公费用</t>
  </si>
  <si>
    <t>快递费用</t>
  </si>
  <si>
    <t>差旅费</t>
  </si>
  <si>
    <t>2019年4月份工资</t>
  </si>
  <si>
    <t>19.7.26</t>
  </si>
  <si>
    <t>文印费</t>
  </si>
  <si>
    <t>19.8.7</t>
  </si>
  <si>
    <t>19.10.10</t>
  </si>
  <si>
    <t>安徽科力信息产业有限公司</t>
  </si>
  <si>
    <t>合肥立皖交通设施制造有限公司</t>
  </si>
  <si>
    <t>合肥宝畅交通设施工程有限公司</t>
  </si>
  <si>
    <t>19.10.11</t>
  </si>
  <si>
    <t>税务局代开</t>
  </si>
  <si>
    <t>19.10.12</t>
  </si>
  <si>
    <t>管理费用</t>
  </si>
  <si>
    <t>辅材费用</t>
  </si>
  <si>
    <t>王玲子</t>
  </si>
  <si>
    <t>庐江县台创园其修五金用品经营部</t>
  </si>
  <si>
    <t>螺杆、螺帽、卷尺</t>
  </si>
  <si>
    <t>30875943-5944</t>
  </si>
  <si>
    <t>安全帽</t>
  </si>
  <si>
    <t>30892023-2025</t>
  </si>
  <si>
    <t>增值税及附加</t>
  </si>
  <si>
    <t>手续费</t>
  </si>
  <si>
    <t>外经证</t>
  </si>
  <si>
    <t>管理费</t>
  </si>
  <si>
    <t>扣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</si>
  <si>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</si>
  <si>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</si>
  <si>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</si>
  <si>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</si>
  <si>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</si>
  <si>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</si>
  <si>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</si>
  <si>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</si>
  <si>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</si>
  <si>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</si>
  <si>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</si>
  <si>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</si>
  <si>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印花水利已交</t>
  </si>
  <si>
    <t>C10639  南谯路与凤阳路等交口改造工程</t>
  </si>
  <si>
    <t>金额</t>
  </si>
  <si>
    <t>付款金额</t>
  </si>
  <si>
    <t xml:space="preserve">  </t>
  </si>
  <si>
    <t>11月税费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</si>
</sst>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yy/m/d;@"/>
    <numFmt numFmtId="179" formatCode="#,##0.00_);[Red]\(#,##0.00\)"/>
  </numFmts>
  <fonts count="34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140">
    <xf numFmtId="0" fontId="0" fillId="0" borderId="0" xfId="0"/>
    <xf numFmtId="0" fontId="1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7" fontId="0" fillId="0" borderId="0" xfId="0" applyNumberFormat="1"/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7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8" fillId="0" borderId="2" xfId="0" applyNumberFormat="1" applyFont="1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left" vertical="center"/>
    </xf>
    <xf numFmtId="178" fontId="9" fillId="0" borderId="2" xfId="0" applyNumberFormat="1" applyFont="1" applyBorder="1" applyAlignment="1">
      <alignment vertical="center"/>
    </xf>
    <xf numFmtId="0" fontId="10" fillId="0" borderId="0" xfId="0" applyFont="1"/>
    <xf numFmtId="178" fontId="11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7" fontId="10" fillId="0" borderId="0" xfId="0" applyNumberFormat="1" applyFont="1"/>
    <xf numFmtId="177" fontId="12" fillId="0" borderId="0" xfId="0" applyNumberFormat="1" applyFont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9" fontId="8" fillId="0" borderId="2" xfId="11" applyFont="1" applyBorder="1" applyAlignment="1">
      <alignment horizontal="center" vertical="center"/>
    </xf>
    <xf numFmtId="177" fontId="9" fillId="2" borderId="2" xfId="0" applyNumberFormat="1" applyFont="1" applyFill="1" applyBorder="1" applyAlignment="1">
      <alignment vertical="center"/>
    </xf>
    <xf numFmtId="9" fontId="8" fillId="0" borderId="2" xfId="11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vertical="center"/>
    </xf>
    <xf numFmtId="177" fontId="13" fillId="3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4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178" fontId="13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9" fillId="5" borderId="2" xfId="1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177" fontId="8" fillId="4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10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0" fontId="12" fillId="0" borderId="2" xfId="0" applyNumberFormat="1" applyFont="1" applyBorder="1" applyAlignment="1">
      <alignment vertical="center"/>
    </xf>
    <xf numFmtId="10" fontId="1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8" fontId="8" fillId="0" borderId="2" xfId="0" applyNumberFormat="1" applyFont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left" vertical="center"/>
    </xf>
    <xf numFmtId="178" fontId="1" fillId="0" borderId="2" xfId="0" applyNumberFormat="1" applyFont="1" applyFill="1" applyBorder="1" applyAlignment="1">
      <alignment vertical="center"/>
    </xf>
    <xf numFmtId="0" fontId="0" fillId="0" borderId="0" xfId="0" applyFont="1" applyFill="1" applyAlignment="1"/>
    <xf numFmtId="178" fontId="5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/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left" vertical="center"/>
    </xf>
    <xf numFmtId="179" fontId="5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/>
    <xf numFmtId="10" fontId="6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9" fontId="2" fillId="3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vertical="center"/>
    </xf>
    <xf numFmtId="177" fontId="14" fillId="0" borderId="2" xfId="0" applyNumberFormat="1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vertical="center"/>
    </xf>
    <xf numFmtId="10" fontId="6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34925</xdr:colOff>
      <xdr:row>12</xdr:row>
      <xdr:rowOff>159385</xdr:rowOff>
    </xdr:from>
    <xdr:to>
      <xdr:col>18</xdr:col>
      <xdr:colOff>95250</xdr:colOff>
      <xdr:row>34</xdr:row>
      <xdr:rowOff>114300</xdr:rowOff>
    </xdr:to>
    <xdr:pic>
      <xdr:nvPicPr>
        <xdr:cNvPr id="2" name="图片 1" descr="6b953349506810aee85d232feec3f5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46225" y="2952750"/>
          <a:ext cx="2803525" cy="4984115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31750</xdr:colOff>
      <xdr:row>34</xdr:row>
      <xdr:rowOff>139700</xdr:rowOff>
    </xdr:from>
    <xdr:to>
      <xdr:col>18</xdr:col>
      <xdr:colOff>100330</xdr:colOff>
      <xdr:row>56</xdr:row>
      <xdr:rowOff>113665</xdr:rowOff>
    </xdr:to>
    <xdr:pic>
      <xdr:nvPicPr>
        <xdr:cNvPr id="3" name="图片 2" descr="a88b66dfd5bde6eab73d36fa50a20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43050" y="7962265"/>
          <a:ext cx="2811780" cy="500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96"/>
  <sheetViews>
    <sheetView tabSelected="1" topLeftCell="A43" workbookViewId="0">
      <selection activeCell="J66" sqref="J66"/>
    </sheetView>
  </sheetViews>
  <sheetFormatPr defaultColWidth="9" defaultRowHeight="11.25"/>
  <cols>
    <col min="1" max="1" width="10.75" style="96" customWidth="1"/>
    <col min="2" max="2" width="13.125" style="95" customWidth="1"/>
    <col min="3" max="3" width="6" style="95" customWidth="1"/>
    <col min="4" max="4" width="13.375" style="95" customWidth="1"/>
    <col min="5" max="5" width="6" style="95" customWidth="1"/>
    <col min="6" max="6" width="10.5" style="95" customWidth="1"/>
    <col min="7" max="7" width="12.625" style="95" customWidth="1"/>
    <col min="8" max="8" width="9.625" style="95" customWidth="1"/>
    <col min="9" max="9" width="15.875" style="97" customWidth="1"/>
    <col min="10" max="10" width="29.5" style="93" customWidth="1"/>
    <col min="11" max="11" width="6" style="93" customWidth="1"/>
    <col min="12" max="12" width="5.625" style="93" customWidth="1"/>
    <col min="13" max="13" width="12.625" style="96"/>
    <col min="14" max="18" width="9" style="96"/>
    <col min="19" max="19" width="9.625" style="96"/>
    <col min="20" max="16384" width="9" style="96"/>
  </cols>
  <sheetData>
    <row r="1" s="93" customFormat="1" ht="21.95" customHeight="1" spans="1:14">
      <c r="A1" s="98" t="s">
        <v>0</v>
      </c>
      <c r="B1" s="99"/>
      <c r="C1" s="99"/>
      <c r="D1" s="99"/>
      <c r="E1" s="99"/>
      <c r="F1" s="99"/>
      <c r="G1" s="99"/>
      <c r="H1" s="99"/>
      <c r="I1" s="121"/>
      <c r="J1" s="107"/>
      <c r="K1" s="107"/>
      <c r="L1" s="106"/>
      <c r="M1" s="106"/>
      <c r="N1" s="106"/>
    </row>
    <row r="2" s="93" customFormat="1" ht="18" customHeight="1" spans="1:14">
      <c r="A2" s="100" t="s">
        <v>1</v>
      </c>
      <c r="B2" s="101" t="s">
        <v>2</v>
      </c>
      <c r="C2" s="102" t="s">
        <v>3</v>
      </c>
      <c r="D2" s="102">
        <v>3570159.02</v>
      </c>
      <c r="E2" s="103" t="s">
        <v>4</v>
      </c>
      <c r="F2" s="102" t="s">
        <v>5</v>
      </c>
      <c r="G2" s="103" t="s">
        <v>6</v>
      </c>
      <c r="H2" s="104" t="s">
        <v>7</v>
      </c>
      <c r="I2" s="122"/>
      <c r="J2" s="107"/>
      <c r="K2" s="107"/>
      <c r="L2" s="106"/>
      <c r="M2" s="106"/>
      <c r="N2" s="106"/>
    </row>
    <row r="3" s="93" customFormat="1" ht="18" customHeight="1" spans="1:14">
      <c r="A3" s="100" t="s">
        <v>8</v>
      </c>
      <c r="B3" s="105"/>
      <c r="C3" s="102" t="s">
        <v>9</v>
      </c>
      <c r="D3" s="102">
        <v>3252662.62</v>
      </c>
      <c r="E3" s="106"/>
      <c r="F3" s="106"/>
      <c r="G3" s="106"/>
      <c r="H3" s="107"/>
      <c r="I3" s="123"/>
      <c r="J3" s="107"/>
      <c r="K3" s="107"/>
      <c r="L3" s="106"/>
      <c r="M3" s="106"/>
      <c r="N3" s="106"/>
    </row>
    <row r="4" s="93" customFormat="1" ht="18" customHeight="1" spans="1:14">
      <c r="A4" s="96" t="s">
        <v>10</v>
      </c>
      <c r="B4" s="106"/>
      <c r="C4" s="106"/>
      <c r="D4" s="108">
        <f>D3-G7</f>
        <v>702662.62</v>
      </c>
      <c r="E4" s="106"/>
      <c r="F4" s="106"/>
      <c r="G4" s="95" t="s">
        <v>11</v>
      </c>
      <c r="H4" s="107"/>
      <c r="I4" s="123"/>
      <c r="J4" s="107"/>
      <c r="K4" s="107"/>
      <c r="L4" s="106"/>
      <c r="M4" s="106"/>
      <c r="N4" s="106"/>
    </row>
    <row r="5" s="93" customFormat="1" ht="18" customHeight="1" spans="1:14">
      <c r="A5" s="109" t="s">
        <v>12</v>
      </c>
      <c r="B5" s="109" t="s">
        <v>13</v>
      </c>
      <c r="C5" s="109" t="s">
        <v>14</v>
      </c>
      <c r="D5" s="109"/>
      <c r="E5" s="109" t="s">
        <v>15</v>
      </c>
      <c r="F5" s="109"/>
      <c r="G5" s="109" t="s">
        <v>16</v>
      </c>
      <c r="H5" s="110" t="s">
        <v>17</v>
      </c>
      <c r="I5" s="124"/>
      <c r="J5" s="106"/>
      <c r="K5" s="106"/>
      <c r="L5" s="106"/>
      <c r="M5" s="106"/>
      <c r="N5" s="106"/>
    </row>
    <row r="6" s="93" customFormat="1" ht="18" customHeight="1" spans="1:14">
      <c r="A6" s="109"/>
      <c r="B6" s="109"/>
      <c r="C6" s="109" t="s">
        <v>18</v>
      </c>
      <c r="D6" s="109" t="s">
        <v>19</v>
      </c>
      <c r="E6" s="109" t="s">
        <v>18</v>
      </c>
      <c r="F6" s="109" t="s">
        <v>19</v>
      </c>
      <c r="G6" s="109"/>
      <c r="H6" s="110" t="s">
        <v>20</v>
      </c>
      <c r="I6" s="125" t="s">
        <v>21</v>
      </c>
      <c r="J6" s="106"/>
      <c r="K6" s="106"/>
      <c r="L6" s="106"/>
      <c r="M6" s="106"/>
      <c r="N6" s="106"/>
    </row>
    <row r="7" s="93" customFormat="1" ht="18" customHeight="1" spans="1:14">
      <c r="A7" s="111" t="s">
        <v>22</v>
      </c>
      <c r="B7" s="102">
        <f t="shared" ref="B7:B11" si="0">G7/(1+C7+E7)</f>
        <v>2339449.5412844</v>
      </c>
      <c r="C7" s="18">
        <v>0.02</v>
      </c>
      <c r="D7" s="102">
        <f t="shared" ref="D7:D11" si="1">G7/(1+E7+C7)*C7</f>
        <v>46788.9908256881</v>
      </c>
      <c r="E7" s="18">
        <v>0.07</v>
      </c>
      <c r="F7" s="102">
        <f t="shared" ref="F7:F11" si="2">G7/(1+C7+E7)*E7</f>
        <v>163761.467889908</v>
      </c>
      <c r="G7" s="19">
        <v>2550000</v>
      </c>
      <c r="H7" s="111" t="s">
        <v>23</v>
      </c>
      <c r="I7" s="126">
        <v>2550000</v>
      </c>
      <c r="J7" s="106"/>
      <c r="K7" s="106"/>
      <c r="L7" s="106"/>
      <c r="M7" s="106"/>
      <c r="N7" s="106"/>
    </row>
    <row r="8" s="93" customFormat="1" ht="18" customHeight="1" spans="1:14">
      <c r="A8" s="111" t="s">
        <v>24</v>
      </c>
      <c r="B8" s="102">
        <f t="shared" si="0"/>
        <v>555121.743119266</v>
      </c>
      <c r="C8" s="18">
        <v>0.02</v>
      </c>
      <c r="D8" s="102">
        <f t="shared" si="1"/>
        <v>11102.4348623853</v>
      </c>
      <c r="E8" s="18">
        <v>0.07</v>
      </c>
      <c r="F8" s="102">
        <f t="shared" si="2"/>
        <v>38858.5220183486</v>
      </c>
      <c r="G8" s="19">
        <v>605082.7</v>
      </c>
      <c r="H8" s="111" t="s">
        <v>25</v>
      </c>
      <c r="I8" s="126">
        <v>605082.7</v>
      </c>
      <c r="K8" s="106"/>
      <c r="L8" s="106"/>
      <c r="M8" s="106"/>
      <c r="N8" s="106"/>
    </row>
    <row r="9" s="93" customFormat="1" ht="18" customHeight="1" spans="1:14">
      <c r="A9" s="111">
        <v>44340</v>
      </c>
      <c r="B9" s="102">
        <f t="shared" si="0"/>
        <v>89522.8256880734</v>
      </c>
      <c r="C9" s="18">
        <v>0.02</v>
      </c>
      <c r="D9" s="102">
        <f t="shared" si="1"/>
        <v>1790.45651376147</v>
      </c>
      <c r="E9" s="18">
        <v>0.07</v>
      </c>
      <c r="F9" s="102">
        <f t="shared" si="2"/>
        <v>6266.59779816514</v>
      </c>
      <c r="G9" s="19">
        <v>97579.88</v>
      </c>
      <c r="H9" s="111" t="s">
        <v>26</v>
      </c>
      <c r="I9" s="126">
        <v>97579.88</v>
      </c>
      <c r="J9" s="106"/>
      <c r="K9" s="106"/>
      <c r="L9" s="106"/>
      <c r="M9" s="106"/>
      <c r="N9" s="106"/>
    </row>
    <row r="10" s="93" customFormat="1" ht="18" customHeight="1" spans="1:14">
      <c r="A10" s="111"/>
      <c r="B10" s="102">
        <f t="shared" si="0"/>
        <v>0</v>
      </c>
      <c r="C10" s="18"/>
      <c r="D10" s="102">
        <f t="shared" si="1"/>
        <v>0</v>
      </c>
      <c r="E10" s="18">
        <v>0.08</v>
      </c>
      <c r="F10" s="102">
        <f t="shared" si="2"/>
        <v>0</v>
      </c>
      <c r="G10" s="19"/>
      <c r="H10" s="111"/>
      <c r="I10" s="126"/>
      <c r="J10" s="106"/>
      <c r="K10" s="106"/>
      <c r="L10" s="106"/>
      <c r="M10" s="106"/>
      <c r="N10" s="106"/>
    </row>
    <row r="11" s="93" customFormat="1" ht="18" customHeight="1" spans="1:14">
      <c r="A11" s="111"/>
      <c r="B11" s="102">
        <f t="shared" si="0"/>
        <v>0</v>
      </c>
      <c r="C11" s="18"/>
      <c r="D11" s="102">
        <f t="shared" si="1"/>
        <v>0</v>
      </c>
      <c r="E11" s="18">
        <v>0.08</v>
      </c>
      <c r="F11" s="102">
        <f t="shared" si="2"/>
        <v>0</v>
      </c>
      <c r="G11" s="19"/>
      <c r="H11" s="111"/>
      <c r="I11" s="126"/>
      <c r="J11" s="106"/>
      <c r="K11" s="106"/>
      <c r="L11" s="106"/>
      <c r="M11" s="106"/>
      <c r="N11" s="106"/>
    </row>
    <row r="12" s="93" customFormat="1" ht="18" customHeight="1" spans="1:14">
      <c r="A12" s="112" t="s">
        <v>27</v>
      </c>
      <c r="B12" s="21">
        <f t="shared" ref="B12:G12" si="3">SUM(B7:B11)</f>
        <v>2984094.11009174</v>
      </c>
      <c r="C12" s="113"/>
      <c r="D12" s="113">
        <f t="shared" si="3"/>
        <v>59681.8822018349</v>
      </c>
      <c r="E12" s="113"/>
      <c r="F12" s="23">
        <f t="shared" si="3"/>
        <v>208886.587706422</v>
      </c>
      <c r="G12" s="23">
        <f t="shared" si="3"/>
        <v>3252662.58</v>
      </c>
      <c r="H12" s="114"/>
      <c r="I12" s="23">
        <f>SUM(I7:I11)</f>
        <v>3252662.58</v>
      </c>
      <c r="J12" s="95"/>
      <c r="K12" s="127"/>
      <c r="L12" s="106"/>
      <c r="M12" s="106"/>
      <c r="N12" s="106"/>
    </row>
    <row r="13" s="93" customFormat="1" ht="18" customHeight="1" spans="1:14">
      <c r="A13" s="96" t="s">
        <v>28</v>
      </c>
      <c r="C13" s="106"/>
      <c r="D13" s="106">
        <v>59681.88</v>
      </c>
      <c r="E13" s="106"/>
      <c r="F13" s="106"/>
      <c r="G13" s="106"/>
      <c r="H13" s="106"/>
      <c r="I13" s="128"/>
      <c r="J13" s="129" t="s">
        <v>29</v>
      </c>
      <c r="K13" s="110" t="s">
        <v>30</v>
      </c>
      <c r="L13" s="110" t="s">
        <v>31</v>
      </c>
      <c r="M13" s="110" t="s">
        <v>32</v>
      </c>
      <c r="N13" s="110" t="s">
        <v>33</v>
      </c>
    </row>
    <row r="14" s="94" customFormat="1" ht="18" customHeight="1" spans="1:14">
      <c r="A14" s="115" t="s">
        <v>34</v>
      </c>
      <c r="B14" s="109" t="s">
        <v>35</v>
      </c>
      <c r="C14" s="109" t="s">
        <v>36</v>
      </c>
      <c r="D14" s="109" t="s">
        <v>37</v>
      </c>
      <c r="E14" s="109" t="s">
        <v>18</v>
      </c>
      <c r="F14" s="109" t="s">
        <v>38</v>
      </c>
      <c r="G14" s="109" t="s">
        <v>16</v>
      </c>
      <c r="H14" s="109" t="s">
        <v>39</v>
      </c>
      <c r="I14" s="125"/>
      <c r="J14" s="130"/>
      <c r="K14" s="131"/>
      <c r="L14" s="118"/>
      <c r="M14" s="118"/>
      <c r="N14" s="131"/>
    </row>
    <row r="15" s="94" customFormat="1" ht="18" customHeight="1" spans="1:14">
      <c r="A15" s="101" t="s">
        <v>40</v>
      </c>
      <c r="B15" s="116">
        <f t="shared" ref="B15:B58" si="4">ROUND(G15/(1+E15),2)</f>
        <v>27071.7</v>
      </c>
      <c r="C15" s="117">
        <v>2</v>
      </c>
      <c r="D15" s="118" t="s">
        <v>41</v>
      </c>
      <c r="E15" s="29">
        <v>0.06</v>
      </c>
      <c r="F15" s="116">
        <f t="shared" ref="F15:F58" si="5">ROUND(G15/(1+E15)*E15,2)</f>
        <v>1624.3</v>
      </c>
      <c r="G15" s="119">
        <v>28696</v>
      </c>
      <c r="H15" s="111" t="s">
        <v>42</v>
      </c>
      <c r="I15" s="126"/>
      <c r="J15" s="130" t="s">
        <v>43</v>
      </c>
      <c r="K15" s="131"/>
      <c r="L15" s="118"/>
      <c r="M15" s="118"/>
      <c r="N15" s="131"/>
    </row>
    <row r="16" s="94" customFormat="1" ht="18" customHeight="1" spans="1:14">
      <c r="A16" s="101" t="s">
        <v>44</v>
      </c>
      <c r="B16" s="116">
        <f t="shared" si="4"/>
        <v>150305.83</v>
      </c>
      <c r="C16" s="117">
        <v>1</v>
      </c>
      <c r="D16" s="118" t="s">
        <v>41</v>
      </c>
      <c r="E16" s="29">
        <v>0.03</v>
      </c>
      <c r="F16" s="116">
        <f t="shared" si="5"/>
        <v>4509.17</v>
      </c>
      <c r="G16" s="119">
        <v>154815</v>
      </c>
      <c r="H16" s="30" t="s">
        <v>45</v>
      </c>
      <c r="I16" s="132"/>
      <c r="J16" s="130" t="s">
        <v>46</v>
      </c>
      <c r="K16" s="131"/>
      <c r="L16" s="118"/>
      <c r="M16" s="118"/>
      <c r="N16" s="131"/>
    </row>
    <row r="17" s="94" customFormat="1" ht="18" customHeight="1" spans="1:14">
      <c r="A17" s="101" t="s">
        <v>47</v>
      </c>
      <c r="B17" s="116">
        <f t="shared" si="4"/>
        <v>18349.51</v>
      </c>
      <c r="C17" s="117">
        <v>1</v>
      </c>
      <c r="D17" s="118" t="s">
        <v>41</v>
      </c>
      <c r="E17" s="29">
        <v>0.03</v>
      </c>
      <c r="F17" s="116">
        <f t="shared" si="5"/>
        <v>550.49</v>
      </c>
      <c r="G17" s="119">
        <v>18900</v>
      </c>
      <c r="H17" s="111" t="s">
        <v>48</v>
      </c>
      <c r="I17" s="126"/>
      <c r="J17" s="130" t="s">
        <v>49</v>
      </c>
      <c r="K17" s="131"/>
      <c r="L17" s="118"/>
      <c r="M17" s="118"/>
      <c r="N17" s="131"/>
    </row>
    <row r="18" s="94" customFormat="1" ht="18" customHeight="1" spans="1:14">
      <c r="A18" s="101" t="s">
        <v>47</v>
      </c>
      <c r="B18" s="116">
        <f t="shared" si="4"/>
        <v>952</v>
      </c>
      <c r="C18" s="117">
        <v>7</v>
      </c>
      <c r="D18" s="118" t="s">
        <v>50</v>
      </c>
      <c r="E18" s="29">
        <v>0</v>
      </c>
      <c r="F18" s="116">
        <f t="shared" si="5"/>
        <v>0</v>
      </c>
      <c r="G18" s="119">
        <v>952</v>
      </c>
      <c r="H18" s="111" t="s">
        <v>51</v>
      </c>
      <c r="I18" s="126"/>
      <c r="J18" s="130"/>
      <c r="K18" s="131"/>
      <c r="L18" s="118"/>
      <c r="M18" s="118"/>
      <c r="N18" s="131"/>
    </row>
    <row r="19" s="94" customFormat="1" ht="18" customHeight="1" spans="1:14">
      <c r="A19" s="101" t="s">
        <v>47</v>
      </c>
      <c r="B19" s="116">
        <f t="shared" si="4"/>
        <v>390</v>
      </c>
      <c r="C19" s="117">
        <v>2</v>
      </c>
      <c r="D19" s="118" t="s">
        <v>50</v>
      </c>
      <c r="E19" s="29">
        <v>0</v>
      </c>
      <c r="F19" s="116">
        <f t="shared" si="5"/>
        <v>0</v>
      </c>
      <c r="G19" s="119">
        <v>390</v>
      </c>
      <c r="H19" s="111" t="s">
        <v>52</v>
      </c>
      <c r="I19" s="126"/>
      <c r="J19" s="130"/>
      <c r="K19" s="131"/>
      <c r="L19" s="118"/>
      <c r="M19" s="118"/>
      <c r="N19" s="131"/>
    </row>
    <row r="20" s="94" customFormat="1" ht="18" customHeight="1" spans="1:14">
      <c r="A20" s="101" t="s">
        <v>47</v>
      </c>
      <c r="B20" s="116">
        <f t="shared" si="4"/>
        <v>7049</v>
      </c>
      <c r="C20" s="117">
        <v>5</v>
      </c>
      <c r="D20" s="118" t="s">
        <v>50</v>
      </c>
      <c r="E20" s="29">
        <v>0</v>
      </c>
      <c r="F20" s="116">
        <f t="shared" si="5"/>
        <v>0</v>
      </c>
      <c r="G20" s="119">
        <v>7049</v>
      </c>
      <c r="H20" s="111" t="s">
        <v>53</v>
      </c>
      <c r="I20" s="126"/>
      <c r="J20" s="130"/>
      <c r="K20" s="131"/>
      <c r="L20" s="118"/>
      <c r="M20" s="118"/>
      <c r="N20" s="131"/>
    </row>
    <row r="21" s="94" customFormat="1" ht="18" customHeight="1" spans="1:14">
      <c r="A21" s="101" t="s">
        <v>47</v>
      </c>
      <c r="B21" s="116">
        <f t="shared" si="4"/>
        <v>1495</v>
      </c>
      <c r="C21" s="117">
        <v>2</v>
      </c>
      <c r="D21" s="118" t="s">
        <v>50</v>
      </c>
      <c r="E21" s="29">
        <v>0</v>
      </c>
      <c r="F21" s="116">
        <f t="shared" si="5"/>
        <v>0</v>
      </c>
      <c r="G21" s="19">
        <v>1495</v>
      </c>
      <c r="H21" s="111" t="s">
        <v>54</v>
      </c>
      <c r="I21" s="126"/>
      <c r="J21" s="130"/>
      <c r="K21" s="131"/>
      <c r="L21" s="118"/>
      <c r="M21" s="118"/>
      <c r="N21" s="131"/>
    </row>
    <row r="22" s="94" customFormat="1" ht="18" customHeight="1" spans="1:14">
      <c r="A22" s="101" t="s">
        <v>55</v>
      </c>
      <c r="B22" s="116">
        <f t="shared" si="4"/>
        <v>120</v>
      </c>
      <c r="C22" s="117">
        <v>1</v>
      </c>
      <c r="D22" s="118" t="s">
        <v>41</v>
      </c>
      <c r="E22" s="29">
        <v>0</v>
      </c>
      <c r="F22" s="116">
        <f t="shared" si="5"/>
        <v>0</v>
      </c>
      <c r="G22" s="119">
        <v>120</v>
      </c>
      <c r="H22" s="111" t="s">
        <v>56</v>
      </c>
      <c r="I22" s="126"/>
      <c r="J22" s="130"/>
      <c r="K22" s="131"/>
      <c r="L22" s="118"/>
      <c r="M22" s="118"/>
      <c r="N22" s="131"/>
    </row>
    <row r="23" s="94" customFormat="1" ht="18" customHeight="1" spans="1:14">
      <c r="A23" s="101" t="s">
        <v>57</v>
      </c>
      <c r="B23" s="116">
        <f t="shared" si="4"/>
        <v>409092.92</v>
      </c>
      <c r="C23" s="117">
        <v>1</v>
      </c>
      <c r="D23" s="118" t="s">
        <v>41</v>
      </c>
      <c r="E23" s="29">
        <v>0.13</v>
      </c>
      <c r="F23" s="116">
        <f t="shared" si="5"/>
        <v>53182.08</v>
      </c>
      <c r="G23" s="119">
        <v>462275</v>
      </c>
      <c r="H23" s="111" t="s">
        <v>58</v>
      </c>
      <c r="I23" s="126"/>
      <c r="J23" s="133" t="s">
        <v>59</v>
      </c>
      <c r="K23" s="131"/>
      <c r="L23" s="118"/>
      <c r="M23" s="118"/>
      <c r="N23" s="131"/>
    </row>
    <row r="24" s="94" customFormat="1" ht="18" customHeight="1" spans="1:14">
      <c r="A24" s="101" t="s">
        <v>57</v>
      </c>
      <c r="B24" s="116">
        <f t="shared" si="4"/>
        <v>206896.55</v>
      </c>
      <c r="C24" s="117">
        <v>1</v>
      </c>
      <c r="D24" s="118" t="s">
        <v>41</v>
      </c>
      <c r="E24" s="29">
        <v>0.16</v>
      </c>
      <c r="F24" s="116">
        <f t="shared" si="5"/>
        <v>33103.45</v>
      </c>
      <c r="G24" s="119">
        <v>240000</v>
      </c>
      <c r="H24" s="111" t="s">
        <v>58</v>
      </c>
      <c r="I24" s="126"/>
      <c r="J24" s="130" t="s">
        <v>60</v>
      </c>
      <c r="K24" s="131"/>
      <c r="L24" s="118"/>
      <c r="M24" s="118"/>
      <c r="N24" s="131"/>
    </row>
    <row r="25" s="94" customFormat="1" ht="18" customHeight="1" spans="1:14">
      <c r="A25" s="101" t="s">
        <v>57</v>
      </c>
      <c r="B25" s="116">
        <f t="shared" si="4"/>
        <v>456579.65</v>
      </c>
      <c r="C25" s="117">
        <v>1</v>
      </c>
      <c r="D25" s="118" t="s">
        <v>41</v>
      </c>
      <c r="E25" s="29">
        <v>0.13</v>
      </c>
      <c r="F25" s="116">
        <f t="shared" si="5"/>
        <v>59355.35</v>
      </c>
      <c r="G25" s="119">
        <v>515935</v>
      </c>
      <c r="H25" s="111" t="s">
        <v>58</v>
      </c>
      <c r="I25" s="126"/>
      <c r="J25" s="130" t="s">
        <v>59</v>
      </c>
      <c r="K25" s="131"/>
      <c r="L25" s="118"/>
      <c r="M25" s="118"/>
      <c r="N25" s="131"/>
    </row>
    <row r="26" s="94" customFormat="1" ht="18" customHeight="1" spans="1:19">
      <c r="A26" s="101" t="s">
        <v>57</v>
      </c>
      <c r="B26" s="116">
        <f t="shared" si="4"/>
        <v>95635.92</v>
      </c>
      <c r="C26" s="117">
        <v>1</v>
      </c>
      <c r="D26" s="118" t="s">
        <v>41</v>
      </c>
      <c r="E26" s="29">
        <v>0.03</v>
      </c>
      <c r="F26" s="116">
        <f t="shared" si="5"/>
        <v>2869.08</v>
      </c>
      <c r="G26" s="119">
        <v>98505</v>
      </c>
      <c r="H26" s="111" t="s">
        <v>58</v>
      </c>
      <c r="I26" s="126"/>
      <c r="J26" s="130" t="s">
        <v>61</v>
      </c>
      <c r="K26" s="131"/>
      <c r="L26" s="118"/>
      <c r="M26" s="118"/>
      <c r="N26" s="131"/>
      <c r="S26" s="94">
        <f>I63/D2</f>
        <v>0.0455534694922357</v>
      </c>
    </row>
    <row r="27" s="93" customFormat="1" ht="18" customHeight="1" spans="1:14">
      <c r="A27" s="101" t="s">
        <v>57</v>
      </c>
      <c r="B27" s="116">
        <f t="shared" si="4"/>
        <v>12931.03</v>
      </c>
      <c r="C27" s="117">
        <v>1</v>
      </c>
      <c r="D27" s="118" t="s">
        <v>41</v>
      </c>
      <c r="E27" s="29">
        <v>0.16</v>
      </c>
      <c r="F27" s="116">
        <f t="shared" si="5"/>
        <v>2068.97</v>
      </c>
      <c r="G27" s="119">
        <v>15000</v>
      </c>
      <c r="H27" s="111" t="s">
        <v>58</v>
      </c>
      <c r="I27" s="126"/>
      <c r="J27" s="130" t="s">
        <v>62</v>
      </c>
      <c r="K27" s="131"/>
      <c r="L27" s="118"/>
      <c r="M27" s="118"/>
      <c r="N27" s="131"/>
    </row>
    <row r="28" s="93" customFormat="1" ht="18" customHeight="1" spans="1:14">
      <c r="A28" s="101" t="s">
        <v>57</v>
      </c>
      <c r="B28" s="116">
        <f t="shared" si="4"/>
        <v>24433.96</v>
      </c>
      <c r="C28" s="117">
        <v>1</v>
      </c>
      <c r="D28" s="118" t="s">
        <v>41</v>
      </c>
      <c r="E28" s="29">
        <v>0.06</v>
      </c>
      <c r="F28" s="116">
        <f t="shared" si="5"/>
        <v>1466.04</v>
      </c>
      <c r="G28" s="119">
        <v>25900</v>
      </c>
      <c r="H28" s="111" t="s">
        <v>58</v>
      </c>
      <c r="I28" s="126"/>
      <c r="J28" s="130" t="s">
        <v>63</v>
      </c>
      <c r="K28" s="131"/>
      <c r="L28" s="118"/>
      <c r="M28" s="118"/>
      <c r="N28" s="131"/>
    </row>
    <row r="29" s="93" customFormat="1" ht="18" customHeight="1" spans="1:14">
      <c r="A29" s="101" t="s">
        <v>57</v>
      </c>
      <c r="B29" s="116">
        <f t="shared" si="4"/>
        <v>48543.69</v>
      </c>
      <c r="C29" s="117">
        <v>1</v>
      </c>
      <c r="D29" s="118" t="s">
        <v>41</v>
      </c>
      <c r="E29" s="29">
        <v>0.03</v>
      </c>
      <c r="F29" s="116">
        <f t="shared" si="5"/>
        <v>1456.31</v>
      </c>
      <c r="G29" s="119">
        <v>50000</v>
      </c>
      <c r="H29" s="111" t="s">
        <v>58</v>
      </c>
      <c r="I29" s="126"/>
      <c r="J29" s="130" t="s">
        <v>64</v>
      </c>
      <c r="K29" s="131"/>
      <c r="L29" s="118"/>
      <c r="M29" s="118"/>
      <c r="N29" s="131"/>
    </row>
    <row r="30" s="93" customFormat="1" ht="18" customHeight="1" spans="1:14">
      <c r="A30" s="101" t="s">
        <v>57</v>
      </c>
      <c r="B30" s="116">
        <f t="shared" si="4"/>
        <v>5410.71</v>
      </c>
      <c r="C30" s="117">
        <v>1</v>
      </c>
      <c r="D30" s="118" t="s">
        <v>41</v>
      </c>
      <c r="E30" s="29">
        <v>0.06</v>
      </c>
      <c r="F30" s="116">
        <f t="shared" si="5"/>
        <v>324.64</v>
      </c>
      <c r="G30" s="119">
        <v>5735.35</v>
      </c>
      <c r="H30" s="111" t="s">
        <v>65</v>
      </c>
      <c r="I30" s="126"/>
      <c r="J30" s="130" t="s">
        <v>66</v>
      </c>
      <c r="K30" s="131"/>
      <c r="L30" s="118"/>
      <c r="M30" s="118"/>
      <c r="N30" s="131"/>
    </row>
    <row r="31" s="93" customFormat="1" ht="18" customHeight="1" spans="1:14">
      <c r="A31" s="101" t="s">
        <v>57</v>
      </c>
      <c r="B31" s="116">
        <f t="shared" si="4"/>
        <v>17601.77</v>
      </c>
      <c r="C31" s="117">
        <v>1</v>
      </c>
      <c r="D31" s="118" t="s">
        <v>41</v>
      </c>
      <c r="E31" s="29">
        <v>0.13</v>
      </c>
      <c r="F31" s="116">
        <f t="shared" si="5"/>
        <v>2288.23</v>
      </c>
      <c r="G31" s="119">
        <v>19890</v>
      </c>
      <c r="H31" s="111" t="s">
        <v>58</v>
      </c>
      <c r="I31" s="126"/>
      <c r="J31" s="130" t="s">
        <v>67</v>
      </c>
      <c r="K31" s="131"/>
      <c r="L31" s="118"/>
      <c r="M31" s="118"/>
      <c r="N31" s="131"/>
    </row>
    <row r="32" s="93" customFormat="1" ht="18" customHeight="1" spans="1:14">
      <c r="A32" s="101" t="s">
        <v>23</v>
      </c>
      <c r="B32" s="116">
        <f t="shared" si="4"/>
        <v>260000</v>
      </c>
      <c r="C32" s="117">
        <v>2</v>
      </c>
      <c r="D32" s="118" t="s">
        <v>50</v>
      </c>
      <c r="E32" s="29">
        <v>0</v>
      </c>
      <c r="F32" s="116">
        <f t="shared" si="5"/>
        <v>0</v>
      </c>
      <c r="G32" s="119">
        <v>260000</v>
      </c>
      <c r="H32" s="111" t="s">
        <v>68</v>
      </c>
      <c r="I32" s="126"/>
      <c r="J32" s="130" t="s">
        <v>69</v>
      </c>
      <c r="K32" s="131"/>
      <c r="L32" s="118"/>
      <c r="M32" s="118"/>
      <c r="N32" s="131"/>
    </row>
    <row r="33" s="93" customFormat="1" ht="18" customHeight="1" spans="1:17">
      <c r="A33" s="101" t="s">
        <v>23</v>
      </c>
      <c r="B33" s="116">
        <f t="shared" si="4"/>
        <v>102600</v>
      </c>
      <c r="C33" s="117">
        <v>1</v>
      </c>
      <c r="D33" s="118" t="s">
        <v>50</v>
      </c>
      <c r="E33" s="29">
        <v>0</v>
      </c>
      <c r="F33" s="116">
        <f t="shared" si="5"/>
        <v>0</v>
      </c>
      <c r="G33" s="119">
        <v>102600</v>
      </c>
      <c r="H33" s="111" t="s">
        <v>68</v>
      </c>
      <c r="I33" s="126"/>
      <c r="J33" s="130" t="s">
        <v>70</v>
      </c>
      <c r="K33" s="131"/>
      <c r="L33" s="118"/>
      <c r="M33" s="118"/>
      <c r="N33" s="131"/>
      <c r="O33" s="93">
        <v>53360628</v>
      </c>
      <c r="P33" s="93" t="s">
        <v>71</v>
      </c>
      <c r="Q33" s="93">
        <v>102600</v>
      </c>
    </row>
    <row r="34" s="93" customFormat="1" ht="18" customHeight="1" spans="1:14">
      <c r="A34" s="101" t="s">
        <v>23</v>
      </c>
      <c r="B34" s="116">
        <f t="shared" si="4"/>
        <v>16699</v>
      </c>
      <c r="C34" s="117">
        <v>1</v>
      </c>
      <c r="D34" s="118" t="s">
        <v>50</v>
      </c>
      <c r="E34" s="29">
        <v>0</v>
      </c>
      <c r="F34" s="116">
        <f t="shared" si="5"/>
        <v>0</v>
      </c>
      <c r="G34" s="119">
        <v>16699</v>
      </c>
      <c r="H34" s="111" t="s">
        <v>72</v>
      </c>
      <c r="I34" s="126"/>
      <c r="J34" s="130" t="s">
        <v>73</v>
      </c>
      <c r="K34" s="131"/>
      <c r="L34" s="118"/>
      <c r="M34" s="118"/>
      <c r="N34" s="131"/>
    </row>
    <row r="35" s="93" customFormat="1" ht="18" customHeight="1" spans="1:14">
      <c r="A35" s="101" t="s">
        <v>23</v>
      </c>
      <c r="B35" s="116">
        <f t="shared" si="4"/>
        <v>50545</v>
      </c>
      <c r="C35" s="117">
        <v>12</v>
      </c>
      <c r="D35" s="118" t="s">
        <v>50</v>
      </c>
      <c r="E35" s="29">
        <v>0</v>
      </c>
      <c r="F35" s="116">
        <f t="shared" si="5"/>
        <v>0</v>
      </c>
      <c r="G35" s="119">
        <v>50545</v>
      </c>
      <c r="H35" s="111" t="s">
        <v>58</v>
      </c>
      <c r="I35" s="126"/>
      <c r="J35" s="130" t="s">
        <v>74</v>
      </c>
      <c r="K35" s="131"/>
      <c r="L35" s="118"/>
      <c r="M35" s="118"/>
      <c r="N35" s="131"/>
    </row>
    <row r="36" s="93" customFormat="1" ht="18" customHeight="1" spans="1:14">
      <c r="A36" s="101" t="s">
        <v>23</v>
      </c>
      <c r="B36" s="116">
        <f t="shared" si="4"/>
        <v>38045</v>
      </c>
      <c r="C36" s="117">
        <v>4</v>
      </c>
      <c r="D36" s="118" t="s">
        <v>50</v>
      </c>
      <c r="E36" s="29">
        <v>0</v>
      </c>
      <c r="F36" s="116">
        <f t="shared" si="5"/>
        <v>0</v>
      </c>
      <c r="G36" s="119">
        <v>38045</v>
      </c>
      <c r="H36" s="111" t="s">
        <v>75</v>
      </c>
      <c r="I36" s="126"/>
      <c r="J36" s="130" t="s">
        <v>76</v>
      </c>
      <c r="K36" s="131"/>
      <c r="L36" s="118"/>
      <c r="M36" s="118"/>
      <c r="N36" s="131"/>
    </row>
    <row r="37" s="93" customFormat="1" ht="18" customHeight="1" spans="1:14">
      <c r="A37" s="101" t="s">
        <v>23</v>
      </c>
      <c r="B37" s="116">
        <f t="shared" si="4"/>
        <v>72900</v>
      </c>
      <c r="C37" s="117">
        <v>9</v>
      </c>
      <c r="D37" s="118" t="s">
        <v>50</v>
      </c>
      <c r="E37" s="29">
        <v>0</v>
      </c>
      <c r="F37" s="116">
        <f t="shared" si="5"/>
        <v>0</v>
      </c>
      <c r="G37" s="119">
        <v>72900</v>
      </c>
      <c r="H37" s="111" t="s">
        <v>77</v>
      </c>
      <c r="I37" s="126"/>
      <c r="J37" s="130" t="s">
        <v>78</v>
      </c>
      <c r="K37" s="131"/>
      <c r="L37" s="118"/>
      <c r="M37" s="118"/>
      <c r="N37" s="131"/>
    </row>
    <row r="38" s="93" customFormat="1" ht="18" customHeight="1" spans="1:14">
      <c r="A38" s="101" t="s">
        <v>79</v>
      </c>
      <c r="B38" s="116">
        <f t="shared" si="4"/>
        <v>7340.38</v>
      </c>
      <c r="C38" s="117">
        <v>5</v>
      </c>
      <c r="D38" s="118" t="s">
        <v>50</v>
      </c>
      <c r="E38" s="29">
        <v>0</v>
      </c>
      <c r="F38" s="116">
        <f t="shared" si="5"/>
        <v>0</v>
      </c>
      <c r="G38" s="119">
        <v>7340.38</v>
      </c>
      <c r="H38" s="111" t="s">
        <v>80</v>
      </c>
      <c r="I38" s="126"/>
      <c r="J38" s="130"/>
      <c r="K38" s="131"/>
      <c r="L38" s="118"/>
      <c r="M38" s="118"/>
      <c r="N38" s="131"/>
    </row>
    <row r="39" s="93" customFormat="1" ht="18" customHeight="1" spans="1:14">
      <c r="A39" s="101" t="s">
        <v>79</v>
      </c>
      <c r="B39" s="116">
        <f t="shared" si="4"/>
        <v>835</v>
      </c>
      <c r="C39" s="117">
        <v>9</v>
      </c>
      <c r="D39" s="118" t="s">
        <v>50</v>
      </c>
      <c r="E39" s="29">
        <v>0</v>
      </c>
      <c r="F39" s="116">
        <f t="shared" si="5"/>
        <v>0</v>
      </c>
      <c r="G39" s="119">
        <v>835</v>
      </c>
      <c r="H39" s="111" t="s">
        <v>81</v>
      </c>
      <c r="I39" s="126"/>
      <c r="J39" s="130"/>
      <c r="K39" s="131"/>
      <c r="L39" s="118"/>
      <c r="M39" s="118"/>
      <c r="N39" s="131"/>
    </row>
    <row r="40" s="93" customFormat="1" ht="18" customHeight="1" spans="1:14">
      <c r="A40" s="101" t="s">
        <v>79</v>
      </c>
      <c r="B40" s="116">
        <f t="shared" si="4"/>
        <v>9930</v>
      </c>
      <c r="C40" s="117">
        <v>1</v>
      </c>
      <c r="D40" s="118" t="s">
        <v>50</v>
      </c>
      <c r="E40" s="29">
        <v>0</v>
      </c>
      <c r="F40" s="116">
        <f t="shared" si="5"/>
        <v>0</v>
      </c>
      <c r="G40" s="119">
        <v>9930</v>
      </c>
      <c r="H40" s="111" t="s">
        <v>82</v>
      </c>
      <c r="I40" s="126"/>
      <c r="J40" s="130"/>
      <c r="K40" s="131"/>
      <c r="L40" s="118"/>
      <c r="M40" s="118"/>
      <c r="N40" s="131"/>
    </row>
    <row r="41" s="93" customFormat="1" ht="18" customHeight="1" spans="1:14">
      <c r="A41" s="101" t="s">
        <v>79</v>
      </c>
      <c r="B41" s="116">
        <f t="shared" si="4"/>
        <v>168327.68</v>
      </c>
      <c r="C41" s="117">
        <v>1</v>
      </c>
      <c r="D41" s="118" t="s">
        <v>50</v>
      </c>
      <c r="E41" s="29">
        <v>0</v>
      </c>
      <c r="F41" s="116">
        <f t="shared" si="5"/>
        <v>0</v>
      </c>
      <c r="G41" s="119">
        <v>168327.68</v>
      </c>
      <c r="H41" s="111" t="s">
        <v>83</v>
      </c>
      <c r="I41" s="126"/>
      <c r="J41" s="130"/>
      <c r="K41" s="131"/>
      <c r="L41" s="118"/>
      <c r="M41" s="118"/>
      <c r="N41" s="131"/>
    </row>
    <row r="42" s="93" customFormat="1" ht="18" customHeight="1" spans="1:14">
      <c r="A42" s="101" t="s">
        <v>84</v>
      </c>
      <c r="B42" s="116">
        <f t="shared" si="4"/>
        <v>502</v>
      </c>
      <c r="C42" s="117">
        <v>2</v>
      </c>
      <c r="D42" s="118" t="s">
        <v>50</v>
      </c>
      <c r="E42" s="29">
        <v>0</v>
      </c>
      <c r="F42" s="116">
        <f t="shared" si="5"/>
        <v>0</v>
      </c>
      <c r="G42" s="119">
        <f>304+198</f>
        <v>502</v>
      </c>
      <c r="H42" s="111" t="s">
        <v>85</v>
      </c>
      <c r="I42" s="126"/>
      <c r="J42" s="130"/>
      <c r="K42" s="131"/>
      <c r="L42" s="118"/>
      <c r="M42" s="118"/>
      <c r="N42" s="131"/>
    </row>
    <row r="43" s="93" customFormat="1" ht="18" customHeight="1" spans="1:14">
      <c r="A43" s="101" t="s">
        <v>86</v>
      </c>
      <c r="B43" s="116">
        <f t="shared" si="4"/>
        <v>1875</v>
      </c>
      <c r="C43" s="117">
        <v>28</v>
      </c>
      <c r="D43" s="118" t="s">
        <v>50</v>
      </c>
      <c r="E43" s="29">
        <v>0</v>
      </c>
      <c r="F43" s="116">
        <f t="shared" si="5"/>
        <v>0</v>
      </c>
      <c r="G43" s="119">
        <v>1875</v>
      </c>
      <c r="H43" s="111" t="s">
        <v>80</v>
      </c>
      <c r="I43" s="126"/>
      <c r="J43" s="130"/>
      <c r="K43" s="131"/>
      <c r="L43" s="118"/>
      <c r="M43" s="118"/>
      <c r="N43" s="131"/>
    </row>
    <row r="44" s="93" customFormat="1" ht="18" customHeight="1" spans="1:14">
      <c r="A44" s="101" t="s">
        <v>87</v>
      </c>
      <c r="B44" s="116">
        <f t="shared" si="4"/>
        <v>132743.36</v>
      </c>
      <c r="C44" s="117">
        <v>2</v>
      </c>
      <c r="D44" s="118" t="s">
        <v>41</v>
      </c>
      <c r="E44" s="29">
        <v>0.13</v>
      </c>
      <c r="F44" s="116">
        <f t="shared" si="5"/>
        <v>17256.64</v>
      </c>
      <c r="G44" s="119">
        <v>150000</v>
      </c>
      <c r="H44" s="111" t="s">
        <v>58</v>
      </c>
      <c r="I44" s="126"/>
      <c r="J44" s="130" t="s">
        <v>88</v>
      </c>
      <c r="K44" s="131"/>
      <c r="L44" s="118"/>
      <c r="M44" s="118"/>
      <c r="N44" s="131"/>
    </row>
    <row r="45" s="93" customFormat="1" ht="18" customHeight="1" spans="1:14">
      <c r="A45" s="101" t="s">
        <v>87</v>
      </c>
      <c r="B45" s="116">
        <f t="shared" si="4"/>
        <v>88495.58</v>
      </c>
      <c r="C45" s="117">
        <v>1</v>
      </c>
      <c r="D45" s="118" t="s">
        <v>41</v>
      </c>
      <c r="E45" s="29">
        <v>0.13</v>
      </c>
      <c r="F45" s="116">
        <f t="shared" si="5"/>
        <v>11504.42</v>
      </c>
      <c r="G45" s="119">
        <v>100000</v>
      </c>
      <c r="H45" s="111" t="s">
        <v>58</v>
      </c>
      <c r="I45" s="126"/>
      <c r="J45" s="130" t="s">
        <v>89</v>
      </c>
      <c r="K45" s="131"/>
      <c r="L45" s="118"/>
      <c r="M45" s="118"/>
      <c r="N45" s="131"/>
    </row>
    <row r="46" s="93" customFormat="1" ht="18" customHeight="1" spans="1:14">
      <c r="A46" s="101" t="s">
        <v>87</v>
      </c>
      <c r="B46" s="116">
        <f t="shared" si="4"/>
        <v>88495.58</v>
      </c>
      <c r="C46" s="117">
        <v>1</v>
      </c>
      <c r="D46" s="118" t="s">
        <v>41</v>
      </c>
      <c r="E46" s="29">
        <v>0.13</v>
      </c>
      <c r="F46" s="116">
        <f t="shared" si="5"/>
        <v>11504.42</v>
      </c>
      <c r="G46" s="119">
        <v>100000</v>
      </c>
      <c r="H46" s="111" t="s">
        <v>58</v>
      </c>
      <c r="I46" s="126"/>
      <c r="J46" s="130" t="s">
        <v>90</v>
      </c>
      <c r="K46" s="131"/>
      <c r="L46" s="118"/>
      <c r="M46" s="118"/>
      <c r="N46" s="131"/>
    </row>
    <row r="47" s="93" customFormat="1" ht="18" customHeight="1" spans="1:14">
      <c r="A47" s="101" t="s">
        <v>91</v>
      </c>
      <c r="B47" s="116">
        <f t="shared" si="4"/>
        <v>200000</v>
      </c>
      <c r="C47" s="117">
        <v>1</v>
      </c>
      <c r="D47" s="118" t="s">
        <v>50</v>
      </c>
      <c r="E47" s="29">
        <v>0</v>
      </c>
      <c r="F47" s="116">
        <f t="shared" si="5"/>
        <v>0</v>
      </c>
      <c r="G47" s="119">
        <v>200000</v>
      </c>
      <c r="H47" s="111" t="s">
        <v>58</v>
      </c>
      <c r="I47" s="126"/>
      <c r="J47" s="130" t="s">
        <v>92</v>
      </c>
      <c r="K47" s="131"/>
      <c r="L47" s="118"/>
      <c r="M47" s="118"/>
      <c r="N47" s="131"/>
    </row>
    <row r="48" s="93" customFormat="1" ht="18" customHeight="1" spans="1:14">
      <c r="A48" s="101" t="s">
        <v>93</v>
      </c>
      <c r="B48" s="116">
        <f t="shared" si="4"/>
        <v>10000</v>
      </c>
      <c r="C48" s="117">
        <v>1</v>
      </c>
      <c r="D48" s="118" t="s">
        <v>50</v>
      </c>
      <c r="E48" s="29">
        <v>0</v>
      </c>
      <c r="F48" s="116">
        <f t="shared" si="5"/>
        <v>0</v>
      </c>
      <c r="G48" s="119">
        <v>10000</v>
      </c>
      <c r="H48" s="111"/>
      <c r="I48" s="126"/>
      <c r="J48" s="130" t="s">
        <v>94</v>
      </c>
      <c r="K48" s="131"/>
      <c r="L48" s="118"/>
      <c r="M48" s="118"/>
      <c r="N48" s="131"/>
    </row>
    <row r="49" s="93" customFormat="1" ht="18" customHeight="1" spans="1:14">
      <c r="A49" s="101" t="s">
        <v>93</v>
      </c>
      <c r="B49" s="116">
        <f t="shared" si="4"/>
        <v>4040</v>
      </c>
      <c r="C49" s="117">
        <v>1</v>
      </c>
      <c r="D49" s="118" t="s">
        <v>50</v>
      </c>
      <c r="E49" s="29">
        <v>0</v>
      </c>
      <c r="F49" s="116">
        <f t="shared" si="5"/>
        <v>0</v>
      </c>
      <c r="G49" s="119">
        <v>4040</v>
      </c>
      <c r="H49" s="111"/>
      <c r="I49" s="126"/>
      <c r="J49" s="130" t="s">
        <v>95</v>
      </c>
      <c r="K49" s="131"/>
      <c r="L49" s="118"/>
      <c r="M49" s="118"/>
      <c r="N49" s="131"/>
    </row>
    <row r="50" s="93" customFormat="1" ht="18" customHeight="1" spans="1:14">
      <c r="A50" s="101" t="s">
        <v>93</v>
      </c>
      <c r="B50" s="116">
        <f t="shared" si="4"/>
        <v>769</v>
      </c>
      <c r="C50" s="117">
        <v>1</v>
      </c>
      <c r="D50" s="118" t="s">
        <v>50</v>
      </c>
      <c r="E50" s="29">
        <v>0</v>
      </c>
      <c r="F50" s="116">
        <f t="shared" si="5"/>
        <v>0</v>
      </c>
      <c r="G50" s="119">
        <v>769</v>
      </c>
      <c r="H50" s="111"/>
      <c r="I50" s="126"/>
      <c r="J50" s="130" t="s">
        <v>82</v>
      </c>
      <c r="K50" s="131"/>
      <c r="L50" s="118"/>
      <c r="M50" s="118"/>
      <c r="N50" s="131"/>
    </row>
    <row r="51" s="93" customFormat="1" ht="18" customHeight="1" spans="1:14">
      <c r="A51" s="101" t="s">
        <v>93</v>
      </c>
      <c r="B51" s="116">
        <f t="shared" si="4"/>
        <v>20000</v>
      </c>
      <c r="C51" s="117">
        <v>1</v>
      </c>
      <c r="D51" s="118" t="s">
        <v>50</v>
      </c>
      <c r="E51" s="29">
        <v>0</v>
      </c>
      <c r="F51" s="116">
        <f t="shared" si="5"/>
        <v>0</v>
      </c>
      <c r="G51" s="19">
        <v>20000</v>
      </c>
      <c r="H51" s="111"/>
      <c r="I51" s="126"/>
      <c r="J51" s="130" t="s">
        <v>82</v>
      </c>
      <c r="K51" s="131"/>
      <c r="L51" s="118"/>
      <c r="M51" s="118"/>
      <c r="N51" s="131"/>
    </row>
    <row r="52" s="93" customFormat="1" ht="18" customHeight="1" spans="1:14">
      <c r="A52" s="101"/>
      <c r="B52" s="116">
        <f t="shared" si="4"/>
        <v>0</v>
      </c>
      <c r="C52" s="117">
        <v>1</v>
      </c>
      <c r="D52" s="118" t="s">
        <v>50</v>
      </c>
      <c r="E52" s="29">
        <v>0</v>
      </c>
      <c r="F52" s="116">
        <f t="shared" si="5"/>
        <v>0</v>
      </c>
      <c r="G52" s="19"/>
      <c r="H52" s="111" t="s">
        <v>23</v>
      </c>
      <c r="I52" s="126">
        <v>2422500</v>
      </c>
      <c r="J52" s="130" t="s">
        <v>96</v>
      </c>
      <c r="K52" s="131"/>
      <c r="L52" s="118"/>
      <c r="M52" s="118"/>
      <c r="N52" s="131"/>
    </row>
    <row r="53" s="93" customFormat="1" ht="18" customHeight="1" spans="1:14">
      <c r="A53" s="101"/>
      <c r="B53" s="116">
        <f t="shared" si="4"/>
        <v>0</v>
      </c>
      <c r="C53" s="117">
        <v>1</v>
      </c>
      <c r="D53" s="118" t="s">
        <v>50</v>
      </c>
      <c r="E53" s="29">
        <v>0</v>
      </c>
      <c r="F53" s="116">
        <f t="shared" si="5"/>
        <v>0</v>
      </c>
      <c r="G53" s="19"/>
      <c r="H53" s="111" t="s">
        <v>23</v>
      </c>
      <c r="I53" s="126">
        <v>200000</v>
      </c>
      <c r="J53" s="130" t="s">
        <v>70</v>
      </c>
      <c r="K53" s="131"/>
      <c r="L53" s="118"/>
      <c r="M53" s="118"/>
      <c r="N53" s="131"/>
    </row>
    <row r="54" s="93" customFormat="1" ht="18" customHeight="1" spans="1:14">
      <c r="A54" s="101"/>
      <c r="B54" s="116">
        <f t="shared" si="4"/>
        <v>0</v>
      </c>
      <c r="C54" s="117">
        <v>1</v>
      </c>
      <c r="D54" s="118" t="s">
        <v>50</v>
      </c>
      <c r="E54" s="29">
        <v>0</v>
      </c>
      <c r="F54" s="116">
        <f t="shared" si="5"/>
        <v>0</v>
      </c>
      <c r="G54" s="19"/>
      <c r="H54" s="111" t="s">
        <v>25</v>
      </c>
      <c r="I54" s="126">
        <v>100000</v>
      </c>
      <c r="J54" s="130" t="s">
        <v>90</v>
      </c>
      <c r="K54" s="131"/>
      <c r="L54" s="118"/>
      <c r="M54" s="118"/>
      <c r="N54" s="131"/>
    </row>
    <row r="55" s="93" customFormat="1" ht="18" customHeight="1" spans="1:14">
      <c r="A55" s="101"/>
      <c r="B55" s="116">
        <f t="shared" si="4"/>
        <v>0</v>
      </c>
      <c r="C55" s="117">
        <v>1</v>
      </c>
      <c r="D55" s="118" t="s">
        <v>50</v>
      </c>
      <c r="E55" s="29">
        <v>0</v>
      </c>
      <c r="F55" s="116">
        <f t="shared" si="5"/>
        <v>0</v>
      </c>
      <c r="G55" s="19"/>
      <c r="H55" s="111" t="s">
        <v>25</v>
      </c>
      <c r="I55" s="126">
        <v>274828.565</v>
      </c>
      <c r="J55" s="130" t="s">
        <v>96</v>
      </c>
      <c r="K55" s="131"/>
      <c r="L55" s="118"/>
      <c r="M55" s="118"/>
      <c r="N55" s="131"/>
    </row>
    <row r="56" s="93" customFormat="1" ht="18" customHeight="1" spans="1:14">
      <c r="A56" s="101">
        <v>45069</v>
      </c>
      <c r="B56" s="116">
        <f t="shared" si="4"/>
        <v>19000</v>
      </c>
      <c r="C56" s="117">
        <v>1</v>
      </c>
      <c r="D56" s="118" t="s">
        <v>50</v>
      </c>
      <c r="E56" s="29"/>
      <c r="F56" s="116">
        <f t="shared" si="5"/>
        <v>0</v>
      </c>
      <c r="G56" s="19">
        <f>9500+9500</f>
        <v>19000</v>
      </c>
      <c r="H56" s="111"/>
      <c r="I56" s="126"/>
      <c r="J56" s="130" t="s">
        <v>97</v>
      </c>
      <c r="K56" s="131"/>
      <c r="L56" s="118"/>
      <c r="M56" s="118" t="s">
        <v>98</v>
      </c>
      <c r="N56" s="131" t="s">
        <v>99</v>
      </c>
    </row>
    <row r="57" s="93" customFormat="1" ht="18" customHeight="1" spans="1:14">
      <c r="A57" s="101">
        <v>45069</v>
      </c>
      <c r="B57" s="116">
        <f t="shared" si="4"/>
        <v>26000</v>
      </c>
      <c r="C57" s="117">
        <v>3</v>
      </c>
      <c r="D57" s="118" t="s">
        <v>50</v>
      </c>
      <c r="E57" s="29"/>
      <c r="F57" s="116">
        <f t="shared" si="5"/>
        <v>0</v>
      </c>
      <c r="G57" s="19">
        <f>7000+9500+9500</f>
        <v>26000</v>
      </c>
      <c r="H57" s="111"/>
      <c r="I57" s="126"/>
      <c r="J57" s="130" t="s">
        <v>78</v>
      </c>
      <c r="K57" s="131"/>
      <c r="L57" s="118"/>
      <c r="M57" s="118" t="s">
        <v>100</v>
      </c>
      <c r="N57" s="131" t="s">
        <v>101</v>
      </c>
    </row>
    <row r="58" s="93" customFormat="1" ht="18" customHeight="1" spans="1:14">
      <c r="A58" s="101">
        <v>45069</v>
      </c>
      <c r="B58" s="116">
        <f t="shared" si="4"/>
        <v>19500</v>
      </c>
      <c r="C58" s="117">
        <v>2</v>
      </c>
      <c r="D58" s="118" t="s">
        <v>50</v>
      </c>
      <c r="E58" s="29"/>
      <c r="F58" s="116">
        <f t="shared" si="5"/>
        <v>0</v>
      </c>
      <c r="G58" s="19">
        <f>9900+9600</f>
        <v>19500</v>
      </c>
      <c r="H58" s="111"/>
      <c r="I58" s="126"/>
      <c r="J58" s="130" t="s">
        <v>76</v>
      </c>
      <c r="K58" s="131"/>
      <c r="L58" s="118"/>
      <c r="M58" s="118" t="s">
        <v>75</v>
      </c>
      <c r="N58" s="131"/>
    </row>
    <row r="59" s="93" customFormat="1" ht="18" customHeight="1" spans="1:14">
      <c r="A59" s="101"/>
      <c r="B59" s="116"/>
      <c r="C59" s="117"/>
      <c r="D59" s="118"/>
      <c r="E59" s="29"/>
      <c r="F59" s="116"/>
      <c r="G59" s="19"/>
      <c r="H59" s="111"/>
      <c r="I59" s="126"/>
      <c r="J59" s="130"/>
      <c r="K59" s="131"/>
      <c r="L59" s="118"/>
      <c r="M59" s="118"/>
      <c r="N59" s="131"/>
    </row>
    <row r="60" s="93" customFormat="1" ht="18" customHeight="1" spans="1:14">
      <c r="A60" s="101"/>
      <c r="B60" s="116">
        <f t="shared" ref="B60:B63" si="6">ROUND(G60/(1+E60),2)</f>
        <v>0</v>
      </c>
      <c r="C60" s="117">
        <v>1</v>
      </c>
      <c r="D60" s="118" t="s">
        <v>50</v>
      </c>
      <c r="E60" s="29">
        <v>0</v>
      </c>
      <c r="F60" s="116">
        <f t="shared" ref="F60:F63" si="7">ROUND(G60/(1+E60)*E60,2)</f>
        <v>0</v>
      </c>
      <c r="G60" s="19"/>
      <c r="H60" s="111"/>
      <c r="I60" s="134">
        <v>6521.75743119261</v>
      </c>
      <c r="J60" s="135" t="s">
        <v>102</v>
      </c>
      <c r="K60" s="131"/>
      <c r="L60" s="118"/>
      <c r="M60" s="118"/>
      <c r="N60" s="131"/>
    </row>
    <row r="61" s="93" customFormat="1" ht="18" customHeight="1" spans="1:14">
      <c r="A61" s="101"/>
      <c r="B61" s="116">
        <f t="shared" si="6"/>
        <v>0</v>
      </c>
      <c r="C61" s="117">
        <v>1</v>
      </c>
      <c r="D61" s="118" t="s">
        <v>50</v>
      </c>
      <c r="E61" s="29">
        <v>0</v>
      </c>
      <c r="F61" s="116">
        <f t="shared" si="7"/>
        <v>0</v>
      </c>
      <c r="G61" s="19"/>
      <c r="H61" s="111">
        <v>44940</v>
      </c>
      <c r="I61" s="126">
        <v>50</v>
      </c>
      <c r="J61" s="130" t="s">
        <v>103</v>
      </c>
      <c r="K61" s="131"/>
      <c r="L61" s="118"/>
      <c r="M61" s="118"/>
      <c r="N61" s="131"/>
    </row>
    <row r="62" s="93" customFormat="1" ht="18" customHeight="1" spans="1:14">
      <c r="A62" s="101"/>
      <c r="B62" s="116">
        <f t="shared" si="6"/>
        <v>0</v>
      </c>
      <c r="C62" s="117">
        <v>1</v>
      </c>
      <c r="D62" s="118" t="s">
        <v>50</v>
      </c>
      <c r="E62" s="29">
        <v>0</v>
      </c>
      <c r="F62" s="116">
        <f t="shared" si="7"/>
        <v>0</v>
      </c>
      <c r="G62" s="19"/>
      <c r="H62" s="111">
        <v>43556</v>
      </c>
      <c r="I62" s="126">
        <v>500</v>
      </c>
      <c r="J62" s="130" t="s">
        <v>104</v>
      </c>
      <c r="K62" s="131"/>
      <c r="L62" s="118"/>
      <c r="M62" s="118"/>
      <c r="N62" s="131"/>
    </row>
    <row r="63" s="93" customFormat="1" ht="18" customHeight="1" spans="1:14">
      <c r="A63" s="101"/>
      <c r="B63" s="116">
        <f t="shared" si="6"/>
        <v>162633.13</v>
      </c>
      <c r="C63" s="117">
        <v>1</v>
      </c>
      <c r="D63" s="118" t="s">
        <v>50</v>
      </c>
      <c r="E63" s="29">
        <v>0</v>
      </c>
      <c r="F63" s="116">
        <f t="shared" si="7"/>
        <v>0</v>
      </c>
      <c r="G63" s="19">
        <f>G12*0.05</f>
        <v>162633.129</v>
      </c>
      <c r="H63" s="111" t="s">
        <v>105</v>
      </c>
      <c r="I63" s="126">
        <v>162633.13</v>
      </c>
      <c r="J63" s="130" t="s">
        <v>106</v>
      </c>
      <c r="K63" s="131"/>
      <c r="L63" s="118"/>
      <c r="M63" s="118"/>
      <c r="N63" s="131"/>
    </row>
    <row r="64" s="93" customFormat="1" ht="18" customHeight="1" spans="1:14">
      <c r="A64" s="113" t="s">
        <v>27</v>
      </c>
      <c r="B64" s="21">
        <f t="shared" ref="B64:G64" si="8">SUM(B15:B63)</f>
        <v>2984134.95</v>
      </c>
      <c r="C64" s="113"/>
      <c r="D64" s="120"/>
      <c r="E64" s="120"/>
      <c r="F64" s="23">
        <f t="shared" si="8"/>
        <v>203063.59</v>
      </c>
      <c r="G64" s="113">
        <f t="shared" si="8"/>
        <v>3187198.539</v>
      </c>
      <c r="H64" s="114"/>
      <c r="I64" s="113">
        <f>SUM(I15:I63)</f>
        <v>3167033.45243119</v>
      </c>
      <c r="J64" s="136"/>
      <c r="K64" s="106"/>
      <c r="L64" s="137"/>
      <c r="M64" s="137"/>
      <c r="N64" s="106"/>
    </row>
    <row r="65" s="93" customFormat="1" ht="18" customHeight="1" spans="1:14">
      <c r="A65" s="138"/>
      <c r="B65" s="138">
        <f>B12-B64</f>
        <v>-40.8399082599208</v>
      </c>
      <c r="C65" s="138"/>
      <c r="D65" s="139"/>
      <c r="E65" s="139"/>
      <c r="F65" s="138">
        <f>F12-F64</f>
        <v>5822.99770642197</v>
      </c>
      <c r="G65" s="138"/>
      <c r="I65" s="138">
        <f>I12-I64</f>
        <v>85629.1275688075</v>
      </c>
      <c r="K65" s="106"/>
      <c r="L65" s="106"/>
      <c r="M65" s="106"/>
      <c r="N65" s="106"/>
    </row>
    <row r="66" s="4" customFormat="1" ht="18" customHeight="1" spans="1:14">
      <c r="A66" s="53" t="s">
        <v>107</v>
      </c>
      <c r="B66" s="51"/>
      <c r="C66" s="53"/>
      <c r="D66" s="51"/>
      <c r="E66" s="51"/>
      <c r="F66" s="68">
        <v>0</v>
      </c>
      <c r="G66" s="68"/>
      <c r="H66" s="51"/>
      <c r="I66" s="51"/>
      <c r="J66" s="51"/>
      <c r="K66" s="51"/>
      <c r="L66" s="51"/>
      <c r="M66" s="51"/>
      <c r="N66" s="51"/>
    </row>
    <row r="67" s="4" customFormat="1" ht="18" customHeight="1" spans="1:14">
      <c r="A67" s="58" t="s">
        <v>108</v>
      </c>
      <c r="B67" s="56" t="s">
        <v>109</v>
      </c>
      <c r="C67" s="67"/>
      <c r="D67" s="58" t="s">
        <v>108</v>
      </c>
      <c r="E67" s="56" t="s">
        <v>18</v>
      </c>
      <c r="F67" s="56" t="s">
        <v>109</v>
      </c>
      <c r="G67" s="56">
        <v>19.6</v>
      </c>
      <c r="H67" s="51">
        <v>19.9</v>
      </c>
      <c r="I67" s="56">
        <v>21.5</v>
      </c>
      <c r="J67" s="51"/>
      <c r="K67" s="51"/>
      <c r="L67" s="51"/>
      <c r="M67" s="51"/>
      <c r="N67" s="51"/>
    </row>
    <row r="68" s="4" customFormat="1" ht="18" customHeight="1" spans="1:14">
      <c r="A68" s="67" t="s">
        <v>110</v>
      </c>
      <c r="B68" s="70">
        <v>21114.790022935</v>
      </c>
      <c r="C68" s="67"/>
      <c r="D68" s="45" t="s">
        <v>111</v>
      </c>
      <c r="E68" s="78" t="s">
        <v>112</v>
      </c>
      <c r="F68" s="79">
        <v>5822.99770642197</v>
      </c>
      <c r="G68" s="79">
        <v>963.357889907988</v>
      </c>
      <c r="H68" s="54"/>
      <c r="I68" s="79">
        <v>4859.63981651374</v>
      </c>
      <c r="J68" s="51">
        <f>I60+I61+I62+I63</f>
        <v>169704.887431193</v>
      </c>
      <c r="K68" s="51"/>
      <c r="L68" s="51"/>
      <c r="M68" s="51"/>
      <c r="N68" s="51"/>
    </row>
    <row r="69" s="4" customFormat="1" ht="18" customHeight="1" spans="1:14">
      <c r="A69" s="67" t="s">
        <v>113</v>
      </c>
      <c r="B69" s="47">
        <v>30.78</v>
      </c>
      <c r="C69" s="67"/>
      <c r="D69" s="92" t="s">
        <v>114</v>
      </c>
      <c r="E69" s="48">
        <v>0.07</v>
      </c>
      <c r="F69" s="47">
        <v>407.609839449538</v>
      </c>
      <c r="G69" s="47">
        <v>67.4350522935591</v>
      </c>
      <c r="H69" s="54"/>
      <c r="I69" s="47">
        <v>340.174787155962</v>
      </c>
      <c r="J69" s="51">
        <f>I12-J68</f>
        <v>3082957.69256881</v>
      </c>
      <c r="K69" s="51"/>
      <c r="L69" s="51"/>
      <c r="M69" s="51"/>
      <c r="N69" s="51"/>
    </row>
    <row r="70" s="4" customFormat="1" ht="18" customHeight="1" spans="1:14">
      <c r="A70" s="67" t="s">
        <v>115</v>
      </c>
      <c r="B70" s="47">
        <v>61.56</v>
      </c>
      <c r="C70" s="67"/>
      <c r="D70" s="92" t="s">
        <v>116</v>
      </c>
      <c r="E70" s="48">
        <v>0.03</v>
      </c>
      <c r="F70" s="47">
        <v>174.689931192659</v>
      </c>
      <c r="G70" s="47">
        <v>28.9007366972396</v>
      </c>
      <c r="H70" s="54"/>
      <c r="I70" s="47">
        <v>145.789194495412</v>
      </c>
      <c r="J70" s="51">
        <f>J69-I65</f>
        <v>2997328.565</v>
      </c>
      <c r="K70" s="51"/>
      <c r="L70" s="51"/>
      <c r="M70" s="51"/>
      <c r="N70" s="51"/>
    </row>
    <row r="71" s="4" customFormat="1" ht="18" customHeight="1" spans="1:14">
      <c r="A71" s="67"/>
      <c r="B71" s="67"/>
      <c r="C71" s="67"/>
      <c r="D71" s="92" t="s">
        <v>117</v>
      </c>
      <c r="E71" s="48">
        <v>0.02</v>
      </c>
      <c r="F71" s="47">
        <v>116.459954128439</v>
      </c>
      <c r="G71" s="47">
        <v>19.2671577981598</v>
      </c>
      <c r="H71" s="54"/>
      <c r="I71" s="47">
        <v>97.1927963302749</v>
      </c>
      <c r="J71" s="51"/>
      <c r="K71" s="51"/>
      <c r="L71" s="51"/>
      <c r="M71" s="51"/>
      <c r="N71" s="51"/>
    </row>
    <row r="72" s="4" customFormat="1" ht="18" customHeight="1" spans="1:14">
      <c r="A72" s="63" t="s">
        <v>118</v>
      </c>
      <c r="B72" s="64">
        <v>21207.130022935</v>
      </c>
      <c r="C72" s="67"/>
      <c r="D72" s="63" t="s">
        <v>118</v>
      </c>
      <c r="E72" s="63"/>
      <c r="F72" s="66">
        <v>6521.75743119261</v>
      </c>
      <c r="G72" s="66">
        <v>1078.96083669695</v>
      </c>
      <c r="H72" s="54"/>
      <c r="I72" s="66">
        <v>5442.79659449539</v>
      </c>
      <c r="K72" s="51"/>
      <c r="L72" s="51"/>
      <c r="M72" s="51"/>
      <c r="N72" s="51"/>
    </row>
    <row r="73" s="93" customFormat="1" ht="18" customHeight="1" spans="1:14">
      <c r="A73" s="106"/>
      <c r="B73" s="106"/>
      <c r="C73" s="96"/>
      <c r="D73" s="106" t="s">
        <v>119</v>
      </c>
      <c r="E73" s="106"/>
      <c r="H73" s="106"/>
      <c r="I73" s="128"/>
      <c r="J73" s="106"/>
      <c r="K73" s="106"/>
      <c r="L73" s="106"/>
      <c r="M73" s="106"/>
      <c r="N73" s="106"/>
    </row>
    <row r="74" s="93" customFormat="1" ht="13.5" spans="1:14">
      <c r="A74" s="106"/>
      <c r="B74" s="106"/>
      <c r="C74" s="96"/>
      <c r="D74" s="106"/>
      <c r="E74" s="106"/>
      <c r="H74" s="106"/>
      <c r="I74" s="128"/>
      <c r="J74" s="106"/>
      <c r="K74" s="106"/>
      <c r="L74" s="106"/>
      <c r="M74" s="106"/>
      <c r="N74" s="106"/>
    </row>
    <row r="75" s="93" customFormat="1" ht="13.5" spans="1:14">
      <c r="A75" s="106"/>
      <c r="B75" s="106"/>
      <c r="C75" s="96"/>
      <c r="D75" s="106"/>
      <c r="E75" s="106"/>
      <c r="H75" s="106"/>
      <c r="I75" s="128"/>
      <c r="J75" s="106"/>
      <c r="K75" s="106"/>
      <c r="L75" s="106"/>
      <c r="M75" s="106"/>
      <c r="N75" s="106"/>
    </row>
    <row r="76" s="93" customFormat="1" ht="13.5" spans="1:14">
      <c r="A76" s="106"/>
      <c r="B76" s="106"/>
      <c r="C76" s="96"/>
      <c r="D76" s="106"/>
      <c r="E76" s="106"/>
      <c r="H76" s="106"/>
      <c r="I76" s="128"/>
      <c r="J76" s="106"/>
      <c r="K76" s="106"/>
      <c r="L76" s="106"/>
      <c r="M76" s="106"/>
      <c r="N76" s="106"/>
    </row>
    <row r="77" s="93" customFormat="1" ht="13.5" spans="1:14">
      <c r="A77" s="106"/>
      <c r="B77" s="106"/>
      <c r="C77" s="96"/>
      <c r="D77" s="106"/>
      <c r="E77" s="106"/>
      <c r="H77" s="106"/>
      <c r="I77" s="128"/>
      <c r="J77" s="106"/>
      <c r="K77" s="106"/>
      <c r="L77" s="106"/>
      <c r="M77" s="106"/>
      <c r="N77" s="106"/>
    </row>
    <row r="78" s="93" customFormat="1" ht="13.5" spans="1:14">
      <c r="A78" s="106"/>
      <c r="B78" s="106"/>
      <c r="C78" s="96"/>
      <c r="D78" s="106"/>
      <c r="E78" s="106"/>
      <c r="H78" s="106"/>
      <c r="I78" s="128"/>
      <c r="J78" s="106"/>
      <c r="K78" s="106"/>
      <c r="L78" s="106"/>
      <c r="M78" s="106"/>
      <c r="N78" s="106"/>
    </row>
    <row r="79" s="95" customFormat="1" spans="1:12">
      <c r="A79" s="96"/>
      <c r="C79" s="96"/>
      <c r="F79" s="93"/>
      <c r="G79" s="93"/>
      <c r="I79" s="97"/>
      <c r="J79" s="93"/>
      <c r="K79" s="93"/>
      <c r="L79" s="93"/>
    </row>
    <row r="80" s="95" customFormat="1" spans="1:12">
      <c r="A80" s="96"/>
      <c r="C80" s="96"/>
      <c r="F80" s="93"/>
      <c r="G80" s="93"/>
      <c r="I80" s="97"/>
      <c r="J80" s="93"/>
      <c r="K80" s="93"/>
      <c r="L80" s="93"/>
    </row>
    <row r="81" s="95" customFormat="1" spans="1:12">
      <c r="A81" s="96"/>
      <c r="C81" s="96"/>
      <c r="F81" s="93"/>
      <c r="G81" s="93"/>
      <c r="I81" s="97"/>
      <c r="J81" s="93"/>
      <c r="K81" s="93"/>
      <c r="L81" s="93"/>
    </row>
    <row r="82" s="95" customFormat="1" spans="1:12">
      <c r="A82" s="96"/>
      <c r="C82" s="96"/>
      <c r="F82" s="93"/>
      <c r="G82" s="93"/>
      <c r="I82" s="97"/>
      <c r="J82" s="93"/>
      <c r="K82" s="93"/>
      <c r="L82" s="93"/>
    </row>
    <row r="83" s="95" customFormat="1" spans="1:12">
      <c r="A83" s="96"/>
      <c r="C83" s="96"/>
      <c r="F83" s="93"/>
      <c r="G83" s="93"/>
      <c r="I83" s="97"/>
      <c r="J83" s="93"/>
      <c r="K83" s="93"/>
      <c r="L83" s="93"/>
    </row>
    <row r="84" s="95" customFormat="1" spans="1:12">
      <c r="A84" s="96"/>
      <c r="C84" s="96"/>
      <c r="F84" s="93"/>
      <c r="G84" s="93"/>
      <c r="I84" s="97"/>
      <c r="J84" s="93"/>
      <c r="K84" s="93"/>
      <c r="L84" s="93"/>
    </row>
    <row r="85" s="95" customFormat="1" spans="1:12">
      <c r="A85" s="96"/>
      <c r="C85" s="96"/>
      <c r="F85" s="93"/>
      <c r="G85" s="93"/>
      <c r="I85" s="97"/>
      <c r="J85" s="93"/>
      <c r="K85" s="93"/>
      <c r="L85" s="93"/>
    </row>
    <row r="86" s="95" customFormat="1" spans="1:12">
      <c r="A86" s="96"/>
      <c r="C86" s="96"/>
      <c r="F86" s="93"/>
      <c r="G86" s="93"/>
      <c r="I86" s="97"/>
      <c r="J86" s="93"/>
      <c r="K86" s="93"/>
      <c r="L86" s="93"/>
    </row>
    <row r="87" s="95" customFormat="1" spans="1:12">
      <c r="A87" s="96"/>
      <c r="C87" s="96"/>
      <c r="F87" s="93"/>
      <c r="G87" s="93"/>
      <c r="I87" s="97"/>
      <c r="J87" s="93"/>
      <c r="K87" s="93"/>
      <c r="L87" s="93"/>
    </row>
    <row r="88" s="95" customFormat="1" spans="1:12">
      <c r="A88" s="96"/>
      <c r="C88" s="96"/>
      <c r="F88" s="93"/>
      <c r="G88" s="93"/>
      <c r="I88" s="97"/>
      <c r="J88" s="93"/>
      <c r="K88" s="93"/>
      <c r="L88" s="93"/>
    </row>
    <row r="89" s="95" customFormat="1" spans="1:12">
      <c r="A89" s="96"/>
      <c r="C89" s="96"/>
      <c r="I89" s="97"/>
      <c r="J89" s="93"/>
      <c r="K89" s="93"/>
      <c r="L89" s="93"/>
    </row>
    <row r="90" s="95" customFormat="1" spans="1:12">
      <c r="A90" s="96"/>
      <c r="C90" s="96"/>
      <c r="I90" s="97"/>
      <c r="J90" s="93"/>
      <c r="K90" s="93"/>
      <c r="L90" s="93"/>
    </row>
    <row r="91" s="95" customFormat="1" spans="1:12">
      <c r="A91" s="96"/>
      <c r="C91" s="96"/>
      <c r="I91" s="97"/>
      <c r="J91" s="93"/>
      <c r="K91" s="93"/>
      <c r="L91" s="93"/>
    </row>
    <row r="92" s="95" customFormat="1" spans="1:12">
      <c r="A92" s="96"/>
      <c r="C92" s="96"/>
      <c r="I92" s="97"/>
      <c r="J92" s="93"/>
      <c r="K92" s="93"/>
      <c r="L92" s="93"/>
    </row>
    <row r="93" s="95" customFormat="1" spans="1:12">
      <c r="A93" s="96"/>
      <c r="C93" s="96"/>
      <c r="I93" s="97"/>
      <c r="J93" s="93"/>
      <c r="K93" s="93"/>
      <c r="L93" s="93"/>
    </row>
    <row r="94" s="95" customFormat="1" spans="1:12">
      <c r="A94" s="96"/>
      <c r="C94" s="96"/>
      <c r="I94" s="97"/>
      <c r="J94" s="93"/>
      <c r="K94" s="93"/>
      <c r="L94" s="93"/>
    </row>
    <row r="95" s="95" customFormat="1" spans="1:12">
      <c r="A95" s="96"/>
      <c r="C95" s="96"/>
      <c r="I95" s="97"/>
      <c r="J95" s="93"/>
      <c r="K95" s="93"/>
      <c r="L95" s="93"/>
    </row>
    <row r="96" s="95" customFormat="1" spans="1:12">
      <c r="A96" s="96"/>
      <c r="C96" s="96"/>
      <c r="I96" s="97"/>
      <c r="J96" s="93"/>
      <c r="K96" s="93"/>
      <c r="L96" s="93"/>
    </row>
  </sheetData>
  <mergeCells count="6">
    <mergeCell ref="A1:H1"/>
    <mergeCell ref="C5:D5"/>
    <mergeCell ref="E5:F5"/>
    <mergeCell ref="A5:A6"/>
    <mergeCell ref="B5:B6"/>
    <mergeCell ref="G5:G6"/>
  </mergeCell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96"/>
  <sheetViews>
    <sheetView topLeftCell="A45" workbookViewId="0">
      <selection activeCell="F58" sqref="F58"/>
    </sheetView>
  </sheetViews>
  <sheetFormatPr defaultColWidth="9" defaultRowHeight="11.25"/>
  <cols>
    <col min="1" max="1" width="10.75" style="96" customWidth="1"/>
    <col min="2" max="2" width="13.125" style="95" customWidth="1"/>
    <col min="3" max="3" width="6" style="95" customWidth="1"/>
    <col min="4" max="4" width="13.375" style="95" customWidth="1"/>
    <col min="5" max="5" width="6" style="95" customWidth="1"/>
    <col min="6" max="6" width="10.5" style="95" customWidth="1"/>
    <col min="7" max="7" width="12.625" style="95" customWidth="1"/>
    <col min="8" max="8" width="9.625" style="95" customWidth="1"/>
    <col min="9" max="9" width="15.875" style="97" customWidth="1"/>
    <col min="10" max="10" width="29.5" style="93" customWidth="1"/>
    <col min="11" max="11" width="6" style="93" customWidth="1"/>
    <col min="12" max="12" width="5.625" style="93" customWidth="1"/>
    <col min="13" max="13" width="12.625" style="96"/>
    <col min="14" max="18" width="9" style="96"/>
    <col min="19" max="19" width="9.625" style="96"/>
    <col min="20" max="16384" width="9" style="96"/>
  </cols>
  <sheetData>
    <row r="1" s="93" customFormat="1" ht="21.95" customHeight="1" spans="1:14">
      <c r="A1" s="98" t="s">
        <v>0</v>
      </c>
      <c r="B1" s="99"/>
      <c r="C1" s="99"/>
      <c r="D1" s="99"/>
      <c r="E1" s="99"/>
      <c r="F1" s="99"/>
      <c r="G1" s="99"/>
      <c r="H1" s="99"/>
      <c r="I1" s="121"/>
      <c r="J1" s="107"/>
      <c r="K1" s="107"/>
      <c r="L1" s="106"/>
      <c r="M1" s="106"/>
      <c r="N1" s="106"/>
    </row>
    <row r="2" s="93" customFormat="1" ht="18" customHeight="1" spans="1:14">
      <c r="A2" s="100" t="s">
        <v>1</v>
      </c>
      <c r="B2" s="101" t="s">
        <v>2</v>
      </c>
      <c r="C2" s="102" t="s">
        <v>3</v>
      </c>
      <c r="D2" s="102">
        <v>3570159.02</v>
      </c>
      <c r="E2" s="103" t="s">
        <v>4</v>
      </c>
      <c r="F2" s="102" t="s">
        <v>5</v>
      </c>
      <c r="G2" s="103" t="s">
        <v>6</v>
      </c>
      <c r="H2" s="104" t="s">
        <v>7</v>
      </c>
      <c r="I2" s="122"/>
      <c r="J2" s="107"/>
      <c r="K2" s="107"/>
      <c r="L2" s="106"/>
      <c r="M2" s="106"/>
      <c r="N2" s="106"/>
    </row>
    <row r="3" s="93" customFormat="1" ht="18" customHeight="1" spans="1:14">
      <c r="A3" s="100" t="s">
        <v>8</v>
      </c>
      <c r="B3" s="105"/>
      <c r="C3" s="102" t="s">
        <v>9</v>
      </c>
      <c r="D3" s="102">
        <v>3252662.62</v>
      </c>
      <c r="E3" s="106"/>
      <c r="F3" s="106"/>
      <c r="G3" s="106"/>
      <c r="H3" s="107"/>
      <c r="I3" s="123"/>
      <c r="J3" s="107"/>
      <c r="K3" s="107"/>
      <c r="L3" s="106"/>
      <c r="M3" s="106"/>
      <c r="N3" s="106"/>
    </row>
    <row r="4" s="93" customFormat="1" ht="18" customHeight="1" spans="1:14">
      <c r="A4" s="96" t="s">
        <v>10</v>
      </c>
      <c r="B4" s="106"/>
      <c r="C4" s="106"/>
      <c r="D4" s="108">
        <f>D3-G7</f>
        <v>702662.62</v>
      </c>
      <c r="E4" s="106"/>
      <c r="F4" s="106"/>
      <c r="G4" s="95" t="s">
        <v>11</v>
      </c>
      <c r="H4" s="107"/>
      <c r="I4" s="123"/>
      <c r="J4" s="107"/>
      <c r="K4" s="107"/>
      <c r="L4" s="106"/>
      <c r="M4" s="106"/>
      <c r="N4" s="106"/>
    </row>
    <row r="5" s="93" customFormat="1" ht="18" customHeight="1" spans="1:14">
      <c r="A5" s="109" t="s">
        <v>12</v>
      </c>
      <c r="B5" s="109" t="s">
        <v>13</v>
      </c>
      <c r="C5" s="109" t="s">
        <v>14</v>
      </c>
      <c r="D5" s="109"/>
      <c r="E5" s="109" t="s">
        <v>15</v>
      </c>
      <c r="F5" s="109"/>
      <c r="G5" s="109" t="s">
        <v>16</v>
      </c>
      <c r="H5" s="110" t="s">
        <v>17</v>
      </c>
      <c r="I5" s="124"/>
      <c r="J5" s="106"/>
      <c r="K5" s="106"/>
      <c r="L5" s="106"/>
      <c r="M5" s="106">
        <f>D3*0.97-2550000</f>
        <v>605082.7414</v>
      </c>
      <c r="N5" s="106"/>
    </row>
    <row r="6" s="93" customFormat="1" ht="18" customHeight="1" spans="1:14">
      <c r="A6" s="109"/>
      <c r="B6" s="109"/>
      <c r="C6" s="109" t="s">
        <v>18</v>
      </c>
      <c r="D6" s="109" t="s">
        <v>19</v>
      </c>
      <c r="E6" s="109" t="s">
        <v>18</v>
      </c>
      <c r="F6" s="109" t="s">
        <v>19</v>
      </c>
      <c r="G6" s="109"/>
      <c r="H6" s="110" t="s">
        <v>20</v>
      </c>
      <c r="I6" s="125" t="s">
        <v>21</v>
      </c>
      <c r="J6" s="106"/>
      <c r="K6" s="106"/>
      <c r="L6" s="106"/>
      <c r="M6" s="106"/>
      <c r="N6" s="106"/>
    </row>
    <row r="7" s="93" customFormat="1" ht="18" customHeight="1" spans="1:14">
      <c r="A7" s="111" t="s">
        <v>22</v>
      </c>
      <c r="B7" s="102">
        <f t="shared" ref="B7:B11" si="0">G7/(1+C7+E7)</f>
        <v>2339449.5412844</v>
      </c>
      <c r="C7" s="18">
        <v>0.02</v>
      </c>
      <c r="D7" s="102">
        <f t="shared" ref="D7:D11" si="1">G7/(1+E7+C7)*C7</f>
        <v>46788.9908256881</v>
      </c>
      <c r="E7" s="18">
        <v>0.07</v>
      </c>
      <c r="F7" s="102">
        <f t="shared" ref="F7:F11" si="2">G7/(1+C7+E7)*E7</f>
        <v>163761.467889908</v>
      </c>
      <c r="G7" s="19">
        <v>2550000</v>
      </c>
      <c r="H7" s="111" t="s">
        <v>23</v>
      </c>
      <c r="I7" s="126">
        <v>2550000</v>
      </c>
      <c r="J7" s="106"/>
      <c r="K7" s="106"/>
      <c r="L7" s="106"/>
      <c r="M7" s="106"/>
      <c r="N7" s="106"/>
    </row>
    <row r="8" s="93" customFormat="1" ht="18" customHeight="1" spans="1:14">
      <c r="A8" s="111" t="s">
        <v>24</v>
      </c>
      <c r="B8" s="102">
        <f t="shared" si="0"/>
        <v>555121.743119266</v>
      </c>
      <c r="C8" s="18">
        <v>0.02</v>
      </c>
      <c r="D8" s="102">
        <f t="shared" si="1"/>
        <v>11102.4348623853</v>
      </c>
      <c r="E8" s="18">
        <v>0.07</v>
      </c>
      <c r="F8" s="102">
        <f t="shared" si="2"/>
        <v>38858.5220183486</v>
      </c>
      <c r="G8" s="19">
        <v>605082.7</v>
      </c>
      <c r="H8" s="111" t="s">
        <v>25</v>
      </c>
      <c r="I8" s="126">
        <v>605082.7</v>
      </c>
      <c r="K8" s="106"/>
      <c r="L8" s="106"/>
      <c r="M8" s="106"/>
      <c r="N8" s="106"/>
    </row>
    <row r="9" s="93" customFormat="1" ht="18" customHeight="1" spans="1:14">
      <c r="A9" s="111"/>
      <c r="B9" s="102">
        <f t="shared" si="0"/>
        <v>89522.8256880734</v>
      </c>
      <c r="C9" s="18">
        <v>0.02</v>
      </c>
      <c r="D9" s="102">
        <f t="shared" si="1"/>
        <v>1790.45651376147</v>
      </c>
      <c r="E9" s="18">
        <v>0.07</v>
      </c>
      <c r="F9" s="102">
        <f t="shared" si="2"/>
        <v>6266.59779816514</v>
      </c>
      <c r="G9" s="19">
        <v>97579.88</v>
      </c>
      <c r="H9" s="111" t="s">
        <v>26</v>
      </c>
      <c r="I9" s="126">
        <v>97579.88</v>
      </c>
      <c r="J9" s="106"/>
      <c r="K9" s="106"/>
      <c r="L9" s="106"/>
      <c r="M9" s="106"/>
      <c r="N9" s="106"/>
    </row>
    <row r="10" s="93" customFormat="1" ht="18" customHeight="1" spans="1:14">
      <c r="A10" s="111"/>
      <c r="B10" s="102">
        <f t="shared" si="0"/>
        <v>0</v>
      </c>
      <c r="C10" s="18"/>
      <c r="D10" s="102">
        <f t="shared" si="1"/>
        <v>0</v>
      </c>
      <c r="E10" s="18">
        <v>0.08</v>
      </c>
      <c r="F10" s="102">
        <f t="shared" si="2"/>
        <v>0</v>
      </c>
      <c r="G10" s="19"/>
      <c r="H10" s="111"/>
      <c r="I10" s="126"/>
      <c r="J10" s="106"/>
      <c r="K10" s="106"/>
      <c r="L10" s="106"/>
      <c r="M10" s="106"/>
      <c r="N10" s="106"/>
    </row>
    <row r="11" s="93" customFormat="1" ht="18" customHeight="1" spans="1:14">
      <c r="A11" s="111"/>
      <c r="B11" s="102">
        <f t="shared" si="0"/>
        <v>0</v>
      </c>
      <c r="C11" s="18"/>
      <c r="D11" s="102">
        <f t="shared" si="1"/>
        <v>0</v>
      </c>
      <c r="E11" s="18">
        <v>0.08</v>
      </c>
      <c r="F11" s="102">
        <f t="shared" si="2"/>
        <v>0</v>
      </c>
      <c r="G11" s="19"/>
      <c r="H11" s="111"/>
      <c r="I11" s="126"/>
      <c r="J11" s="106"/>
      <c r="K11" s="106"/>
      <c r="L11" s="106"/>
      <c r="M11" s="106"/>
      <c r="N11" s="106"/>
    </row>
    <row r="12" s="93" customFormat="1" ht="18" customHeight="1" spans="1:14">
      <c r="A12" s="112" t="s">
        <v>27</v>
      </c>
      <c r="B12" s="21">
        <f t="shared" ref="B12:G12" si="3">SUM(B7:B11)</f>
        <v>2984094.11009174</v>
      </c>
      <c r="C12" s="113"/>
      <c r="D12" s="113">
        <f t="shared" si="3"/>
        <v>59681.8822018349</v>
      </c>
      <c r="E12" s="113"/>
      <c r="F12" s="23">
        <f t="shared" si="3"/>
        <v>208886.587706422</v>
      </c>
      <c r="G12" s="23">
        <f t="shared" si="3"/>
        <v>3252662.58</v>
      </c>
      <c r="H12" s="114"/>
      <c r="I12" s="23">
        <f>SUM(I7:I11)</f>
        <v>3252662.58</v>
      </c>
      <c r="J12" s="95"/>
      <c r="K12" s="127"/>
      <c r="L12" s="106"/>
      <c r="M12" s="106"/>
      <c r="N12" s="106"/>
    </row>
    <row r="13" s="93" customFormat="1" ht="18" customHeight="1" spans="1:14">
      <c r="A13" s="96" t="s">
        <v>28</v>
      </c>
      <c r="C13" s="106"/>
      <c r="D13" s="106">
        <v>59681.88</v>
      </c>
      <c r="E13" s="106"/>
      <c r="F13" s="106"/>
      <c r="G13" s="106"/>
      <c r="H13" s="106"/>
      <c r="I13" s="128"/>
      <c r="J13" s="129" t="s">
        <v>29</v>
      </c>
      <c r="K13" s="110" t="s">
        <v>30</v>
      </c>
      <c r="L13" s="110" t="s">
        <v>31</v>
      </c>
      <c r="M13" s="110" t="s">
        <v>32</v>
      </c>
      <c r="N13" s="110" t="s">
        <v>33</v>
      </c>
    </row>
    <row r="14" s="94" customFormat="1" ht="18" customHeight="1" spans="1:14">
      <c r="A14" s="115" t="s">
        <v>34</v>
      </c>
      <c r="B14" s="109" t="s">
        <v>35</v>
      </c>
      <c r="C14" s="109" t="s">
        <v>36</v>
      </c>
      <c r="D14" s="109" t="s">
        <v>37</v>
      </c>
      <c r="E14" s="109" t="s">
        <v>18</v>
      </c>
      <c r="F14" s="109" t="s">
        <v>38</v>
      </c>
      <c r="G14" s="109" t="s">
        <v>16</v>
      </c>
      <c r="H14" s="109" t="s">
        <v>39</v>
      </c>
      <c r="I14" s="125"/>
      <c r="J14" s="130"/>
      <c r="K14" s="131"/>
      <c r="L14" s="118"/>
      <c r="M14" s="118"/>
      <c r="N14" s="131"/>
    </row>
    <row r="15" s="94" customFormat="1" ht="18" customHeight="1" spans="1:14">
      <c r="A15" s="101" t="s">
        <v>40</v>
      </c>
      <c r="B15" s="116">
        <f t="shared" ref="B15:B60" si="4">ROUND(G15/(1+E15),2)</f>
        <v>27071.7</v>
      </c>
      <c r="C15" s="117">
        <v>2</v>
      </c>
      <c r="D15" s="118" t="s">
        <v>41</v>
      </c>
      <c r="E15" s="29">
        <v>0.06</v>
      </c>
      <c r="F15" s="116">
        <f t="shared" ref="F15:F59" si="5">ROUND(G15/(1+E15)*E15,2)</f>
        <v>1624.3</v>
      </c>
      <c r="G15" s="119">
        <v>28696</v>
      </c>
      <c r="H15" s="111" t="s">
        <v>42</v>
      </c>
      <c r="I15" s="126"/>
      <c r="J15" s="130" t="s">
        <v>43</v>
      </c>
      <c r="K15" s="131"/>
      <c r="L15" s="118"/>
      <c r="M15" s="118"/>
      <c r="N15" s="131"/>
    </row>
    <row r="16" s="94" customFormat="1" ht="18" customHeight="1" spans="1:14">
      <c r="A16" s="101" t="s">
        <v>44</v>
      </c>
      <c r="B16" s="116">
        <f t="shared" si="4"/>
        <v>150305.83</v>
      </c>
      <c r="C16" s="117">
        <v>1</v>
      </c>
      <c r="D16" s="118" t="s">
        <v>41</v>
      </c>
      <c r="E16" s="29">
        <v>0.03</v>
      </c>
      <c r="F16" s="116">
        <f t="shared" si="5"/>
        <v>4509.17</v>
      </c>
      <c r="G16" s="119">
        <v>154815</v>
      </c>
      <c r="H16" s="30" t="s">
        <v>45</v>
      </c>
      <c r="I16" s="132"/>
      <c r="J16" s="130" t="s">
        <v>46</v>
      </c>
      <c r="K16" s="131"/>
      <c r="L16" s="118"/>
      <c r="M16" s="118"/>
      <c r="N16" s="131"/>
    </row>
    <row r="17" s="94" customFormat="1" ht="18" customHeight="1" spans="1:14">
      <c r="A17" s="101" t="s">
        <v>47</v>
      </c>
      <c r="B17" s="116">
        <f t="shared" si="4"/>
        <v>18349.51</v>
      </c>
      <c r="C17" s="117">
        <v>1</v>
      </c>
      <c r="D17" s="118" t="s">
        <v>41</v>
      </c>
      <c r="E17" s="29">
        <v>0.03</v>
      </c>
      <c r="F17" s="116">
        <f t="shared" si="5"/>
        <v>550.49</v>
      </c>
      <c r="G17" s="119">
        <v>18900</v>
      </c>
      <c r="H17" s="111" t="s">
        <v>48</v>
      </c>
      <c r="I17" s="126"/>
      <c r="J17" s="130" t="s">
        <v>49</v>
      </c>
      <c r="K17" s="131"/>
      <c r="L17" s="118"/>
      <c r="M17" s="118"/>
      <c r="N17" s="131"/>
    </row>
    <row r="18" s="94" customFormat="1" ht="18" customHeight="1" spans="1:14">
      <c r="A18" s="101" t="s">
        <v>47</v>
      </c>
      <c r="B18" s="116">
        <f t="shared" si="4"/>
        <v>952</v>
      </c>
      <c r="C18" s="117">
        <v>7</v>
      </c>
      <c r="D18" s="118" t="s">
        <v>50</v>
      </c>
      <c r="E18" s="29">
        <v>0</v>
      </c>
      <c r="F18" s="116">
        <f t="shared" si="5"/>
        <v>0</v>
      </c>
      <c r="G18" s="119">
        <v>952</v>
      </c>
      <c r="H18" s="111" t="s">
        <v>51</v>
      </c>
      <c r="I18" s="126"/>
      <c r="J18" s="130"/>
      <c r="K18" s="131"/>
      <c r="L18" s="118"/>
      <c r="M18" s="118"/>
      <c r="N18" s="131"/>
    </row>
    <row r="19" s="94" customFormat="1" ht="18" customHeight="1" spans="1:14">
      <c r="A19" s="101" t="s">
        <v>47</v>
      </c>
      <c r="B19" s="116">
        <f t="shared" si="4"/>
        <v>390</v>
      </c>
      <c r="C19" s="117">
        <v>2</v>
      </c>
      <c r="D19" s="118" t="s">
        <v>50</v>
      </c>
      <c r="E19" s="29">
        <v>0</v>
      </c>
      <c r="F19" s="116">
        <f t="shared" si="5"/>
        <v>0</v>
      </c>
      <c r="G19" s="119">
        <v>390</v>
      </c>
      <c r="H19" s="111" t="s">
        <v>52</v>
      </c>
      <c r="I19" s="126"/>
      <c r="J19" s="130"/>
      <c r="K19" s="131"/>
      <c r="L19" s="118"/>
      <c r="M19" s="118"/>
      <c r="N19" s="131"/>
    </row>
    <row r="20" s="94" customFormat="1" ht="18" customHeight="1" spans="1:14">
      <c r="A20" s="101" t="s">
        <v>47</v>
      </c>
      <c r="B20" s="116">
        <f t="shared" si="4"/>
        <v>7049</v>
      </c>
      <c r="C20" s="117">
        <v>5</v>
      </c>
      <c r="D20" s="118" t="s">
        <v>50</v>
      </c>
      <c r="E20" s="29">
        <v>0</v>
      </c>
      <c r="F20" s="116">
        <f t="shared" si="5"/>
        <v>0</v>
      </c>
      <c r="G20" s="119">
        <v>7049</v>
      </c>
      <c r="H20" s="111" t="s">
        <v>53</v>
      </c>
      <c r="I20" s="126"/>
      <c r="J20" s="130"/>
      <c r="K20" s="131"/>
      <c r="L20" s="118"/>
      <c r="M20" s="118"/>
      <c r="N20" s="131"/>
    </row>
    <row r="21" s="94" customFormat="1" ht="18" customHeight="1" spans="1:14">
      <c r="A21" s="101" t="s">
        <v>47</v>
      </c>
      <c r="B21" s="116">
        <f t="shared" si="4"/>
        <v>1495</v>
      </c>
      <c r="C21" s="117">
        <v>2</v>
      </c>
      <c r="D21" s="118" t="s">
        <v>50</v>
      </c>
      <c r="E21" s="29">
        <v>0</v>
      </c>
      <c r="F21" s="116">
        <f t="shared" si="5"/>
        <v>0</v>
      </c>
      <c r="G21" s="19">
        <v>1495</v>
      </c>
      <c r="H21" s="111" t="s">
        <v>54</v>
      </c>
      <c r="I21" s="126"/>
      <c r="J21" s="130"/>
      <c r="K21" s="131"/>
      <c r="L21" s="118"/>
      <c r="M21" s="118"/>
      <c r="N21" s="131"/>
    </row>
    <row r="22" s="94" customFormat="1" ht="18" customHeight="1" spans="1:14">
      <c r="A22" s="101" t="s">
        <v>55</v>
      </c>
      <c r="B22" s="116">
        <f t="shared" si="4"/>
        <v>120</v>
      </c>
      <c r="C22" s="117">
        <v>1</v>
      </c>
      <c r="D22" s="118" t="s">
        <v>41</v>
      </c>
      <c r="E22" s="29">
        <v>0</v>
      </c>
      <c r="F22" s="116">
        <f t="shared" si="5"/>
        <v>0</v>
      </c>
      <c r="G22" s="119">
        <v>120</v>
      </c>
      <c r="H22" s="111" t="s">
        <v>56</v>
      </c>
      <c r="I22" s="126"/>
      <c r="J22" s="130"/>
      <c r="K22" s="131"/>
      <c r="L22" s="118"/>
      <c r="M22" s="118"/>
      <c r="N22" s="131"/>
    </row>
    <row r="23" s="94" customFormat="1" ht="18" customHeight="1" spans="1:14">
      <c r="A23" s="101" t="s">
        <v>57</v>
      </c>
      <c r="B23" s="116">
        <f t="shared" si="4"/>
        <v>409092.92</v>
      </c>
      <c r="C23" s="117">
        <v>1</v>
      </c>
      <c r="D23" s="118" t="s">
        <v>41</v>
      </c>
      <c r="E23" s="29">
        <v>0.13</v>
      </c>
      <c r="F23" s="116">
        <f t="shared" si="5"/>
        <v>53182.08</v>
      </c>
      <c r="G23" s="119">
        <v>462275</v>
      </c>
      <c r="H23" s="111" t="s">
        <v>58</v>
      </c>
      <c r="I23" s="126"/>
      <c r="J23" s="133" t="s">
        <v>59</v>
      </c>
      <c r="K23" s="131"/>
      <c r="L23" s="118"/>
      <c r="M23" s="118"/>
      <c r="N23" s="131"/>
    </row>
    <row r="24" s="94" customFormat="1" ht="18" customHeight="1" spans="1:14">
      <c r="A24" s="101" t="s">
        <v>57</v>
      </c>
      <c r="B24" s="116">
        <f t="shared" si="4"/>
        <v>206896.55</v>
      </c>
      <c r="C24" s="117">
        <v>1</v>
      </c>
      <c r="D24" s="118" t="s">
        <v>41</v>
      </c>
      <c r="E24" s="29">
        <v>0.16</v>
      </c>
      <c r="F24" s="116">
        <f t="shared" si="5"/>
        <v>33103.45</v>
      </c>
      <c r="G24" s="119">
        <v>240000</v>
      </c>
      <c r="H24" s="111" t="s">
        <v>58</v>
      </c>
      <c r="I24" s="126"/>
      <c r="J24" s="130" t="s">
        <v>60</v>
      </c>
      <c r="K24" s="131"/>
      <c r="L24" s="118"/>
      <c r="M24" s="118"/>
      <c r="N24" s="131"/>
    </row>
    <row r="25" s="94" customFormat="1" ht="18" customHeight="1" spans="1:14">
      <c r="A25" s="101" t="s">
        <v>57</v>
      </c>
      <c r="B25" s="116">
        <f t="shared" si="4"/>
        <v>456579.65</v>
      </c>
      <c r="C25" s="117">
        <v>1</v>
      </c>
      <c r="D25" s="118" t="s">
        <v>41</v>
      </c>
      <c r="E25" s="29">
        <v>0.13</v>
      </c>
      <c r="F25" s="116">
        <f t="shared" si="5"/>
        <v>59355.35</v>
      </c>
      <c r="G25" s="119">
        <v>515935</v>
      </c>
      <c r="H25" s="111" t="s">
        <v>58</v>
      </c>
      <c r="I25" s="126"/>
      <c r="J25" s="130" t="s">
        <v>59</v>
      </c>
      <c r="K25" s="131"/>
      <c r="L25" s="118"/>
      <c r="M25" s="118"/>
      <c r="N25" s="131"/>
    </row>
    <row r="26" s="94" customFormat="1" ht="18" customHeight="1" spans="1:19">
      <c r="A26" s="101" t="s">
        <v>57</v>
      </c>
      <c r="B26" s="116">
        <f t="shared" si="4"/>
        <v>95635.92</v>
      </c>
      <c r="C26" s="117">
        <v>1</v>
      </c>
      <c r="D26" s="118" t="s">
        <v>41</v>
      </c>
      <c r="E26" s="29">
        <v>0.03</v>
      </c>
      <c r="F26" s="116">
        <f t="shared" si="5"/>
        <v>2869.08</v>
      </c>
      <c r="G26" s="119">
        <v>98505</v>
      </c>
      <c r="H26" s="111" t="s">
        <v>58</v>
      </c>
      <c r="I26" s="126"/>
      <c r="J26" s="130" t="s">
        <v>61</v>
      </c>
      <c r="K26" s="131"/>
      <c r="L26" s="118"/>
      <c r="M26" s="118"/>
      <c r="N26" s="131"/>
      <c r="S26" s="94">
        <f>I63/D2</f>
        <v>0.0455534694922357</v>
      </c>
    </row>
    <row r="27" s="93" customFormat="1" ht="18" customHeight="1" spans="1:14">
      <c r="A27" s="101" t="s">
        <v>57</v>
      </c>
      <c r="B27" s="116">
        <f t="shared" si="4"/>
        <v>12931.03</v>
      </c>
      <c r="C27" s="117">
        <v>1</v>
      </c>
      <c r="D27" s="118" t="s">
        <v>41</v>
      </c>
      <c r="E27" s="29">
        <v>0.16</v>
      </c>
      <c r="F27" s="116">
        <f t="shared" si="5"/>
        <v>2068.97</v>
      </c>
      <c r="G27" s="119">
        <v>15000</v>
      </c>
      <c r="H27" s="111" t="s">
        <v>58</v>
      </c>
      <c r="I27" s="126"/>
      <c r="J27" s="130" t="s">
        <v>62</v>
      </c>
      <c r="K27" s="131"/>
      <c r="L27" s="118"/>
      <c r="M27" s="118"/>
      <c r="N27" s="131"/>
    </row>
    <row r="28" s="93" customFormat="1" ht="18" customHeight="1" spans="1:14">
      <c r="A28" s="101" t="s">
        <v>57</v>
      </c>
      <c r="B28" s="116">
        <f t="shared" si="4"/>
        <v>24433.96</v>
      </c>
      <c r="C28" s="117">
        <v>1</v>
      </c>
      <c r="D28" s="118" t="s">
        <v>41</v>
      </c>
      <c r="E28" s="29">
        <v>0.06</v>
      </c>
      <c r="F28" s="116">
        <f t="shared" si="5"/>
        <v>1466.04</v>
      </c>
      <c r="G28" s="119">
        <v>25900</v>
      </c>
      <c r="H28" s="111" t="s">
        <v>58</v>
      </c>
      <c r="I28" s="126"/>
      <c r="J28" s="130" t="s">
        <v>63</v>
      </c>
      <c r="K28" s="131"/>
      <c r="L28" s="118"/>
      <c r="M28" s="118"/>
      <c r="N28" s="131"/>
    </row>
    <row r="29" s="93" customFormat="1" ht="18" customHeight="1" spans="1:14">
      <c r="A29" s="101" t="s">
        <v>57</v>
      </c>
      <c r="B29" s="116">
        <f t="shared" si="4"/>
        <v>48543.69</v>
      </c>
      <c r="C29" s="117">
        <v>1</v>
      </c>
      <c r="D29" s="118" t="s">
        <v>41</v>
      </c>
      <c r="E29" s="29">
        <v>0.03</v>
      </c>
      <c r="F29" s="116">
        <f t="shared" si="5"/>
        <v>1456.31</v>
      </c>
      <c r="G29" s="119">
        <v>50000</v>
      </c>
      <c r="H29" s="111" t="s">
        <v>58</v>
      </c>
      <c r="I29" s="126"/>
      <c r="J29" s="130" t="s">
        <v>64</v>
      </c>
      <c r="K29" s="131"/>
      <c r="L29" s="118"/>
      <c r="M29" s="118"/>
      <c r="N29" s="131"/>
    </row>
    <row r="30" s="93" customFormat="1" ht="18" customHeight="1" spans="1:14">
      <c r="A30" s="101" t="s">
        <v>57</v>
      </c>
      <c r="B30" s="116">
        <f t="shared" si="4"/>
        <v>5410.71</v>
      </c>
      <c r="C30" s="117">
        <v>1</v>
      </c>
      <c r="D30" s="118" t="s">
        <v>41</v>
      </c>
      <c r="E30" s="29">
        <v>0.06</v>
      </c>
      <c r="F30" s="116">
        <f t="shared" si="5"/>
        <v>324.64</v>
      </c>
      <c r="G30" s="119">
        <v>5735.35</v>
      </c>
      <c r="H30" s="111" t="s">
        <v>65</v>
      </c>
      <c r="I30" s="126"/>
      <c r="J30" s="130" t="s">
        <v>66</v>
      </c>
      <c r="K30" s="131"/>
      <c r="L30" s="118"/>
      <c r="M30" s="118"/>
      <c r="N30" s="131"/>
    </row>
    <row r="31" s="93" customFormat="1" ht="18" customHeight="1" spans="1:14">
      <c r="A31" s="101" t="s">
        <v>57</v>
      </c>
      <c r="B31" s="116">
        <f t="shared" si="4"/>
        <v>17601.77</v>
      </c>
      <c r="C31" s="117">
        <v>1</v>
      </c>
      <c r="D31" s="118" t="s">
        <v>41</v>
      </c>
      <c r="E31" s="29">
        <v>0.13</v>
      </c>
      <c r="F31" s="116">
        <f t="shared" si="5"/>
        <v>2288.23</v>
      </c>
      <c r="G31" s="119">
        <v>19890</v>
      </c>
      <c r="H31" s="111" t="s">
        <v>58</v>
      </c>
      <c r="I31" s="126"/>
      <c r="J31" s="130" t="s">
        <v>67</v>
      </c>
      <c r="K31" s="131"/>
      <c r="L31" s="118"/>
      <c r="M31" s="118"/>
      <c r="N31" s="131"/>
    </row>
    <row r="32" s="93" customFormat="1" ht="18" customHeight="1" spans="1:14">
      <c r="A32" s="101" t="s">
        <v>23</v>
      </c>
      <c r="B32" s="116">
        <f t="shared" si="4"/>
        <v>260000</v>
      </c>
      <c r="C32" s="117">
        <v>2</v>
      </c>
      <c r="D32" s="118" t="s">
        <v>50</v>
      </c>
      <c r="E32" s="29">
        <v>0</v>
      </c>
      <c r="F32" s="116">
        <f t="shared" si="5"/>
        <v>0</v>
      </c>
      <c r="G32" s="119">
        <v>260000</v>
      </c>
      <c r="H32" s="111" t="s">
        <v>68</v>
      </c>
      <c r="I32" s="126"/>
      <c r="J32" s="130" t="s">
        <v>69</v>
      </c>
      <c r="K32" s="131"/>
      <c r="L32" s="118"/>
      <c r="M32" s="118"/>
      <c r="N32" s="131"/>
    </row>
    <row r="33" s="93" customFormat="1" ht="18" customHeight="1" spans="1:17">
      <c r="A33" s="101" t="s">
        <v>23</v>
      </c>
      <c r="B33" s="116">
        <f t="shared" si="4"/>
        <v>102600</v>
      </c>
      <c r="C33" s="117">
        <v>1</v>
      </c>
      <c r="D33" s="118" t="s">
        <v>50</v>
      </c>
      <c r="E33" s="29">
        <v>0</v>
      </c>
      <c r="F33" s="116">
        <f t="shared" si="5"/>
        <v>0</v>
      </c>
      <c r="G33" s="119">
        <v>102600</v>
      </c>
      <c r="H33" s="111" t="s">
        <v>68</v>
      </c>
      <c r="I33" s="126"/>
      <c r="J33" s="130" t="s">
        <v>70</v>
      </c>
      <c r="K33" s="131"/>
      <c r="L33" s="118"/>
      <c r="M33" s="118"/>
      <c r="N33" s="131"/>
      <c r="O33" s="93">
        <v>53360628</v>
      </c>
      <c r="P33" s="93" t="s">
        <v>71</v>
      </c>
      <c r="Q33" s="93">
        <v>102600</v>
      </c>
    </row>
    <row r="34" s="93" customFormat="1" ht="18" customHeight="1" spans="1:14">
      <c r="A34" s="101" t="s">
        <v>23</v>
      </c>
      <c r="B34" s="116">
        <f t="shared" si="4"/>
        <v>16699</v>
      </c>
      <c r="C34" s="117">
        <v>1</v>
      </c>
      <c r="D34" s="118" t="s">
        <v>50</v>
      </c>
      <c r="E34" s="29">
        <v>0</v>
      </c>
      <c r="F34" s="116">
        <f t="shared" si="5"/>
        <v>0</v>
      </c>
      <c r="G34" s="119">
        <v>16699</v>
      </c>
      <c r="H34" s="111" t="s">
        <v>72</v>
      </c>
      <c r="I34" s="126"/>
      <c r="J34" s="130" t="s">
        <v>73</v>
      </c>
      <c r="K34" s="131"/>
      <c r="L34" s="118"/>
      <c r="M34" s="118"/>
      <c r="N34" s="131"/>
    </row>
    <row r="35" s="93" customFormat="1" ht="18" customHeight="1" spans="1:14">
      <c r="A35" s="101" t="s">
        <v>23</v>
      </c>
      <c r="B35" s="116">
        <f t="shared" si="4"/>
        <v>50545</v>
      </c>
      <c r="C35" s="117">
        <v>12</v>
      </c>
      <c r="D35" s="118" t="s">
        <v>50</v>
      </c>
      <c r="E35" s="29">
        <v>0</v>
      </c>
      <c r="F35" s="116">
        <f t="shared" si="5"/>
        <v>0</v>
      </c>
      <c r="G35" s="119">
        <v>50545</v>
      </c>
      <c r="H35" s="111" t="s">
        <v>58</v>
      </c>
      <c r="I35" s="126"/>
      <c r="J35" s="130" t="s">
        <v>74</v>
      </c>
      <c r="K35" s="131"/>
      <c r="L35" s="118"/>
      <c r="M35" s="118"/>
      <c r="N35" s="131"/>
    </row>
    <row r="36" s="93" customFormat="1" ht="18" customHeight="1" spans="1:14">
      <c r="A36" s="101" t="s">
        <v>23</v>
      </c>
      <c r="B36" s="116">
        <f t="shared" si="4"/>
        <v>38045</v>
      </c>
      <c r="C36" s="117">
        <v>4</v>
      </c>
      <c r="D36" s="118" t="s">
        <v>50</v>
      </c>
      <c r="E36" s="29">
        <v>0</v>
      </c>
      <c r="F36" s="116">
        <f t="shared" si="5"/>
        <v>0</v>
      </c>
      <c r="G36" s="119">
        <v>38045</v>
      </c>
      <c r="H36" s="111" t="s">
        <v>75</v>
      </c>
      <c r="I36" s="126"/>
      <c r="J36" s="130" t="s">
        <v>76</v>
      </c>
      <c r="K36" s="131"/>
      <c r="L36" s="118"/>
      <c r="M36" s="118"/>
      <c r="N36" s="131"/>
    </row>
    <row r="37" s="93" customFormat="1" ht="18" customHeight="1" spans="1:14">
      <c r="A37" s="101" t="s">
        <v>23</v>
      </c>
      <c r="B37" s="116">
        <f t="shared" si="4"/>
        <v>72900</v>
      </c>
      <c r="C37" s="117">
        <v>9</v>
      </c>
      <c r="D37" s="118" t="s">
        <v>50</v>
      </c>
      <c r="E37" s="29">
        <v>0</v>
      </c>
      <c r="F37" s="116">
        <f t="shared" si="5"/>
        <v>0</v>
      </c>
      <c r="G37" s="119">
        <v>72900</v>
      </c>
      <c r="H37" s="111" t="s">
        <v>77</v>
      </c>
      <c r="I37" s="126"/>
      <c r="J37" s="130" t="s">
        <v>78</v>
      </c>
      <c r="K37" s="131"/>
      <c r="L37" s="118"/>
      <c r="M37" s="118"/>
      <c r="N37" s="131"/>
    </row>
    <row r="38" s="93" customFormat="1" ht="18" customHeight="1" spans="1:14">
      <c r="A38" s="101" t="s">
        <v>79</v>
      </c>
      <c r="B38" s="116">
        <f t="shared" si="4"/>
        <v>7340.38</v>
      </c>
      <c r="C38" s="117">
        <v>5</v>
      </c>
      <c r="D38" s="118" t="s">
        <v>50</v>
      </c>
      <c r="E38" s="29">
        <v>0</v>
      </c>
      <c r="F38" s="116">
        <f t="shared" si="5"/>
        <v>0</v>
      </c>
      <c r="G38" s="119">
        <v>7340.38</v>
      </c>
      <c r="H38" s="111" t="s">
        <v>80</v>
      </c>
      <c r="I38" s="126"/>
      <c r="J38" s="130"/>
      <c r="K38" s="131"/>
      <c r="L38" s="118"/>
      <c r="M38" s="118"/>
      <c r="N38" s="131"/>
    </row>
    <row r="39" s="93" customFormat="1" ht="18" customHeight="1" spans="1:14">
      <c r="A39" s="101" t="s">
        <v>79</v>
      </c>
      <c r="B39" s="116">
        <f t="shared" si="4"/>
        <v>835</v>
      </c>
      <c r="C39" s="117">
        <v>9</v>
      </c>
      <c r="D39" s="118" t="s">
        <v>50</v>
      </c>
      <c r="E39" s="29">
        <v>0</v>
      </c>
      <c r="F39" s="116">
        <f t="shared" si="5"/>
        <v>0</v>
      </c>
      <c r="G39" s="119">
        <v>835</v>
      </c>
      <c r="H39" s="111" t="s">
        <v>81</v>
      </c>
      <c r="I39" s="126"/>
      <c r="J39" s="130"/>
      <c r="K39" s="131"/>
      <c r="L39" s="118"/>
      <c r="M39" s="118"/>
      <c r="N39" s="131"/>
    </row>
    <row r="40" s="93" customFormat="1" ht="18" customHeight="1" spans="1:14">
      <c r="A40" s="101" t="s">
        <v>79</v>
      </c>
      <c r="B40" s="116">
        <f t="shared" si="4"/>
        <v>9930</v>
      </c>
      <c r="C40" s="117">
        <v>1</v>
      </c>
      <c r="D40" s="118" t="s">
        <v>50</v>
      </c>
      <c r="E40" s="29">
        <v>0</v>
      </c>
      <c r="F40" s="116">
        <f t="shared" si="5"/>
        <v>0</v>
      </c>
      <c r="G40" s="119">
        <v>9930</v>
      </c>
      <c r="H40" s="111" t="s">
        <v>82</v>
      </c>
      <c r="I40" s="126"/>
      <c r="J40" s="130"/>
      <c r="K40" s="131"/>
      <c r="L40" s="118"/>
      <c r="M40" s="118"/>
      <c r="N40" s="131"/>
    </row>
    <row r="41" s="93" customFormat="1" ht="18" customHeight="1" spans="1:14">
      <c r="A41" s="101" t="s">
        <v>79</v>
      </c>
      <c r="B41" s="116">
        <f t="shared" si="4"/>
        <v>168327.68</v>
      </c>
      <c r="C41" s="117">
        <v>1</v>
      </c>
      <c r="D41" s="118" t="s">
        <v>50</v>
      </c>
      <c r="E41" s="29">
        <v>0</v>
      </c>
      <c r="F41" s="116">
        <f t="shared" si="5"/>
        <v>0</v>
      </c>
      <c r="G41" s="119">
        <v>168327.68</v>
      </c>
      <c r="H41" s="111" t="s">
        <v>83</v>
      </c>
      <c r="I41" s="126"/>
      <c r="J41" s="130"/>
      <c r="K41" s="131"/>
      <c r="L41" s="118"/>
      <c r="M41" s="118"/>
      <c r="N41" s="131"/>
    </row>
    <row r="42" s="93" customFormat="1" ht="18" customHeight="1" spans="1:14">
      <c r="A42" s="101" t="s">
        <v>84</v>
      </c>
      <c r="B42" s="116">
        <f t="shared" si="4"/>
        <v>502</v>
      </c>
      <c r="C42" s="117">
        <v>2</v>
      </c>
      <c r="D42" s="118" t="s">
        <v>50</v>
      </c>
      <c r="E42" s="29">
        <v>0</v>
      </c>
      <c r="F42" s="116">
        <f t="shared" si="5"/>
        <v>0</v>
      </c>
      <c r="G42" s="119">
        <f>304+198</f>
        <v>502</v>
      </c>
      <c r="H42" s="111" t="s">
        <v>85</v>
      </c>
      <c r="I42" s="126"/>
      <c r="J42" s="130"/>
      <c r="K42" s="131"/>
      <c r="L42" s="118"/>
      <c r="M42" s="118"/>
      <c r="N42" s="131"/>
    </row>
    <row r="43" s="93" customFormat="1" ht="18" customHeight="1" spans="1:14">
      <c r="A43" s="101" t="s">
        <v>86</v>
      </c>
      <c r="B43" s="116">
        <f t="shared" si="4"/>
        <v>1875</v>
      </c>
      <c r="C43" s="117">
        <v>28</v>
      </c>
      <c r="D43" s="118" t="s">
        <v>50</v>
      </c>
      <c r="E43" s="29">
        <v>0</v>
      </c>
      <c r="F43" s="116">
        <f t="shared" si="5"/>
        <v>0</v>
      </c>
      <c r="G43" s="119">
        <v>1875</v>
      </c>
      <c r="H43" s="111" t="s">
        <v>80</v>
      </c>
      <c r="I43" s="126"/>
      <c r="J43" s="130"/>
      <c r="K43" s="131"/>
      <c r="L43" s="118"/>
      <c r="M43" s="118"/>
      <c r="N43" s="131"/>
    </row>
    <row r="44" s="93" customFormat="1" ht="18" customHeight="1" spans="1:14">
      <c r="A44" s="101" t="s">
        <v>87</v>
      </c>
      <c r="B44" s="116">
        <f t="shared" si="4"/>
        <v>132743.36</v>
      </c>
      <c r="C44" s="117">
        <v>2</v>
      </c>
      <c r="D44" s="118" t="s">
        <v>41</v>
      </c>
      <c r="E44" s="29">
        <v>0.13</v>
      </c>
      <c r="F44" s="116">
        <f t="shared" si="5"/>
        <v>17256.64</v>
      </c>
      <c r="G44" s="119">
        <v>150000</v>
      </c>
      <c r="H44" s="111" t="s">
        <v>58</v>
      </c>
      <c r="I44" s="126"/>
      <c r="J44" s="130" t="s">
        <v>88</v>
      </c>
      <c r="K44" s="131"/>
      <c r="L44" s="118"/>
      <c r="M44" s="118"/>
      <c r="N44" s="131"/>
    </row>
    <row r="45" s="93" customFormat="1" ht="18" customHeight="1" spans="1:14">
      <c r="A45" s="101" t="s">
        <v>87</v>
      </c>
      <c r="B45" s="116">
        <f t="shared" si="4"/>
        <v>88495.58</v>
      </c>
      <c r="C45" s="117">
        <v>1</v>
      </c>
      <c r="D45" s="118" t="s">
        <v>41</v>
      </c>
      <c r="E45" s="29">
        <v>0.13</v>
      </c>
      <c r="F45" s="116">
        <f t="shared" si="5"/>
        <v>11504.42</v>
      </c>
      <c r="G45" s="119">
        <v>100000</v>
      </c>
      <c r="H45" s="111" t="s">
        <v>58</v>
      </c>
      <c r="I45" s="126"/>
      <c r="J45" s="130" t="s">
        <v>89</v>
      </c>
      <c r="K45" s="131"/>
      <c r="L45" s="118"/>
      <c r="M45" s="118"/>
      <c r="N45" s="131"/>
    </row>
    <row r="46" s="93" customFormat="1" ht="18" customHeight="1" spans="1:16">
      <c r="A46" s="101" t="s">
        <v>87</v>
      </c>
      <c r="B46" s="116">
        <f t="shared" si="4"/>
        <v>88495.58</v>
      </c>
      <c r="C46" s="117">
        <v>1</v>
      </c>
      <c r="D46" s="118" t="s">
        <v>41</v>
      </c>
      <c r="E46" s="29">
        <v>0.13</v>
      </c>
      <c r="F46" s="116">
        <f t="shared" si="5"/>
        <v>11504.42</v>
      </c>
      <c r="G46" s="119">
        <v>100000</v>
      </c>
      <c r="H46" s="111" t="s">
        <v>58</v>
      </c>
      <c r="I46" s="126"/>
      <c r="J46" s="130" t="s">
        <v>90</v>
      </c>
      <c r="K46" s="131"/>
      <c r="L46" s="118"/>
      <c r="M46" s="118"/>
      <c r="N46" s="131"/>
      <c r="P46" s="93">
        <v>2422500</v>
      </c>
    </row>
    <row r="47" s="93" customFormat="1" ht="18" customHeight="1" spans="1:16">
      <c r="A47" s="101" t="s">
        <v>91</v>
      </c>
      <c r="B47" s="116">
        <f t="shared" si="4"/>
        <v>200000</v>
      </c>
      <c r="C47" s="117">
        <v>1</v>
      </c>
      <c r="D47" s="118" t="s">
        <v>50</v>
      </c>
      <c r="E47" s="29">
        <v>0</v>
      </c>
      <c r="F47" s="116">
        <f t="shared" si="5"/>
        <v>0</v>
      </c>
      <c r="G47" s="119">
        <v>200000</v>
      </c>
      <c r="H47" s="111" t="s">
        <v>58</v>
      </c>
      <c r="I47" s="126"/>
      <c r="J47" s="130" t="s">
        <v>92</v>
      </c>
      <c r="K47" s="131"/>
      <c r="L47" s="118"/>
      <c r="M47" s="118"/>
      <c r="N47" s="131"/>
      <c r="P47" s="93">
        <v>200000</v>
      </c>
    </row>
    <row r="48" s="93" customFormat="1" ht="18" customHeight="1" spans="1:14">
      <c r="A48" s="101" t="s">
        <v>93</v>
      </c>
      <c r="B48" s="116">
        <f t="shared" si="4"/>
        <v>10000</v>
      </c>
      <c r="C48" s="117">
        <v>1</v>
      </c>
      <c r="D48" s="118" t="s">
        <v>50</v>
      </c>
      <c r="E48" s="29">
        <v>0</v>
      </c>
      <c r="F48" s="116">
        <f t="shared" si="5"/>
        <v>0</v>
      </c>
      <c r="G48" s="119">
        <v>10000</v>
      </c>
      <c r="H48" s="111"/>
      <c r="I48" s="126"/>
      <c r="J48" s="130" t="s">
        <v>94</v>
      </c>
      <c r="K48" s="131"/>
      <c r="L48" s="118"/>
      <c r="M48" s="118"/>
      <c r="N48" s="131"/>
    </row>
    <row r="49" s="93" customFormat="1" ht="18" customHeight="1" spans="1:16">
      <c r="A49" s="101" t="s">
        <v>93</v>
      </c>
      <c r="B49" s="116">
        <f t="shared" si="4"/>
        <v>4040</v>
      </c>
      <c r="C49" s="117">
        <v>1</v>
      </c>
      <c r="D49" s="118" t="s">
        <v>50</v>
      </c>
      <c r="E49" s="29">
        <v>0</v>
      </c>
      <c r="F49" s="116">
        <f t="shared" si="5"/>
        <v>0</v>
      </c>
      <c r="G49" s="119">
        <v>4040</v>
      </c>
      <c r="H49" s="111"/>
      <c r="I49" s="126"/>
      <c r="J49" s="130" t="s">
        <v>95</v>
      </c>
      <c r="K49" s="131"/>
      <c r="L49" s="118"/>
      <c r="M49" s="118"/>
      <c r="N49" s="131"/>
      <c r="P49" s="93">
        <v>100000</v>
      </c>
    </row>
    <row r="50" s="93" customFormat="1" ht="18" customHeight="1" spans="1:16">
      <c r="A50" s="101" t="s">
        <v>93</v>
      </c>
      <c r="B50" s="116">
        <f t="shared" si="4"/>
        <v>769</v>
      </c>
      <c r="C50" s="117">
        <v>1</v>
      </c>
      <c r="D50" s="118" t="s">
        <v>50</v>
      </c>
      <c r="E50" s="29">
        <v>0</v>
      </c>
      <c r="F50" s="116">
        <f t="shared" si="5"/>
        <v>0</v>
      </c>
      <c r="G50" s="119">
        <v>769</v>
      </c>
      <c r="H50" s="111"/>
      <c r="I50" s="126"/>
      <c r="J50" s="130" t="s">
        <v>82</v>
      </c>
      <c r="K50" s="131"/>
      <c r="L50" s="118"/>
      <c r="M50" s="118"/>
      <c r="N50" s="131"/>
      <c r="P50" s="93">
        <v>274828.565</v>
      </c>
    </row>
    <row r="51" s="93" customFormat="1" ht="18" customHeight="1" spans="1:14">
      <c r="A51" s="101" t="s">
        <v>93</v>
      </c>
      <c r="B51" s="116">
        <f t="shared" si="4"/>
        <v>20000</v>
      </c>
      <c r="C51" s="117">
        <v>1</v>
      </c>
      <c r="D51" s="118" t="s">
        <v>50</v>
      </c>
      <c r="E51" s="29">
        <v>0</v>
      </c>
      <c r="F51" s="116">
        <f t="shared" si="5"/>
        <v>0</v>
      </c>
      <c r="G51" s="19">
        <v>20000</v>
      </c>
      <c r="H51" s="111"/>
      <c r="I51" s="126"/>
      <c r="J51" s="130" t="s">
        <v>82</v>
      </c>
      <c r="K51" s="131"/>
      <c r="L51" s="118"/>
      <c r="M51" s="118"/>
      <c r="N51" s="131"/>
    </row>
    <row r="52" s="93" customFormat="1" ht="18" customHeight="1" spans="1:14">
      <c r="A52" s="101"/>
      <c r="B52" s="116">
        <f t="shared" si="4"/>
        <v>0</v>
      </c>
      <c r="C52" s="117">
        <v>1</v>
      </c>
      <c r="D52" s="118" t="s">
        <v>50</v>
      </c>
      <c r="E52" s="29">
        <v>0</v>
      </c>
      <c r="F52" s="116">
        <f t="shared" si="5"/>
        <v>0</v>
      </c>
      <c r="G52" s="19"/>
      <c r="H52" s="111" t="s">
        <v>23</v>
      </c>
      <c r="I52" s="126">
        <v>2422500</v>
      </c>
      <c r="J52" s="130" t="s">
        <v>96</v>
      </c>
      <c r="K52" s="131"/>
      <c r="L52" s="118"/>
      <c r="M52" s="118"/>
      <c r="N52" s="131"/>
    </row>
    <row r="53" s="93" customFormat="1" ht="18" customHeight="1" spans="1:14">
      <c r="A53" s="101"/>
      <c r="B53" s="116">
        <f t="shared" si="4"/>
        <v>0</v>
      </c>
      <c r="C53" s="117">
        <v>1</v>
      </c>
      <c r="D53" s="118" t="s">
        <v>50</v>
      </c>
      <c r="E53" s="29">
        <v>0</v>
      </c>
      <c r="F53" s="116">
        <f t="shared" si="5"/>
        <v>0</v>
      </c>
      <c r="G53" s="19"/>
      <c r="H53" s="111" t="s">
        <v>23</v>
      </c>
      <c r="I53" s="126">
        <v>200000</v>
      </c>
      <c r="J53" s="130" t="s">
        <v>70</v>
      </c>
      <c r="K53" s="131"/>
      <c r="L53" s="118"/>
      <c r="M53" s="118"/>
      <c r="N53" s="131"/>
    </row>
    <row r="54" s="93" customFormat="1" ht="18" customHeight="1" spans="1:14">
      <c r="A54" s="101"/>
      <c r="B54" s="116">
        <f t="shared" si="4"/>
        <v>0</v>
      </c>
      <c r="C54" s="117">
        <v>1</v>
      </c>
      <c r="D54" s="118" t="s">
        <v>50</v>
      </c>
      <c r="E54" s="29">
        <v>0</v>
      </c>
      <c r="F54" s="116">
        <f t="shared" si="5"/>
        <v>0</v>
      </c>
      <c r="G54" s="19"/>
      <c r="H54" s="111" t="s">
        <v>25</v>
      </c>
      <c r="I54" s="126">
        <v>100000</v>
      </c>
      <c r="J54" s="130" t="s">
        <v>90</v>
      </c>
      <c r="K54" s="131"/>
      <c r="L54" s="118"/>
      <c r="M54" s="118"/>
      <c r="N54" s="131"/>
    </row>
    <row r="55" s="93" customFormat="1" ht="18" customHeight="1" spans="1:14">
      <c r="A55" s="101"/>
      <c r="B55" s="116">
        <f t="shared" si="4"/>
        <v>0</v>
      </c>
      <c r="C55" s="117">
        <v>1</v>
      </c>
      <c r="D55" s="118" t="s">
        <v>50</v>
      </c>
      <c r="E55" s="29">
        <v>0</v>
      </c>
      <c r="F55" s="116">
        <f t="shared" si="5"/>
        <v>0</v>
      </c>
      <c r="G55" s="19"/>
      <c r="H55" s="111" t="s">
        <v>25</v>
      </c>
      <c r="I55" s="126">
        <v>274828.565</v>
      </c>
      <c r="J55" s="130" t="s">
        <v>96</v>
      </c>
      <c r="K55" s="131"/>
      <c r="L55" s="118"/>
      <c r="M55" s="118"/>
      <c r="N55" s="131"/>
    </row>
    <row r="56" s="93" customFormat="1" ht="18" customHeight="1" spans="1:14">
      <c r="A56" s="101">
        <v>45069</v>
      </c>
      <c r="B56" s="116">
        <f t="shared" si="4"/>
        <v>19000</v>
      </c>
      <c r="C56" s="117">
        <v>1</v>
      </c>
      <c r="D56" s="118" t="s">
        <v>50</v>
      </c>
      <c r="E56" s="29"/>
      <c r="F56" s="116">
        <f t="shared" si="5"/>
        <v>0</v>
      </c>
      <c r="G56" s="19">
        <f>9500+9500</f>
        <v>19000</v>
      </c>
      <c r="H56" s="111"/>
      <c r="I56" s="126"/>
      <c r="J56" s="130" t="s">
        <v>97</v>
      </c>
      <c r="K56" s="131"/>
      <c r="L56" s="118"/>
      <c r="M56" s="118" t="s">
        <v>98</v>
      </c>
      <c r="N56" s="131" t="s">
        <v>99</v>
      </c>
    </row>
    <row r="57" s="93" customFormat="1" ht="18" customHeight="1" spans="1:14">
      <c r="A57" s="101">
        <v>45069</v>
      </c>
      <c r="B57" s="116">
        <f t="shared" si="4"/>
        <v>26000</v>
      </c>
      <c r="C57" s="117">
        <v>3</v>
      </c>
      <c r="D57" s="118" t="s">
        <v>50</v>
      </c>
      <c r="E57" s="29"/>
      <c r="F57" s="116">
        <f t="shared" si="5"/>
        <v>0</v>
      </c>
      <c r="G57" s="19">
        <f>7000+9500+9500</f>
        <v>26000</v>
      </c>
      <c r="H57" s="111"/>
      <c r="I57" s="126"/>
      <c r="J57" s="130" t="s">
        <v>78</v>
      </c>
      <c r="K57" s="131"/>
      <c r="L57" s="118"/>
      <c r="M57" s="118" t="s">
        <v>100</v>
      </c>
      <c r="N57" s="131" t="s">
        <v>101</v>
      </c>
    </row>
    <row r="58" s="93" customFormat="1" ht="18" customHeight="1" spans="1:14">
      <c r="A58" s="101">
        <v>45069</v>
      </c>
      <c r="B58" s="116">
        <f t="shared" si="4"/>
        <v>19500</v>
      </c>
      <c r="C58" s="117">
        <v>2</v>
      </c>
      <c r="D58" s="118" t="s">
        <v>50</v>
      </c>
      <c r="E58" s="29"/>
      <c r="F58" s="116"/>
      <c r="G58" s="19">
        <f>9900+9600</f>
        <v>19500</v>
      </c>
      <c r="H58" s="111"/>
      <c r="I58" s="126"/>
      <c r="J58" s="130" t="s">
        <v>76</v>
      </c>
      <c r="K58" s="131"/>
      <c r="L58" s="118"/>
      <c r="M58" s="118" t="s">
        <v>75</v>
      </c>
      <c r="N58" s="131"/>
    </row>
    <row r="59" s="93" customFormat="1" ht="18" customHeight="1" spans="1:14">
      <c r="A59" s="101"/>
      <c r="B59" s="116"/>
      <c r="C59" s="117"/>
      <c r="D59" s="118"/>
      <c r="E59" s="29"/>
      <c r="F59" s="116"/>
      <c r="G59" s="19"/>
      <c r="H59" s="111"/>
      <c r="I59" s="126"/>
      <c r="J59" s="130"/>
      <c r="K59" s="131"/>
      <c r="L59" s="118"/>
      <c r="M59" s="118"/>
      <c r="N59" s="131"/>
    </row>
    <row r="60" s="93" customFormat="1" ht="18" customHeight="1" spans="1:14">
      <c r="A60" s="101"/>
      <c r="B60" s="116">
        <f t="shared" ref="B60:B63" si="6">ROUND(G60/(1+E60),2)</f>
        <v>0</v>
      </c>
      <c r="C60" s="117">
        <v>1</v>
      </c>
      <c r="D60" s="118" t="s">
        <v>50</v>
      </c>
      <c r="E60" s="29">
        <v>0</v>
      </c>
      <c r="F60" s="116">
        <f t="shared" ref="F60:F63" si="7">ROUND(G60/(1+E60)*E60,2)</f>
        <v>0</v>
      </c>
      <c r="G60" s="19"/>
      <c r="H60" s="111"/>
      <c r="I60" s="134">
        <v>6521.75743119261</v>
      </c>
      <c r="J60" s="135" t="s">
        <v>102</v>
      </c>
      <c r="K60" s="131"/>
      <c r="L60" s="118"/>
      <c r="M60" s="118"/>
      <c r="N60" s="131"/>
    </row>
    <row r="61" s="93" customFormat="1" ht="18" customHeight="1" spans="1:14">
      <c r="A61" s="101"/>
      <c r="B61" s="116">
        <f t="shared" si="6"/>
        <v>0</v>
      </c>
      <c r="C61" s="117">
        <v>1</v>
      </c>
      <c r="D61" s="118" t="s">
        <v>50</v>
      </c>
      <c r="E61" s="29">
        <v>0</v>
      </c>
      <c r="F61" s="116">
        <f t="shared" si="7"/>
        <v>0</v>
      </c>
      <c r="G61" s="19"/>
      <c r="H61" s="111">
        <v>44940</v>
      </c>
      <c r="I61" s="126">
        <v>50</v>
      </c>
      <c r="J61" s="130" t="s">
        <v>103</v>
      </c>
      <c r="K61" s="131"/>
      <c r="L61" s="118"/>
      <c r="M61" s="118"/>
      <c r="N61" s="131"/>
    </row>
    <row r="62" s="93" customFormat="1" ht="18" customHeight="1" spans="1:14">
      <c r="A62" s="101"/>
      <c r="B62" s="116">
        <f t="shared" si="6"/>
        <v>0</v>
      </c>
      <c r="C62" s="117">
        <v>1</v>
      </c>
      <c r="D62" s="118" t="s">
        <v>50</v>
      </c>
      <c r="E62" s="29">
        <v>0</v>
      </c>
      <c r="F62" s="116">
        <f t="shared" si="7"/>
        <v>0</v>
      </c>
      <c r="G62" s="19"/>
      <c r="H62" s="111"/>
      <c r="I62" s="126"/>
      <c r="J62" s="130"/>
      <c r="K62" s="131"/>
      <c r="L62" s="118"/>
      <c r="M62" s="118"/>
      <c r="N62" s="131"/>
    </row>
    <row r="63" s="93" customFormat="1" ht="18" customHeight="1" spans="1:14">
      <c r="A63" s="101"/>
      <c r="B63" s="116">
        <f t="shared" si="6"/>
        <v>162633.13</v>
      </c>
      <c r="C63" s="117">
        <v>1</v>
      </c>
      <c r="D63" s="118" t="s">
        <v>50</v>
      </c>
      <c r="E63" s="29">
        <v>0</v>
      </c>
      <c r="F63" s="116">
        <f t="shared" si="7"/>
        <v>0</v>
      </c>
      <c r="G63" s="19">
        <f>G12*0.05</f>
        <v>162633.129</v>
      </c>
      <c r="H63" s="111" t="s">
        <v>105</v>
      </c>
      <c r="I63" s="126">
        <v>162633.13</v>
      </c>
      <c r="J63" s="130" t="s">
        <v>106</v>
      </c>
      <c r="K63" s="131"/>
      <c r="L63" s="118"/>
      <c r="M63" s="118"/>
      <c r="N63" s="131"/>
    </row>
    <row r="64" s="93" customFormat="1" ht="18" customHeight="1" spans="1:14">
      <c r="A64" s="113" t="s">
        <v>27</v>
      </c>
      <c r="B64" s="21">
        <f t="shared" ref="B64:G64" si="8">SUM(B15:B63)</f>
        <v>2984134.95</v>
      </c>
      <c r="C64" s="113"/>
      <c r="D64" s="120"/>
      <c r="E64" s="120"/>
      <c r="F64" s="23">
        <f t="shared" si="8"/>
        <v>203063.59</v>
      </c>
      <c r="G64" s="113">
        <f t="shared" si="8"/>
        <v>3187198.539</v>
      </c>
      <c r="H64" s="114"/>
      <c r="I64" s="113">
        <f>SUM(I15:I63)</f>
        <v>3166533.45243119</v>
      </c>
      <c r="J64" s="136"/>
      <c r="K64" s="106"/>
      <c r="L64" s="137"/>
      <c r="M64" s="137"/>
      <c r="N64" s="106"/>
    </row>
    <row r="65" s="93" customFormat="1" ht="18" customHeight="1" spans="1:14">
      <c r="A65" s="138"/>
      <c r="B65" s="138">
        <f>B12-B64</f>
        <v>-40.8399082599208</v>
      </c>
      <c r="C65" s="138"/>
      <c r="D65" s="139"/>
      <c r="E65" s="139"/>
      <c r="F65" s="138">
        <f>F12-F64</f>
        <v>5822.99770642197</v>
      </c>
      <c r="G65" s="138"/>
      <c r="I65" s="138">
        <f>I12-I64</f>
        <v>86129.1275688075</v>
      </c>
      <c r="K65" s="106"/>
      <c r="L65" s="106"/>
      <c r="M65" s="106"/>
      <c r="N65" s="106"/>
    </row>
    <row r="66" s="4" customFormat="1" ht="18" customHeight="1" spans="1:14">
      <c r="A66" s="53" t="s">
        <v>107</v>
      </c>
      <c r="B66" s="51"/>
      <c r="C66" s="53"/>
      <c r="D66" s="51"/>
      <c r="E66" s="51"/>
      <c r="F66" s="68">
        <v>0</v>
      </c>
      <c r="G66" s="68"/>
      <c r="H66" s="51"/>
      <c r="I66" s="51"/>
      <c r="J66" s="51"/>
      <c r="K66" s="51"/>
      <c r="L66" s="51"/>
      <c r="M66" s="51"/>
      <c r="N66" s="51"/>
    </row>
    <row r="67" s="4" customFormat="1" ht="18" customHeight="1" spans="1:14">
      <c r="A67" s="58" t="s">
        <v>108</v>
      </c>
      <c r="B67" s="56" t="s">
        <v>109</v>
      </c>
      <c r="C67" s="67"/>
      <c r="D67" s="58" t="s">
        <v>108</v>
      </c>
      <c r="E67" s="56" t="s">
        <v>18</v>
      </c>
      <c r="F67" s="56" t="s">
        <v>109</v>
      </c>
      <c r="G67" s="56">
        <v>19.6</v>
      </c>
      <c r="H67" s="51">
        <v>19.9</v>
      </c>
      <c r="I67" s="56">
        <v>21.5</v>
      </c>
      <c r="J67" s="51"/>
      <c r="K67" s="51"/>
      <c r="L67" s="51"/>
      <c r="M67" s="51"/>
      <c r="N67" s="51"/>
    </row>
    <row r="68" s="4" customFormat="1" ht="18" customHeight="1" spans="1:14">
      <c r="A68" s="67" t="s">
        <v>110</v>
      </c>
      <c r="B68" s="70">
        <v>21114.790022935</v>
      </c>
      <c r="C68" s="67"/>
      <c r="D68" s="45" t="s">
        <v>111</v>
      </c>
      <c r="E68" s="78" t="s">
        <v>112</v>
      </c>
      <c r="F68" s="79">
        <v>5822.99770642197</v>
      </c>
      <c r="G68" s="79">
        <v>963.357889907988</v>
      </c>
      <c r="H68" s="54"/>
      <c r="I68" s="79">
        <v>4859.63981651374</v>
      </c>
      <c r="J68" s="51"/>
      <c r="K68" s="51"/>
      <c r="L68" s="51"/>
      <c r="M68" s="51"/>
      <c r="N68" s="51"/>
    </row>
    <row r="69" s="4" customFormat="1" ht="18" customHeight="1" spans="1:14">
      <c r="A69" s="67" t="s">
        <v>113</v>
      </c>
      <c r="B69" s="47">
        <v>30.78</v>
      </c>
      <c r="C69" s="67"/>
      <c r="D69" s="92" t="s">
        <v>114</v>
      </c>
      <c r="E69" s="48">
        <v>0.07</v>
      </c>
      <c r="F69" s="47">
        <v>407.609839449538</v>
      </c>
      <c r="G69" s="47">
        <v>67.4350522935591</v>
      </c>
      <c r="H69" s="54"/>
      <c r="I69" s="47">
        <v>340.174787155962</v>
      </c>
      <c r="J69" s="51"/>
      <c r="K69" s="51"/>
      <c r="L69" s="51"/>
      <c r="M69" s="51"/>
      <c r="N69" s="51"/>
    </row>
    <row r="70" s="4" customFormat="1" ht="18" customHeight="1" spans="1:14">
      <c r="A70" s="67" t="s">
        <v>115</v>
      </c>
      <c r="B70" s="47">
        <v>61.56</v>
      </c>
      <c r="C70" s="67"/>
      <c r="D70" s="92" t="s">
        <v>116</v>
      </c>
      <c r="E70" s="48">
        <v>0.03</v>
      </c>
      <c r="F70" s="47">
        <v>174.689931192659</v>
      </c>
      <c r="G70" s="47">
        <v>28.9007366972396</v>
      </c>
      <c r="H70" s="54"/>
      <c r="I70" s="47">
        <v>145.789194495412</v>
      </c>
      <c r="J70" s="51"/>
      <c r="K70" s="51"/>
      <c r="L70" s="51"/>
      <c r="M70" s="51"/>
      <c r="N70" s="51"/>
    </row>
    <row r="71" s="4" customFormat="1" ht="18" customHeight="1" spans="1:14">
      <c r="A71" s="67"/>
      <c r="B71" s="67"/>
      <c r="C71" s="67"/>
      <c r="D71" s="92" t="s">
        <v>117</v>
      </c>
      <c r="E71" s="48">
        <v>0.02</v>
      </c>
      <c r="F71" s="47">
        <v>116.459954128439</v>
      </c>
      <c r="G71" s="47">
        <v>19.2671577981598</v>
      </c>
      <c r="H71" s="54"/>
      <c r="I71" s="47">
        <v>97.1927963302749</v>
      </c>
      <c r="J71" s="51"/>
      <c r="K71" s="51"/>
      <c r="L71" s="51"/>
      <c r="M71" s="51"/>
      <c r="N71" s="51"/>
    </row>
    <row r="72" s="4" customFormat="1" ht="18" customHeight="1" spans="1:14">
      <c r="A72" s="63" t="s">
        <v>118</v>
      </c>
      <c r="B72" s="64">
        <v>21207.130022935</v>
      </c>
      <c r="C72" s="67"/>
      <c r="D72" s="63" t="s">
        <v>118</v>
      </c>
      <c r="E72" s="63"/>
      <c r="F72" s="66">
        <v>6521.75743119261</v>
      </c>
      <c r="G72" s="66">
        <v>1078.96083669695</v>
      </c>
      <c r="H72" s="54"/>
      <c r="I72" s="66">
        <v>5442.79659449539</v>
      </c>
      <c r="K72" s="51"/>
      <c r="L72" s="51"/>
      <c r="M72" s="51"/>
      <c r="N72" s="51"/>
    </row>
    <row r="73" s="93" customFormat="1" ht="18" customHeight="1" spans="1:14">
      <c r="A73" s="106"/>
      <c r="B73" s="106"/>
      <c r="C73" s="96"/>
      <c r="D73" s="106" t="s">
        <v>119</v>
      </c>
      <c r="E73" s="106"/>
      <c r="H73" s="106"/>
      <c r="I73" s="128"/>
      <c r="J73" s="106"/>
      <c r="K73" s="106"/>
      <c r="L73" s="106"/>
      <c r="M73" s="106"/>
      <c r="N73" s="106"/>
    </row>
    <row r="74" s="93" customFormat="1" ht="13.5" spans="1:14">
      <c r="A74" s="106"/>
      <c r="B74" s="106"/>
      <c r="C74" s="96"/>
      <c r="D74" s="106"/>
      <c r="E74" s="106"/>
      <c r="H74" s="106"/>
      <c r="I74" s="128"/>
      <c r="J74" s="106"/>
      <c r="K74" s="106"/>
      <c r="L74" s="106"/>
      <c r="M74" s="106"/>
      <c r="N74" s="106"/>
    </row>
    <row r="75" s="93" customFormat="1" ht="13.5" spans="1:14">
      <c r="A75" s="106"/>
      <c r="B75" s="106"/>
      <c r="C75" s="96"/>
      <c r="D75" s="106"/>
      <c r="E75" s="106"/>
      <c r="H75" s="106"/>
      <c r="I75" s="128"/>
      <c r="J75" s="106"/>
      <c r="K75" s="106"/>
      <c r="L75" s="106"/>
      <c r="M75" s="106"/>
      <c r="N75" s="106"/>
    </row>
    <row r="76" s="93" customFormat="1" ht="13.5" spans="1:14">
      <c r="A76" s="106"/>
      <c r="B76" s="106"/>
      <c r="C76" s="96"/>
      <c r="D76" s="106"/>
      <c r="E76" s="106"/>
      <c r="H76" s="106"/>
      <c r="I76" s="128"/>
      <c r="J76" s="106"/>
      <c r="K76" s="106"/>
      <c r="L76" s="106"/>
      <c r="M76" s="106"/>
      <c r="N76" s="106"/>
    </row>
    <row r="77" s="93" customFormat="1" ht="13.5" spans="1:14">
      <c r="A77" s="106"/>
      <c r="B77" s="106"/>
      <c r="C77" s="96"/>
      <c r="D77" s="106"/>
      <c r="E77" s="106"/>
      <c r="H77" s="106"/>
      <c r="I77" s="128"/>
      <c r="J77" s="106"/>
      <c r="K77" s="106"/>
      <c r="L77" s="106"/>
      <c r="M77" s="106"/>
      <c r="N77" s="106"/>
    </row>
    <row r="78" s="93" customFormat="1" ht="13.5" spans="1:14">
      <c r="A78" s="106"/>
      <c r="B78" s="106"/>
      <c r="C78" s="96"/>
      <c r="D78" s="106"/>
      <c r="E78" s="106"/>
      <c r="H78" s="106"/>
      <c r="I78" s="128"/>
      <c r="J78" s="106"/>
      <c r="K78" s="106"/>
      <c r="L78" s="106"/>
      <c r="M78" s="106"/>
      <c r="N78" s="106"/>
    </row>
    <row r="79" s="95" customFormat="1" spans="1:12">
      <c r="A79" s="96"/>
      <c r="C79" s="96"/>
      <c r="F79" s="93"/>
      <c r="G79" s="93"/>
      <c r="I79" s="97"/>
      <c r="J79" s="93"/>
      <c r="K79" s="93"/>
      <c r="L79" s="93"/>
    </row>
    <row r="80" s="95" customFormat="1" spans="1:12">
      <c r="A80" s="96"/>
      <c r="C80" s="96"/>
      <c r="F80" s="93"/>
      <c r="G80" s="93"/>
      <c r="I80" s="97"/>
      <c r="J80" s="93"/>
      <c r="K80" s="93"/>
      <c r="L80" s="93"/>
    </row>
    <row r="81" s="95" customFormat="1" spans="1:12">
      <c r="A81" s="96"/>
      <c r="C81" s="96"/>
      <c r="F81" s="93"/>
      <c r="G81" s="93"/>
      <c r="I81" s="97"/>
      <c r="J81" s="93"/>
      <c r="K81" s="93"/>
      <c r="L81" s="93"/>
    </row>
    <row r="82" s="95" customFormat="1" spans="1:12">
      <c r="A82" s="96"/>
      <c r="C82" s="96"/>
      <c r="F82" s="93"/>
      <c r="G82" s="93"/>
      <c r="I82" s="97"/>
      <c r="J82" s="93"/>
      <c r="K82" s="93"/>
      <c r="L82" s="93"/>
    </row>
    <row r="83" s="95" customFormat="1" spans="1:12">
      <c r="A83" s="96"/>
      <c r="C83" s="96"/>
      <c r="F83" s="93"/>
      <c r="G83" s="93"/>
      <c r="I83" s="97"/>
      <c r="J83" s="93"/>
      <c r="K83" s="93"/>
      <c r="L83" s="93"/>
    </row>
    <row r="84" s="95" customFormat="1" spans="1:12">
      <c r="A84" s="96"/>
      <c r="C84" s="96"/>
      <c r="F84" s="93"/>
      <c r="G84" s="93"/>
      <c r="I84" s="97"/>
      <c r="J84" s="93"/>
      <c r="K84" s="93"/>
      <c r="L84" s="93"/>
    </row>
    <row r="85" s="95" customFormat="1" spans="1:12">
      <c r="A85" s="96"/>
      <c r="C85" s="96"/>
      <c r="F85" s="93"/>
      <c r="G85" s="93"/>
      <c r="I85" s="97"/>
      <c r="J85" s="93"/>
      <c r="K85" s="93"/>
      <c r="L85" s="93"/>
    </row>
    <row r="86" s="95" customFormat="1" spans="1:12">
      <c r="A86" s="96"/>
      <c r="C86" s="96"/>
      <c r="F86" s="93"/>
      <c r="G86" s="93"/>
      <c r="I86" s="97"/>
      <c r="J86" s="93"/>
      <c r="K86" s="93"/>
      <c r="L86" s="93"/>
    </row>
    <row r="87" s="95" customFormat="1" spans="1:12">
      <c r="A87" s="96"/>
      <c r="C87" s="96"/>
      <c r="F87" s="93"/>
      <c r="G87" s="93"/>
      <c r="I87" s="97"/>
      <c r="J87" s="93"/>
      <c r="K87" s="93"/>
      <c r="L87" s="93"/>
    </row>
    <row r="88" s="95" customFormat="1" spans="1:12">
      <c r="A88" s="96"/>
      <c r="C88" s="96"/>
      <c r="F88" s="93"/>
      <c r="G88" s="93"/>
      <c r="I88" s="97"/>
      <c r="J88" s="93"/>
      <c r="K88" s="93"/>
      <c r="L88" s="93"/>
    </row>
    <row r="89" s="95" customFormat="1" spans="1:12">
      <c r="A89" s="96"/>
      <c r="C89" s="96"/>
      <c r="I89" s="97"/>
      <c r="J89" s="93"/>
      <c r="K89" s="93"/>
      <c r="L89" s="93"/>
    </row>
    <row r="90" s="95" customFormat="1" spans="1:12">
      <c r="A90" s="96"/>
      <c r="C90" s="96"/>
      <c r="I90" s="97"/>
      <c r="J90" s="93"/>
      <c r="K90" s="93"/>
      <c r="L90" s="93"/>
    </row>
    <row r="91" s="95" customFormat="1" spans="1:12">
      <c r="A91" s="96"/>
      <c r="C91" s="96"/>
      <c r="I91" s="97"/>
      <c r="J91" s="93"/>
      <c r="K91" s="93"/>
      <c r="L91" s="93"/>
    </row>
    <row r="92" s="95" customFormat="1" spans="1:12">
      <c r="A92" s="96"/>
      <c r="C92" s="96"/>
      <c r="I92" s="97"/>
      <c r="J92" s="93"/>
      <c r="K92" s="93"/>
      <c r="L92" s="93"/>
    </row>
    <row r="93" s="95" customFormat="1" spans="1:12">
      <c r="A93" s="96"/>
      <c r="C93" s="96"/>
      <c r="I93" s="97"/>
      <c r="J93" s="93"/>
      <c r="K93" s="93"/>
      <c r="L93" s="93"/>
    </row>
    <row r="94" s="95" customFormat="1" spans="1:12">
      <c r="A94" s="96"/>
      <c r="C94" s="96"/>
      <c r="I94" s="97"/>
      <c r="J94" s="93"/>
      <c r="K94" s="93"/>
      <c r="L94" s="93"/>
    </row>
    <row r="95" s="95" customFormat="1" spans="1:12">
      <c r="A95" s="96"/>
      <c r="C95" s="96"/>
      <c r="I95" s="97"/>
      <c r="J95" s="93"/>
      <c r="K95" s="93"/>
      <c r="L95" s="93"/>
    </row>
    <row r="96" s="95" customFormat="1" spans="1:12">
      <c r="A96" s="96"/>
      <c r="C96" s="96"/>
      <c r="I96" s="97"/>
      <c r="J96" s="93"/>
      <c r="K96" s="93"/>
      <c r="L96" s="93"/>
    </row>
  </sheetData>
  <mergeCells count="6">
    <mergeCell ref="A1:H1"/>
    <mergeCell ref="C5:D5"/>
    <mergeCell ref="E5:F5"/>
    <mergeCell ref="A5:A6"/>
    <mergeCell ref="B5:B6"/>
    <mergeCell ref="G5:G6"/>
  </mergeCell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2"/>
  <sheetViews>
    <sheetView topLeftCell="A31" workbookViewId="0">
      <selection activeCell="B64" sqref="B64"/>
    </sheetView>
  </sheetViews>
  <sheetFormatPr defaultColWidth="9" defaultRowHeight="11.25"/>
  <cols>
    <col min="1" max="1" width="10.75" style="2" customWidth="1"/>
    <col min="2" max="2" width="16.125" style="3" customWidth="1"/>
    <col min="3" max="3" width="6" style="3" customWidth="1"/>
    <col min="4" max="4" width="13.375" style="3" customWidth="1"/>
    <col min="5" max="5" width="8.5" style="3" customWidth="1"/>
    <col min="6" max="6" width="16" style="3" customWidth="1"/>
    <col min="7" max="7" width="14.375" style="3" customWidth="1"/>
    <col min="8" max="8" width="14.125" style="3" customWidth="1"/>
    <col min="9" max="9" width="11.5" style="3" customWidth="1"/>
    <col min="10" max="10" width="31.875" style="4" customWidth="1"/>
    <col min="11" max="11" width="12.5" style="4" customWidth="1"/>
    <col min="12" max="12" width="9.75" style="4" customWidth="1"/>
    <col min="13" max="13" width="12.625" style="4"/>
    <col min="14" max="16384" width="9" style="4"/>
  </cols>
  <sheetData>
    <row r="1" ht="21.95" customHeight="1" spans="1:14">
      <c r="A1" s="5" t="s">
        <v>120</v>
      </c>
      <c r="B1" s="6"/>
      <c r="C1" s="6"/>
      <c r="D1" s="6"/>
      <c r="E1" s="6"/>
      <c r="F1" s="6"/>
      <c r="G1" s="6"/>
      <c r="H1" s="44"/>
      <c r="I1" s="80"/>
      <c r="J1" s="13"/>
      <c r="K1" s="13"/>
      <c r="L1"/>
      <c r="M1"/>
      <c r="N1"/>
    </row>
    <row r="2" ht="18" customHeight="1" spans="1:14">
      <c r="A2" s="45" t="s">
        <v>1</v>
      </c>
      <c r="B2" s="46" t="s">
        <v>2</v>
      </c>
      <c r="C2" s="47" t="s">
        <v>3</v>
      </c>
      <c r="D2" s="47">
        <v>3570159.02</v>
      </c>
      <c r="E2" s="48" t="s">
        <v>4</v>
      </c>
      <c r="F2" s="47" t="s">
        <v>5</v>
      </c>
      <c r="G2" s="48" t="s">
        <v>6</v>
      </c>
      <c r="H2" s="49" t="s">
        <v>7</v>
      </c>
      <c r="I2" s="49"/>
      <c r="J2" s="49"/>
      <c r="K2" s="52"/>
      <c r="L2" s="51"/>
      <c r="M2" s="51"/>
      <c r="N2" s="51"/>
    </row>
    <row r="3" ht="18" customHeight="1" spans="1:14">
      <c r="A3" s="45" t="s">
        <v>8</v>
      </c>
      <c r="B3" s="50"/>
      <c r="C3" s="47" t="s">
        <v>9</v>
      </c>
      <c r="D3" s="47">
        <v>3252662.62</v>
      </c>
      <c r="E3" s="51"/>
      <c r="F3" s="51"/>
      <c r="G3" s="51"/>
      <c r="H3" s="52"/>
      <c r="I3" s="52"/>
      <c r="J3" s="52"/>
      <c r="K3" s="52"/>
      <c r="L3" s="51"/>
      <c r="M3" s="51"/>
      <c r="N3" s="51"/>
    </row>
    <row r="4" ht="18" customHeight="1" spans="1:14">
      <c r="A4" s="53" t="s">
        <v>10</v>
      </c>
      <c r="B4" s="51"/>
      <c r="C4" s="51"/>
      <c r="D4" s="54">
        <f>D3-G7</f>
        <v>702662.62</v>
      </c>
      <c r="E4" s="51"/>
      <c r="F4" s="51"/>
      <c r="G4" s="55" t="s">
        <v>11</v>
      </c>
      <c r="H4" s="52"/>
      <c r="I4" s="52"/>
      <c r="J4" s="52"/>
      <c r="K4" s="52"/>
      <c r="L4" s="51"/>
      <c r="M4" s="51"/>
      <c r="N4" s="51"/>
    </row>
    <row r="5" ht="18" customHeight="1" spans="1:14">
      <c r="A5" s="56" t="s">
        <v>12</v>
      </c>
      <c r="B5" s="56" t="s">
        <v>13</v>
      </c>
      <c r="C5" s="56" t="s">
        <v>14</v>
      </c>
      <c r="D5" s="56"/>
      <c r="E5" s="56" t="s">
        <v>15</v>
      </c>
      <c r="F5" s="56"/>
      <c r="G5" s="56" t="s">
        <v>16</v>
      </c>
      <c r="H5" s="57" t="s">
        <v>17</v>
      </c>
      <c r="I5" s="81"/>
      <c r="J5" s="51"/>
      <c r="K5" s="51"/>
      <c r="L5" s="51"/>
      <c r="M5" s="51">
        <f>D3*0.97-2550000</f>
        <v>605082.7414</v>
      </c>
      <c r="N5" s="51"/>
    </row>
    <row r="6" ht="18" customHeight="1" spans="1:14">
      <c r="A6" s="56"/>
      <c r="B6" s="56"/>
      <c r="C6" s="56" t="s">
        <v>18</v>
      </c>
      <c r="D6" s="56" t="s">
        <v>19</v>
      </c>
      <c r="E6" s="56" t="s">
        <v>18</v>
      </c>
      <c r="F6" s="56" t="s">
        <v>19</v>
      </c>
      <c r="G6" s="56"/>
      <c r="H6" s="58" t="s">
        <v>20</v>
      </c>
      <c r="I6" s="58" t="s">
        <v>121</v>
      </c>
      <c r="J6" s="51"/>
      <c r="K6" s="51"/>
      <c r="L6" s="51"/>
      <c r="M6" s="51"/>
      <c r="N6" s="51"/>
    </row>
    <row r="7" ht="18" customHeight="1" spans="1:14">
      <c r="A7" s="59" t="s">
        <v>22</v>
      </c>
      <c r="B7" s="47">
        <f t="shared" ref="B7:B11" si="0">G7/(1+C7+E7)</f>
        <v>2339449.5412844</v>
      </c>
      <c r="C7" s="60">
        <v>0.02</v>
      </c>
      <c r="D7" s="47">
        <f t="shared" ref="D7:D11" si="1">G7/(1+E7+C7)*C7</f>
        <v>46788.9908256881</v>
      </c>
      <c r="E7" s="60">
        <v>0.07</v>
      </c>
      <c r="F7" s="47">
        <f t="shared" ref="F7:F11" si="2">G7/(1+C7+E7)*E7</f>
        <v>163761.467889908</v>
      </c>
      <c r="G7" s="61">
        <v>2550000</v>
      </c>
      <c r="H7" s="59" t="s">
        <v>23</v>
      </c>
      <c r="I7" s="59"/>
      <c r="J7" s="51"/>
      <c r="K7" s="51"/>
      <c r="L7" s="51"/>
      <c r="M7" s="51"/>
      <c r="N7" s="51"/>
    </row>
    <row r="8" ht="18" customHeight="1" spans="1:14">
      <c r="A8" s="59" t="s">
        <v>24</v>
      </c>
      <c r="B8" s="47">
        <f t="shared" si="0"/>
        <v>555121.743119266</v>
      </c>
      <c r="C8" s="60">
        <v>0.02</v>
      </c>
      <c r="D8" s="47">
        <f t="shared" si="1"/>
        <v>11102.4348623853</v>
      </c>
      <c r="E8" s="60">
        <v>0.07</v>
      </c>
      <c r="F8" s="47">
        <f t="shared" si="2"/>
        <v>38858.5220183486</v>
      </c>
      <c r="G8" s="61">
        <v>605082.7</v>
      </c>
      <c r="H8" s="59" t="s">
        <v>25</v>
      </c>
      <c r="I8" s="59"/>
      <c r="J8" s="68"/>
      <c r="K8" s="51"/>
      <c r="L8" s="51"/>
      <c r="M8" s="51"/>
      <c r="N8" s="51"/>
    </row>
    <row r="9" ht="18" customHeight="1" spans="1:14">
      <c r="A9" s="59">
        <v>44335</v>
      </c>
      <c r="B9" s="47">
        <f t="shared" si="0"/>
        <v>89522.8256880734</v>
      </c>
      <c r="C9" s="62">
        <v>0.02</v>
      </c>
      <c r="D9" s="47">
        <f t="shared" si="1"/>
        <v>1790.45651376147</v>
      </c>
      <c r="E9" s="60">
        <v>0.07</v>
      </c>
      <c r="F9" s="47">
        <f t="shared" si="2"/>
        <v>6266.59779816514</v>
      </c>
      <c r="G9" s="61">
        <v>97579.88</v>
      </c>
      <c r="H9" s="59"/>
      <c r="I9" s="59"/>
      <c r="J9" s="51"/>
      <c r="K9" s="51"/>
      <c r="L9" s="51"/>
      <c r="M9" s="51"/>
      <c r="N9" s="51"/>
    </row>
    <row r="10" ht="18" customHeight="1" spans="1:14">
      <c r="A10" s="59"/>
      <c r="B10" s="47">
        <f t="shared" si="0"/>
        <v>0</v>
      </c>
      <c r="C10" s="60"/>
      <c r="D10" s="47">
        <f t="shared" si="1"/>
        <v>0</v>
      </c>
      <c r="E10" s="60">
        <v>0.08</v>
      </c>
      <c r="F10" s="47">
        <f t="shared" si="2"/>
        <v>0</v>
      </c>
      <c r="G10" s="61"/>
      <c r="H10" s="59"/>
      <c r="I10" s="59"/>
      <c r="J10" s="51"/>
      <c r="K10" s="51"/>
      <c r="L10" s="51"/>
      <c r="M10" s="51"/>
      <c r="N10" s="51"/>
    </row>
    <row r="11" ht="18" customHeight="1" spans="1:14">
      <c r="A11" s="59"/>
      <c r="B11" s="47">
        <f t="shared" si="0"/>
        <v>0</v>
      </c>
      <c r="C11" s="60"/>
      <c r="D11" s="47">
        <f t="shared" si="1"/>
        <v>0</v>
      </c>
      <c r="E11" s="60">
        <v>0.08</v>
      </c>
      <c r="F11" s="47">
        <f t="shared" si="2"/>
        <v>0</v>
      </c>
      <c r="G11" s="61"/>
      <c r="H11" s="59"/>
      <c r="I11" s="59"/>
      <c r="J11" s="51"/>
      <c r="K11" s="51"/>
      <c r="L11" s="51"/>
      <c r="M11" s="51"/>
      <c r="N11" s="51"/>
    </row>
    <row r="12" ht="18" customHeight="1" spans="1:14">
      <c r="A12" s="63" t="s">
        <v>27</v>
      </c>
      <c r="B12" s="64">
        <f t="shared" ref="B12:G12" si="3">SUM(B7:B11)</f>
        <v>2984094.11009174</v>
      </c>
      <c r="C12" s="65"/>
      <c r="D12" s="65">
        <f t="shared" si="3"/>
        <v>59681.8822018349</v>
      </c>
      <c r="E12" s="65"/>
      <c r="F12" s="66">
        <f t="shared" si="3"/>
        <v>208886.587706422</v>
      </c>
      <c r="G12" s="66">
        <f t="shared" si="3"/>
        <v>3252662.58</v>
      </c>
      <c r="H12" s="67"/>
      <c r="I12" s="67"/>
      <c r="J12" s="82"/>
      <c r="K12" s="83"/>
      <c r="L12" s="51"/>
      <c r="M12" s="51"/>
      <c r="N12" s="51"/>
    </row>
    <row r="13" ht="18" customHeight="1" spans="1:14">
      <c r="A13" s="53" t="s">
        <v>28</v>
      </c>
      <c r="B13" s="68"/>
      <c r="C13" s="51"/>
      <c r="D13" s="51"/>
      <c r="E13" s="51"/>
      <c r="F13" s="51"/>
      <c r="G13" s="51"/>
      <c r="H13" s="51"/>
      <c r="I13" s="51"/>
      <c r="J13" s="84"/>
      <c r="K13" s="85"/>
      <c r="L13" s="85"/>
      <c r="M13" s="85"/>
      <c r="N13" s="85"/>
    </row>
    <row r="14" s="1" customFormat="1" ht="18" customHeight="1" spans="1:14">
      <c r="A14" s="69" t="s">
        <v>34</v>
      </c>
      <c r="B14" s="56" t="s">
        <v>35</v>
      </c>
      <c r="C14" s="56" t="s">
        <v>36</v>
      </c>
      <c r="D14" s="56" t="s">
        <v>37</v>
      </c>
      <c r="E14" s="56" t="s">
        <v>18</v>
      </c>
      <c r="F14" s="56" t="s">
        <v>38</v>
      </c>
      <c r="G14" s="56" t="s">
        <v>16</v>
      </c>
      <c r="H14" s="56" t="s">
        <v>39</v>
      </c>
      <c r="I14" s="56" t="s">
        <v>122</v>
      </c>
      <c r="J14" s="86" t="s">
        <v>29</v>
      </c>
      <c r="K14" s="58" t="s">
        <v>30</v>
      </c>
      <c r="L14" s="58" t="s">
        <v>31</v>
      </c>
      <c r="M14" s="58" t="s">
        <v>32</v>
      </c>
      <c r="N14" s="58" t="s">
        <v>33</v>
      </c>
    </row>
    <row r="15" s="1" customFormat="1" ht="18" customHeight="1" spans="1:14">
      <c r="A15" s="46" t="s">
        <v>40</v>
      </c>
      <c r="B15" s="70">
        <f t="shared" ref="B15:B55" si="4">ROUND(G15/(1+E15),2)</f>
        <v>27071.7</v>
      </c>
      <c r="C15" s="71">
        <v>2</v>
      </c>
      <c r="D15" s="72" t="s">
        <v>41</v>
      </c>
      <c r="E15" s="73">
        <v>0.06</v>
      </c>
      <c r="F15" s="70">
        <f>ROUND(G15/(1+E15)*E15,2)</f>
        <v>1624.3</v>
      </c>
      <c r="G15" s="61">
        <v>28696</v>
      </c>
      <c r="H15" s="59" t="s">
        <v>42</v>
      </c>
      <c r="I15" s="59"/>
      <c r="J15" s="87" t="s">
        <v>43</v>
      </c>
      <c r="K15" s="88"/>
      <c r="L15" s="72"/>
      <c r="M15" s="72"/>
      <c r="N15" s="88"/>
    </row>
    <row r="16" s="1" customFormat="1" ht="18" customHeight="1" spans="1:14">
      <c r="A16" s="46" t="s">
        <v>44</v>
      </c>
      <c r="B16" s="70">
        <f t="shared" si="4"/>
        <v>150305.83</v>
      </c>
      <c r="C16" s="71">
        <v>1</v>
      </c>
      <c r="D16" s="72" t="s">
        <v>41</v>
      </c>
      <c r="E16" s="73">
        <v>0.03</v>
      </c>
      <c r="F16" s="70">
        <f t="shared" ref="F15:F56" si="5">ROUND(G16/(1+E16)*E16,2)</f>
        <v>4509.17</v>
      </c>
      <c r="G16" s="61">
        <v>154815</v>
      </c>
      <c r="H16" s="74" t="s">
        <v>45</v>
      </c>
      <c r="I16" s="74"/>
      <c r="J16" s="87" t="s">
        <v>46</v>
      </c>
      <c r="K16" s="88"/>
      <c r="L16" s="72"/>
      <c r="M16" s="72"/>
      <c r="N16" s="88"/>
    </row>
    <row r="17" s="1" customFormat="1" ht="18" customHeight="1" spans="1:14">
      <c r="A17" s="46" t="s">
        <v>47</v>
      </c>
      <c r="B17" s="70">
        <f t="shared" si="4"/>
        <v>18349.51</v>
      </c>
      <c r="C17" s="71">
        <v>1</v>
      </c>
      <c r="D17" s="72" t="s">
        <v>41</v>
      </c>
      <c r="E17" s="73">
        <v>0.03</v>
      </c>
      <c r="F17" s="70">
        <f t="shared" si="5"/>
        <v>550.49</v>
      </c>
      <c r="G17" s="61">
        <v>18900</v>
      </c>
      <c r="H17" s="59" t="s">
        <v>48</v>
      </c>
      <c r="I17" s="59"/>
      <c r="J17" s="87" t="s">
        <v>49</v>
      </c>
      <c r="K17" s="88"/>
      <c r="L17" s="72"/>
      <c r="M17" s="72"/>
      <c r="N17" s="88"/>
    </row>
    <row r="18" s="1" customFormat="1" ht="18" customHeight="1" spans="1:14">
      <c r="A18" s="46" t="s">
        <v>47</v>
      </c>
      <c r="B18" s="70">
        <f t="shared" si="4"/>
        <v>952</v>
      </c>
      <c r="C18" s="71">
        <v>7</v>
      </c>
      <c r="D18" s="72" t="s">
        <v>50</v>
      </c>
      <c r="E18" s="73">
        <v>0</v>
      </c>
      <c r="F18" s="70">
        <f t="shared" si="5"/>
        <v>0</v>
      </c>
      <c r="G18" s="61">
        <v>952</v>
      </c>
      <c r="H18" s="59" t="s">
        <v>51</v>
      </c>
      <c r="I18" s="59"/>
      <c r="J18" s="87"/>
      <c r="K18" s="88"/>
      <c r="L18" s="72"/>
      <c r="M18" s="72"/>
      <c r="N18" s="88"/>
    </row>
    <row r="19" s="1" customFormat="1" ht="18" customHeight="1" spans="1:14">
      <c r="A19" s="46" t="s">
        <v>47</v>
      </c>
      <c r="B19" s="70">
        <f t="shared" si="4"/>
        <v>390</v>
      </c>
      <c r="C19" s="71">
        <v>2</v>
      </c>
      <c r="D19" s="72" t="s">
        <v>50</v>
      </c>
      <c r="E19" s="73">
        <v>0</v>
      </c>
      <c r="F19" s="70">
        <f t="shared" si="5"/>
        <v>0</v>
      </c>
      <c r="G19" s="61">
        <v>390</v>
      </c>
      <c r="H19" s="59" t="s">
        <v>52</v>
      </c>
      <c r="I19" s="59"/>
      <c r="J19" s="87"/>
      <c r="K19" s="88"/>
      <c r="L19" s="72"/>
      <c r="M19" s="72"/>
      <c r="N19" s="88"/>
    </row>
    <row r="20" s="1" customFormat="1" ht="18" customHeight="1" spans="1:14">
      <c r="A20" s="46" t="s">
        <v>47</v>
      </c>
      <c r="B20" s="70">
        <f t="shared" si="4"/>
        <v>7049</v>
      </c>
      <c r="C20" s="71">
        <v>5</v>
      </c>
      <c r="D20" s="72" t="s">
        <v>50</v>
      </c>
      <c r="E20" s="73">
        <v>0</v>
      </c>
      <c r="F20" s="70">
        <f t="shared" si="5"/>
        <v>0</v>
      </c>
      <c r="G20" s="61">
        <v>7049</v>
      </c>
      <c r="H20" s="59" t="s">
        <v>53</v>
      </c>
      <c r="I20" s="59"/>
      <c r="J20" s="87"/>
      <c r="K20" s="88"/>
      <c r="L20" s="72"/>
      <c r="M20" s="72"/>
      <c r="N20" s="88"/>
    </row>
    <row r="21" s="1" customFormat="1" ht="18" customHeight="1" spans="1:14">
      <c r="A21" s="46" t="s">
        <v>47</v>
      </c>
      <c r="B21" s="70">
        <f t="shared" si="4"/>
        <v>1495</v>
      </c>
      <c r="C21" s="71">
        <v>2</v>
      </c>
      <c r="D21" s="72" t="s">
        <v>50</v>
      </c>
      <c r="E21" s="73">
        <v>0</v>
      </c>
      <c r="F21" s="70">
        <f t="shared" si="5"/>
        <v>0</v>
      </c>
      <c r="G21" s="61">
        <v>1495</v>
      </c>
      <c r="H21" s="59" t="s">
        <v>54</v>
      </c>
      <c r="I21" s="59"/>
      <c r="J21" s="87"/>
      <c r="K21" s="88"/>
      <c r="L21" s="72"/>
      <c r="M21" s="72"/>
      <c r="N21" s="88"/>
    </row>
    <row r="22" s="1" customFormat="1" ht="18" customHeight="1" spans="1:14">
      <c r="A22" s="46" t="s">
        <v>55</v>
      </c>
      <c r="B22" s="70">
        <f t="shared" si="4"/>
        <v>120</v>
      </c>
      <c r="C22" s="71">
        <v>1</v>
      </c>
      <c r="D22" s="72" t="s">
        <v>41</v>
      </c>
      <c r="E22" s="73">
        <v>0</v>
      </c>
      <c r="F22" s="70">
        <f t="shared" si="5"/>
        <v>0</v>
      </c>
      <c r="G22" s="61">
        <v>120</v>
      </c>
      <c r="H22" s="59" t="s">
        <v>56</v>
      </c>
      <c r="I22" s="59"/>
      <c r="J22" s="87"/>
      <c r="K22" s="88"/>
      <c r="L22" s="72"/>
      <c r="M22" s="72"/>
      <c r="N22" s="88"/>
    </row>
    <row r="23" s="1" customFormat="1" ht="18" customHeight="1" spans="1:14">
      <c r="A23" s="46" t="s">
        <v>57</v>
      </c>
      <c r="B23" s="70">
        <f t="shared" si="4"/>
        <v>409092.92</v>
      </c>
      <c r="C23" s="71">
        <v>1</v>
      </c>
      <c r="D23" s="72" t="s">
        <v>41</v>
      </c>
      <c r="E23" s="73">
        <v>0.13</v>
      </c>
      <c r="F23" s="70">
        <f t="shared" si="5"/>
        <v>53182.08</v>
      </c>
      <c r="G23" s="61">
        <v>462275</v>
      </c>
      <c r="H23" s="59" t="s">
        <v>58</v>
      </c>
      <c r="I23" s="59"/>
      <c r="J23" s="89" t="s">
        <v>59</v>
      </c>
      <c r="K23" s="88"/>
      <c r="L23" s="72"/>
      <c r="M23" s="72"/>
      <c r="N23" s="88"/>
    </row>
    <row r="24" s="1" customFormat="1" ht="18" customHeight="1" spans="1:14">
      <c r="A24" s="46" t="s">
        <v>57</v>
      </c>
      <c r="B24" s="70">
        <f t="shared" si="4"/>
        <v>206896.55</v>
      </c>
      <c r="C24" s="71">
        <v>1</v>
      </c>
      <c r="D24" s="72" t="s">
        <v>41</v>
      </c>
      <c r="E24" s="73">
        <v>0.16</v>
      </c>
      <c r="F24" s="70">
        <f t="shared" si="5"/>
        <v>33103.45</v>
      </c>
      <c r="G24" s="61">
        <v>240000</v>
      </c>
      <c r="H24" s="59" t="s">
        <v>58</v>
      </c>
      <c r="I24" s="59"/>
      <c r="J24" s="87" t="s">
        <v>60</v>
      </c>
      <c r="K24" s="88"/>
      <c r="L24" s="72"/>
      <c r="M24" s="72"/>
      <c r="N24" s="88"/>
    </row>
    <row r="25" s="1" customFormat="1" ht="18" customHeight="1" spans="1:14">
      <c r="A25" s="46" t="s">
        <v>57</v>
      </c>
      <c r="B25" s="70">
        <f t="shared" si="4"/>
        <v>456579.65</v>
      </c>
      <c r="C25" s="71">
        <v>1</v>
      </c>
      <c r="D25" s="72" t="s">
        <v>41</v>
      </c>
      <c r="E25" s="73">
        <v>0.13</v>
      </c>
      <c r="F25" s="70">
        <f t="shared" si="5"/>
        <v>59355.35</v>
      </c>
      <c r="G25" s="61">
        <v>515935</v>
      </c>
      <c r="H25" s="59" t="s">
        <v>58</v>
      </c>
      <c r="I25" s="59"/>
      <c r="J25" s="87" t="s">
        <v>59</v>
      </c>
      <c r="K25" s="88"/>
      <c r="L25" s="72"/>
      <c r="M25" s="72"/>
      <c r="N25" s="88"/>
    </row>
    <row r="26" s="1" customFormat="1" ht="18" customHeight="1" spans="1:14">
      <c r="A26" s="46" t="s">
        <v>57</v>
      </c>
      <c r="B26" s="70">
        <f t="shared" si="4"/>
        <v>95635.92</v>
      </c>
      <c r="C26" s="71">
        <v>1</v>
      </c>
      <c r="D26" s="72" t="s">
        <v>41</v>
      </c>
      <c r="E26" s="73">
        <v>0.03</v>
      </c>
      <c r="F26" s="70">
        <f t="shared" si="5"/>
        <v>2869.08</v>
      </c>
      <c r="G26" s="61">
        <v>98505</v>
      </c>
      <c r="H26" s="59" t="s">
        <v>58</v>
      </c>
      <c r="I26" s="59"/>
      <c r="J26" s="87" t="s">
        <v>61</v>
      </c>
      <c r="K26" s="88"/>
      <c r="L26" s="72"/>
      <c r="M26" s="72"/>
      <c r="N26" s="88"/>
    </row>
    <row r="27" ht="18" customHeight="1" spans="1:14">
      <c r="A27" s="46" t="s">
        <v>57</v>
      </c>
      <c r="B27" s="70">
        <f t="shared" si="4"/>
        <v>12931.03</v>
      </c>
      <c r="C27" s="71">
        <v>1</v>
      </c>
      <c r="D27" s="72" t="s">
        <v>41</v>
      </c>
      <c r="E27" s="73">
        <v>0.16</v>
      </c>
      <c r="F27" s="70">
        <f t="shared" si="5"/>
        <v>2068.97</v>
      </c>
      <c r="G27" s="61">
        <v>15000</v>
      </c>
      <c r="H27" s="59" t="s">
        <v>58</v>
      </c>
      <c r="I27" s="59"/>
      <c r="J27" s="87" t="s">
        <v>62</v>
      </c>
      <c r="K27" s="88"/>
      <c r="L27" s="72"/>
      <c r="M27" s="72"/>
      <c r="N27" s="88"/>
    </row>
    <row r="28" ht="18" customHeight="1" spans="1:14">
      <c r="A28" s="46" t="s">
        <v>57</v>
      </c>
      <c r="B28" s="70">
        <f t="shared" si="4"/>
        <v>24433.96</v>
      </c>
      <c r="C28" s="71">
        <v>1</v>
      </c>
      <c r="D28" s="72" t="s">
        <v>41</v>
      </c>
      <c r="E28" s="73">
        <v>0.06</v>
      </c>
      <c r="F28" s="70">
        <f t="shared" si="5"/>
        <v>1466.04</v>
      </c>
      <c r="G28" s="61">
        <v>25900</v>
      </c>
      <c r="H28" s="59" t="s">
        <v>58</v>
      </c>
      <c r="I28" s="59"/>
      <c r="J28" s="87" t="s">
        <v>63</v>
      </c>
      <c r="K28" s="88"/>
      <c r="L28" s="72"/>
      <c r="M28" s="72"/>
      <c r="N28" s="88"/>
    </row>
    <row r="29" ht="18" customHeight="1" spans="1:14">
      <c r="A29" s="46" t="s">
        <v>57</v>
      </c>
      <c r="B29" s="70">
        <f t="shared" si="4"/>
        <v>48543.69</v>
      </c>
      <c r="C29" s="71">
        <v>1</v>
      </c>
      <c r="D29" s="72" t="s">
        <v>41</v>
      </c>
      <c r="E29" s="73">
        <v>0.03</v>
      </c>
      <c r="F29" s="70">
        <f t="shared" si="5"/>
        <v>1456.31</v>
      </c>
      <c r="G29" s="61">
        <v>50000</v>
      </c>
      <c r="H29" s="59" t="s">
        <v>58</v>
      </c>
      <c r="I29" s="59"/>
      <c r="J29" s="87" t="s">
        <v>64</v>
      </c>
      <c r="K29" s="88"/>
      <c r="L29" s="72"/>
      <c r="M29" s="72"/>
      <c r="N29" s="88"/>
    </row>
    <row r="30" ht="18" customHeight="1" spans="1:14">
      <c r="A30" s="46" t="s">
        <v>57</v>
      </c>
      <c r="B30" s="70">
        <f t="shared" si="4"/>
        <v>5410.71</v>
      </c>
      <c r="C30" s="71">
        <v>1</v>
      </c>
      <c r="D30" s="72" t="s">
        <v>41</v>
      </c>
      <c r="E30" s="73">
        <v>0.06</v>
      </c>
      <c r="F30" s="70">
        <f t="shared" si="5"/>
        <v>324.64</v>
      </c>
      <c r="G30" s="61">
        <v>5735.35</v>
      </c>
      <c r="H30" s="59" t="s">
        <v>65</v>
      </c>
      <c r="I30" s="59"/>
      <c r="J30" s="87" t="s">
        <v>66</v>
      </c>
      <c r="K30" s="88"/>
      <c r="L30" s="72"/>
      <c r="M30" s="72"/>
      <c r="N30" s="88"/>
    </row>
    <row r="31" ht="18" customHeight="1" spans="1:14">
      <c r="A31" s="46" t="s">
        <v>57</v>
      </c>
      <c r="B31" s="70">
        <f t="shared" si="4"/>
        <v>17601.77</v>
      </c>
      <c r="C31" s="71">
        <v>1</v>
      </c>
      <c r="D31" s="72" t="s">
        <v>41</v>
      </c>
      <c r="E31" s="73">
        <v>0.13</v>
      </c>
      <c r="F31" s="70">
        <f t="shared" si="5"/>
        <v>2288.23</v>
      </c>
      <c r="G31" s="61">
        <v>19890</v>
      </c>
      <c r="H31" s="59" t="s">
        <v>58</v>
      </c>
      <c r="I31" s="59"/>
      <c r="J31" s="87" t="s">
        <v>67</v>
      </c>
      <c r="K31" s="88"/>
      <c r="L31" s="72"/>
      <c r="M31" s="72"/>
      <c r="N31" s="88"/>
    </row>
    <row r="32" ht="18" customHeight="1" spans="1:14">
      <c r="A32" s="46" t="s">
        <v>23</v>
      </c>
      <c r="B32" s="70">
        <f t="shared" si="4"/>
        <v>260000</v>
      </c>
      <c r="C32" s="71">
        <v>2</v>
      </c>
      <c r="D32" s="72" t="s">
        <v>50</v>
      </c>
      <c r="E32" s="73">
        <v>0</v>
      </c>
      <c r="F32" s="70">
        <f t="shared" si="5"/>
        <v>0</v>
      </c>
      <c r="G32" s="61">
        <v>260000</v>
      </c>
      <c r="H32" s="59" t="s">
        <v>68</v>
      </c>
      <c r="I32" s="59"/>
      <c r="J32" s="87" t="s">
        <v>69</v>
      </c>
      <c r="K32" s="88"/>
      <c r="L32" s="72"/>
      <c r="M32" s="72"/>
      <c r="N32" s="88"/>
    </row>
    <row r="33" ht="18" customHeight="1" spans="1:17">
      <c r="A33" s="46" t="s">
        <v>23</v>
      </c>
      <c r="B33" s="70">
        <f t="shared" si="4"/>
        <v>102600</v>
      </c>
      <c r="C33" s="71">
        <v>1</v>
      </c>
      <c r="D33" s="72" t="s">
        <v>50</v>
      </c>
      <c r="E33" s="73">
        <v>0</v>
      </c>
      <c r="F33" s="70">
        <f t="shared" si="5"/>
        <v>0</v>
      </c>
      <c r="G33" s="61">
        <v>102600</v>
      </c>
      <c r="H33" s="59" t="s">
        <v>68</v>
      </c>
      <c r="I33" s="59"/>
      <c r="J33" s="87" t="s">
        <v>70</v>
      </c>
      <c r="K33" s="88"/>
      <c r="L33" s="72"/>
      <c r="M33" s="72"/>
      <c r="N33" s="88"/>
      <c r="O33" s="4">
        <v>53360628</v>
      </c>
      <c r="P33" s="4" t="s">
        <v>71</v>
      </c>
      <c r="Q33" s="4">
        <v>102600</v>
      </c>
    </row>
    <row r="34" ht="18" customHeight="1" spans="1:14">
      <c r="A34" s="46" t="s">
        <v>23</v>
      </c>
      <c r="B34" s="70">
        <f t="shared" si="4"/>
        <v>16699</v>
      </c>
      <c r="C34" s="71">
        <v>1</v>
      </c>
      <c r="D34" s="72" t="s">
        <v>50</v>
      </c>
      <c r="E34" s="73">
        <v>0</v>
      </c>
      <c r="F34" s="70">
        <f t="shared" si="5"/>
        <v>0</v>
      </c>
      <c r="G34" s="61">
        <v>16699</v>
      </c>
      <c r="H34" s="59" t="s">
        <v>72</v>
      </c>
      <c r="I34" s="59"/>
      <c r="J34" s="87" t="s">
        <v>73</v>
      </c>
      <c r="K34" s="88"/>
      <c r="L34" s="72"/>
      <c r="M34" s="72"/>
      <c r="N34" s="88"/>
    </row>
    <row r="35" ht="18" customHeight="1" spans="1:14">
      <c r="A35" s="46" t="s">
        <v>23</v>
      </c>
      <c r="B35" s="70">
        <f t="shared" si="4"/>
        <v>50545</v>
      </c>
      <c r="C35" s="71">
        <v>12</v>
      </c>
      <c r="D35" s="72" t="s">
        <v>50</v>
      </c>
      <c r="E35" s="73">
        <v>0</v>
      </c>
      <c r="F35" s="70">
        <f t="shared" si="5"/>
        <v>0</v>
      </c>
      <c r="G35" s="61">
        <v>50545</v>
      </c>
      <c r="H35" s="59" t="s">
        <v>58</v>
      </c>
      <c r="I35" s="59"/>
      <c r="J35" s="87" t="s">
        <v>74</v>
      </c>
      <c r="K35" s="88"/>
      <c r="L35" s="72"/>
      <c r="M35" s="72"/>
      <c r="N35" s="88"/>
    </row>
    <row r="36" ht="18" customHeight="1" spans="1:14">
      <c r="A36" s="46" t="s">
        <v>23</v>
      </c>
      <c r="B36" s="70">
        <f t="shared" si="4"/>
        <v>38045</v>
      </c>
      <c r="C36" s="71">
        <v>4</v>
      </c>
      <c r="D36" s="72" t="s">
        <v>50</v>
      </c>
      <c r="E36" s="73">
        <v>0</v>
      </c>
      <c r="F36" s="70">
        <f t="shared" si="5"/>
        <v>0</v>
      </c>
      <c r="G36" s="61">
        <v>38045</v>
      </c>
      <c r="H36" s="59" t="s">
        <v>75</v>
      </c>
      <c r="I36" s="59"/>
      <c r="J36" s="87" t="s">
        <v>76</v>
      </c>
      <c r="K36" s="88"/>
      <c r="L36" s="72"/>
      <c r="M36" s="72"/>
      <c r="N36" s="88"/>
    </row>
    <row r="37" ht="18" customHeight="1" spans="1:14">
      <c r="A37" s="46" t="s">
        <v>23</v>
      </c>
      <c r="B37" s="70">
        <f t="shared" si="4"/>
        <v>72900</v>
      </c>
      <c r="C37" s="71">
        <v>9</v>
      </c>
      <c r="D37" s="72" t="s">
        <v>50</v>
      </c>
      <c r="E37" s="73">
        <v>0</v>
      </c>
      <c r="F37" s="70">
        <f t="shared" si="5"/>
        <v>0</v>
      </c>
      <c r="G37" s="61">
        <v>72900</v>
      </c>
      <c r="H37" s="59" t="s">
        <v>77</v>
      </c>
      <c r="I37" s="59"/>
      <c r="J37" s="87" t="s">
        <v>78</v>
      </c>
      <c r="K37" s="88"/>
      <c r="L37" s="72"/>
      <c r="M37" s="72"/>
      <c r="N37" s="88"/>
    </row>
    <row r="38" ht="18" customHeight="1" spans="1:14">
      <c r="A38" s="46" t="s">
        <v>79</v>
      </c>
      <c r="B38" s="70">
        <f t="shared" si="4"/>
        <v>7340.38</v>
      </c>
      <c r="C38" s="71">
        <v>5</v>
      </c>
      <c r="D38" s="72" t="s">
        <v>50</v>
      </c>
      <c r="E38" s="73">
        <v>0</v>
      </c>
      <c r="F38" s="70">
        <f t="shared" si="5"/>
        <v>0</v>
      </c>
      <c r="G38" s="61">
        <v>7340.38</v>
      </c>
      <c r="H38" s="59" t="s">
        <v>80</v>
      </c>
      <c r="I38" s="59"/>
      <c r="J38" s="87"/>
      <c r="K38" s="88"/>
      <c r="L38" s="72"/>
      <c r="M38" s="72"/>
      <c r="N38" s="88"/>
    </row>
    <row r="39" ht="18" customHeight="1" spans="1:14">
      <c r="A39" s="46" t="s">
        <v>79</v>
      </c>
      <c r="B39" s="70">
        <f t="shared" si="4"/>
        <v>835</v>
      </c>
      <c r="C39" s="71">
        <v>9</v>
      </c>
      <c r="D39" s="72" t="s">
        <v>50</v>
      </c>
      <c r="E39" s="73">
        <v>0</v>
      </c>
      <c r="F39" s="70">
        <f t="shared" si="5"/>
        <v>0</v>
      </c>
      <c r="G39" s="61">
        <v>835</v>
      </c>
      <c r="H39" s="59" t="s">
        <v>81</v>
      </c>
      <c r="I39" s="59"/>
      <c r="J39" s="87"/>
      <c r="K39" s="88"/>
      <c r="L39" s="72"/>
      <c r="M39" s="72"/>
      <c r="N39" s="88"/>
    </row>
    <row r="40" ht="18" customHeight="1" spans="1:14">
      <c r="A40" s="46" t="s">
        <v>79</v>
      </c>
      <c r="B40" s="70">
        <f t="shared" si="4"/>
        <v>9930</v>
      </c>
      <c r="C40" s="71">
        <v>1</v>
      </c>
      <c r="D40" s="72" t="s">
        <v>50</v>
      </c>
      <c r="E40" s="73">
        <v>0</v>
      </c>
      <c r="F40" s="70">
        <f t="shared" si="5"/>
        <v>0</v>
      </c>
      <c r="G40" s="61">
        <v>9930</v>
      </c>
      <c r="H40" s="59" t="s">
        <v>82</v>
      </c>
      <c r="I40" s="59"/>
      <c r="J40" s="87"/>
      <c r="K40" s="88"/>
      <c r="L40" s="72"/>
      <c r="M40" s="72"/>
      <c r="N40" s="88"/>
    </row>
    <row r="41" ht="18" customHeight="1" spans="1:14">
      <c r="A41" s="46" t="s">
        <v>79</v>
      </c>
      <c r="B41" s="70">
        <f t="shared" si="4"/>
        <v>168327.68</v>
      </c>
      <c r="C41" s="71">
        <v>1</v>
      </c>
      <c r="D41" s="72" t="s">
        <v>50</v>
      </c>
      <c r="E41" s="73">
        <v>0</v>
      </c>
      <c r="F41" s="70">
        <f t="shared" si="5"/>
        <v>0</v>
      </c>
      <c r="G41" s="61">
        <v>168327.68</v>
      </c>
      <c r="H41" s="59" t="s">
        <v>83</v>
      </c>
      <c r="I41" s="59"/>
      <c r="J41" s="87"/>
      <c r="K41" s="88"/>
      <c r="L41" s="72"/>
      <c r="M41" s="72"/>
      <c r="N41" s="88"/>
    </row>
    <row r="42" ht="18" customHeight="1" spans="1:14">
      <c r="A42" s="46" t="s">
        <v>84</v>
      </c>
      <c r="B42" s="70">
        <f t="shared" si="4"/>
        <v>502</v>
      </c>
      <c r="C42" s="71">
        <v>2</v>
      </c>
      <c r="D42" s="72" t="s">
        <v>50</v>
      </c>
      <c r="E42" s="73">
        <v>0</v>
      </c>
      <c r="F42" s="70">
        <f t="shared" si="5"/>
        <v>0</v>
      </c>
      <c r="G42" s="61">
        <f>304+198</f>
        <v>502</v>
      </c>
      <c r="H42" s="59" t="s">
        <v>85</v>
      </c>
      <c r="I42" s="59"/>
      <c r="J42" s="87"/>
      <c r="K42" s="88"/>
      <c r="L42" s="72"/>
      <c r="M42" s="72"/>
      <c r="N42" s="88"/>
    </row>
    <row r="43" ht="18" customHeight="1" spans="1:14">
      <c r="A43" s="46" t="s">
        <v>86</v>
      </c>
      <c r="B43" s="70">
        <f t="shared" si="4"/>
        <v>1875</v>
      </c>
      <c r="C43" s="71">
        <v>28</v>
      </c>
      <c r="D43" s="72" t="s">
        <v>50</v>
      </c>
      <c r="E43" s="73">
        <v>0</v>
      </c>
      <c r="F43" s="70">
        <f t="shared" si="5"/>
        <v>0</v>
      </c>
      <c r="G43" s="61">
        <v>1875</v>
      </c>
      <c r="H43" s="59" t="s">
        <v>80</v>
      </c>
      <c r="I43" s="59"/>
      <c r="J43" s="87"/>
      <c r="K43" s="88"/>
      <c r="L43" s="72"/>
      <c r="M43" s="72"/>
      <c r="N43" s="88"/>
    </row>
    <row r="44" ht="18" customHeight="1" spans="1:14">
      <c r="A44" s="46" t="s">
        <v>87</v>
      </c>
      <c r="B44" s="70">
        <f t="shared" si="4"/>
        <v>132743.36</v>
      </c>
      <c r="C44" s="71">
        <v>2</v>
      </c>
      <c r="D44" s="72" t="s">
        <v>41</v>
      </c>
      <c r="E44" s="73">
        <v>0.13</v>
      </c>
      <c r="F44" s="70">
        <f t="shared" si="5"/>
        <v>17256.64</v>
      </c>
      <c r="G44" s="61">
        <v>150000</v>
      </c>
      <c r="H44" s="59" t="s">
        <v>58</v>
      </c>
      <c r="I44" s="59"/>
      <c r="J44" s="87" t="s">
        <v>88</v>
      </c>
      <c r="K44" s="88"/>
      <c r="L44" s="72"/>
      <c r="M44" s="72"/>
      <c r="N44" s="88"/>
    </row>
    <row r="45" ht="18" customHeight="1" spans="1:14">
      <c r="A45" s="46" t="s">
        <v>87</v>
      </c>
      <c r="B45" s="70">
        <f t="shared" si="4"/>
        <v>88495.58</v>
      </c>
      <c r="C45" s="71">
        <v>1</v>
      </c>
      <c r="D45" s="72" t="s">
        <v>41</v>
      </c>
      <c r="E45" s="73">
        <v>0.13</v>
      </c>
      <c r="F45" s="70">
        <f t="shared" si="5"/>
        <v>11504.42</v>
      </c>
      <c r="G45" s="61">
        <v>100000</v>
      </c>
      <c r="H45" s="59" t="s">
        <v>58</v>
      </c>
      <c r="I45" s="59"/>
      <c r="J45" s="87" t="s">
        <v>89</v>
      </c>
      <c r="K45" s="88"/>
      <c r="L45" s="72"/>
      <c r="M45" s="72"/>
      <c r="N45" s="88"/>
    </row>
    <row r="46" ht="18" customHeight="1" spans="1:14">
      <c r="A46" s="46" t="s">
        <v>87</v>
      </c>
      <c r="B46" s="70">
        <f t="shared" si="4"/>
        <v>88495.58</v>
      </c>
      <c r="C46" s="71">
        <v>1</v>
      </c>
      <c r="D46" s="72" t="s">
        <v>41</v>
      </c>
      <c r="E46" s="73">
        <v>0.13</v>
      </c>
      <c r="F46" s="70">
        <f t="shared" si="5"/>
        <v>11504.42</v>
      </c>
      <c r="G46" s="61">
        <v>100000</v>
      </c>
      <c r="H46" s="59" t="s">
        <v>58</v>
      </c>
      <c r="I46" s="59"/>
      <c r="J46" s="87" t="s">
        <v>90</v>
      </c>
      <c r="K46" s="88"/>
      <c r="L46" s="72"/>
      <c r="M46" s="72"/>
      <c r="N46" s="88"/>
    </row>
    <row r="47" ht="18" customHeight="1" spans="1:14">
      <c r="A47" s="46" t="s">
        <v>91</v>
      </c>
      <c r="B47" s="70">
        <f t="shared" si="4"/>
        <v>200000</v>
      </c>
      <c r="C47" s="71">
        <v>1</v>
      </c>
      <c r="D47" s="72" t="s">
        <v>50</v>
      </c>
      <c r="E47" s="73">
        <v>0</v>
      </c>
      <c r="F47" s="70">
        <f t="shared" si="5"/>
        <v>0</v>
      </c>
      <c r="G47" s="61">
        <v>200000</v>
      </c>
      <c r="H47" s="59" t="s">
        <v>58</v>
      </c>
      <c r="I47" s="59"/>
      <c r="J47" s="87" t="s">
        <v>92</v>
      </c>
      <c r="K47" s="88"/>
      <c r="L47" s="72"/>
      <c r="M47" s="72"/>
      <c r="N47" s="88"/>
    </row>
    <row r="48" ht="18" customHeight="1" spans="1:14">
      <c r="A48" s="46" t="s">
        <v>93</v>
      </c>
      <c r="B48" s="70">
        <f t="shared" si="4"/>
        <v>10000</v>
      </c>
      <c r="C48" s="71">
        <v>1</v>
      </c>
      <c r="D48" s="72" t="s">
        <v>50</v>
      </c>
      <c r="E48" s="73">
        <v>0</v>
      </c>
      <c r="F48" s="70">
        <f t="shared" si="5"/>
        <v>0</v>
      </c>
      <c r="G48" s="61">
        <v>10000</v>
      </c>
      <c r="H48" s="59" t="s">
        <v>94</v>
      </c>
      <c r="I48" s="59"/>
      <c r="J48" s="87"/>
      <c r="K48" s="88"/>
      <c r="L48" s="72"/>
      <c r="M48" s="72"/>
      <c r="N48" s="88"/>
    </row>
    <row r="49" ht="18" customHeight="1" spans="1:14">
      <c r="A49" s="46" t="s">
        <v>93</v>
      </c>
      <c r="B49" s="70">
        <f t="shared" si="4"/>
        <v>4040</v>
      </c>
      <c r="C49" s="71">
        <v>1</v>
      </c>
      <c r="D49" s="72" t="s">
        <v>50</v>
      </c>
      <c r="E49" s="73">
        <v>0</v>
      </c>
      <c r="F49" s="70">
        <f t="shared" si="5"/>
        <v>0</v>
      </c>
      <c r="G49" s="61">
        <v>4040</v>
      </c>
      <c r="H49" s="59"/>
      <c r="I49" s="59"/>
      <c r="J49" s="87"/>
      <c r="K49" s="88"/>
      <c r="L49" s="72"/>
      <c r="M49" s="72"/>
      <c r="N49" s="88"/>
    </row>
    <row r="50" ht="18" customHeight="1" spans="1:14">
      <c r="A50" s="46"/>
      <c r="B50" s="70">
        <f t="shared" si="4"/>
        <v>769</v>
      </c>
      <c r="C50" s="71">
        <v>1</v>
      </c>
      <c r="D50" s="72" t="s">
        <v>50</v>
      </c>
      <c r="E50" s="73">
        <v>0</v>
      </c>
      <c r="F50" s="70">
        <f t="shared" si="5"/>
        <v>0</v>
      </c>
      <c r="G50" s="61">
        <v>769</v>
      </c>
      <c r="H50" s="59"/>
      <c r="I50" s="59"/>
      <c r="J50" s="87"/>
      <c r="K50" s="88"/>
      <c r="L50" s="72"/>
      <c r="M50" s="72"/>
      <c r="N50" s="88"/>
    </row>
    <row r="51" ht="18" customHeight="1" spans="1:14">
      <c r="A51" s="46"/>
      <c r="B51" s="70">
        <f t="shared" si="4"/>
        <v>0</v>
      </c>
      <c r="C51" s="71"/>
      <c r="D51" s="72"/>
      <c r="E51" s="73"/>
      <c r="F51" s="70">
        <f t="shared" si="5"/>
        <v>0</v>
      </c>
      <c r="G51" s="61"/>
      <c r="H51" s="59"/>
      <c r="I51" s="59"/>
      <c r="J51" s="87"/>
      <c r="K51" s="88"/>
      <c r="L51" s="72"/>
      <c r="M51" s="72"/>
      <c r="N51" s="88"/>
    </row>
    <row r="52" ht="18" customHeight="1" spans="1:14">
      <c r="A52" s="46"/>
      <c r="B52" s="70">
        <f t="shared" si="4"/>
        <v>0</v>
      </c>
      <c r="C52" s="71"/>
      <c r="D52" s="72"/>
      <c r="E52" s="73"/>
      <c r="F52" s="70">
        <f t="shared" si="5"/>
        <v>0</v>
      </c>
      <c r="G52" s="61"/>
      <c r="H52" s="59"/>
      <c r="I52" s="59"/>
      <c r="J52" s="87"/>
      <c r="K52" s="88"/>
      <c r="L52" s="72"/>
      <c r="M52" s="72"/>
      <c r="N52" s="88"/>
    </row>
    <row r="53" ht="18" customHeight="1" spans="1:14">
      <c r="A53" s="46"/>
      <c r="B53" s="70">
        <f t="shared" si="4"/>
        <v>0</v>
      </c>
      <c r="C53" s="71"/>
      <c r="D53" s="72"/>
      <c r="E53" s="73"/>
      <c r="F53" s="70">
        <f t="shared" si="5"/>
        <v>0</v>
      </c>
      <c r="G53" s="61"/>
      <c r="H53" s="59"/>
      <c r="I53" s="59"/>
      <c r="J53" s="87" t="s">
        <v>123</v>
      </c>
      <c r="K53" s="88"/>
      <c r="L53" s="72"/>
      <c r="M53" s="72"/>
      <c r="N53" s="88"/>
    </row>
    <row r="54" ht="18" customHeight="1" spans="1:14">
      <c r="A54" s="46"/>
      <c r="B54" s="70">
        <f t="shared" si="4"/>
        <v>0</v>
      </c>
      <c r="C54" s="71"/>
      <c r="D54" s="72"/>
      <c r="E54" s="73"/>
      <c r="F54" s="70">
        <f t="shared" si="5"/>
        <v>0</v>
      </c>
      <c r="G54" s="61"/>
      <c r="H54" s="59"/>
      <c r="I54" s="59"/>
      <c r="J54" s="87"/>
      <c r="K54" s="88"/>
      <c r="L54" s="72"/>
      <c r="M54" s="72"/>
      <c r="N54" s="88"/>
    </row>
    <row r="55" ht="18" customHeight="1" spans="1:14">
      <c r="A55" s="46"/>
      <c r="B55" s="70">
        <f t="shared" ref="B55:B59" si="6">ROUND(G55/(1+E55),2)</f>
        <v>0</v>
      </c>
      <c r="C55" s="71">
        <v>1</v>
      </c>
      <c r="D55" s="72" t="s">
        <v>50</v>
      </c>
      <c r="E55" s="73">
        <v>0</v>
      </c>
      <c r="F55" s="70">
        <f t="shared" si="5"/>
        <v>0</v>
      </c>
      <c r="G55" s="61"/>
      <c r="H55" s="59">
        <v>6521.75743119261</v>
      </c>
      <c r="I55" s="66">
        <v>6521.75743119261</v>
      </c>
      <c r="J55" s="87" t="s">
        <v>102</v>
      </c>
      <c r="K55" s="88"/>
      <c r="L55" s="72"/>
      <c r="M55" s="72"/>
      <c r="N55" s="88"/>
    </row>
    <row r="56" ht="18" customHeight="1" spans="1:14">
      <c r="A56" s="46"/>
      <c r="B56" s="70">
        <f t="shared" si="6"/>
        <v>0</v>
      </c>
      <c r="C56" s="71">
        <v>1</v>
      </c>
      <c r="D56" s="72" t="s">
        <v>50</v>
      </c>
      <c r="E56" s="73">
        <v>0</v>
      </c>
      <c r="F56" s="70">
        <f t="shared" si="5"/>
        <v>0</v>
      </c>
      <c r="G56" s="61"/>
      <c r="H56" s="59"/>
      <c r="I56" s="59"/>
      <c r="J56" s="87"/>
      <c r="K56" s="88"/>
      <c r="L56" s="72"/>
      <c r="M56" s="72"/>
      <c r="N56" s="88"/>
    </row>
    <row r="57" ht="18" customHeight="1" spans="1:14">
      <c r="A57" s="46"/>
      <c r="B57" s="70">
        <f t="shared" si="6"/>
        <v>0</v>
      </c>
      <c r="C57" s="71">
        <v>1</v>
      </c>
      <c r="D57" s="72" t="s">
        <v>50</v>
      </c>
      <c r="E57" s="73">
        <v>0</v>
      </c>
      <c r="F57" s="70">
        <f t="shared" ref="F55:F58" si="7">ROUND(G57/(1+E57)*E57,2)</f>
        <v>0</v>
      </c>
      <c r="G57" s="61"/>
      <c r="H57" s="59"/>
      <c r="I57" s="59"/>
      <c r="J57" s="87"/>
      <c r="K57" s="88"/>
      <c r="L57" s="72"/>
      <c r="M57" s="72"/>
      <c r="N57" s="88"/>
    </row>
    <row r="58" ht="18" customHeight="1" spans="1:14">
      <c r="A58" s="46"/>
      <c r="B58" s="70">
        <f t="shared" si="6"/>
        <v>162633.13</v>
      </c>
      <c r="C58" s="71">
        <v>1</v>
      </c>
      <c r="D58" s="72" t="s">
        <v>50</v>
      </c>
      <c r="E58" s="73">
        <v>0</v>
      </c>
      <c r="F58" s="70">
        <f t="shared" si="7"/>
        <v>0</v>
      </c>
      <c r="G58" s="61">
        <f>G12*0.05</f>
        <v>162633.129</v>
      </c>
      <c r="H58" s="59" t="s">
        <v>105</v>
      </c>
      <c r="I58" s="59"/>
      <c r="J58" s="87"/>
      <c r="K58" s="88"/>
      <c r="L58" s="72"/>
      <c r="M58" s="72"/>
      <c r="N58" s="88"/>
    </row>
    <row r="59" ht="18" customHeight="1" spans="1:14">
      <c r="A59" s="46"/>
      <c r="B59" s="70">
        <f t="shared" si="6"/>
        <v>0</v>
      </c>
      <c r="C59" s="71"/>
      <c r="D59" s="72" t="s">
        <v>41</v>
      </c>
      <c r="E59" s="73"/>
      <c r="F59" s="70">
        <v>0</v>
      </c>
      <c r="G59" s="61"/>
      <c r="H59" s="59"/>
      <c r="I59" s="59"/>
      <c r="J59" s="87"/>
      <c r="K59" s="88"/>
      <c r="L59" s="72"/>
      <c r="M59" s="72"/>
      <c r="N59" s="88"/>
    </row>
    <row r="60" ht="18" customHeight="1" spans="1:14">
      <c r="A60" s="65" t="s">
        <v>27</v>
      </c>
      <c r="B60" s="64">
        <f t="shared" ref="B60:G60" si="8">SUM(B15:B59)</f>
        <v>2899634.95</v>
      </c>
      <c r="C60" s="65"/>
      <c r="D60" s="75"/>
      <c r="E60" s="75"/>
      <c r="F60" s="66">
        <f t="shared" si="8"/>
        <v>203063.59</v>
      </c>
      <c r="G60" s="65">
        <f t="shared" si="8"/>
        <v>3102698.539</v>
      </c>
      <c r="H60" s="67"/>
      <c r="I60" s="68"/>
      <c r="J60" s="90"/>
      <c r="K60" s="51"/>
      <c r="L60" s="91"/>
      <c r="M60" s="91"/>
      <c r="N60" s="51"/>
    </row>
    <row r="61" ht="18" customHeight="1" spans="1:14">
      <c r="A61" s="76"/>
      <c r="B61" s="76">
        <f>B12-B60</f>
        <v>84459.1600917401</v>
      </c>
      <c r="C61" s="76"/>
      <c r="D61" s="77"/>
      <c r="E61" s="77"/>
      <c r="F61" s="66">
        <v>203063.59</v>
      </c>
      <c r="G61" s="76">
        <f>G60-3102699.07</f>
        <v>-0.530999999493361</v>
      </c>
      <c r="H61" s="68"/>
      <c r="I61" s="68"/>
      <c r="J61" s="68"/>
      <c r="K61" s="51"/>
      <c r="L61" s="51"/>
      <c r="M61" s="51"/>
      <c r="N61" s="51"/>
    </row>
    <row r="62" ht="18" customHeight="1" spans="1:14">
      <c r="A62" s="53" t="s">
        <v>107</v>
      </c>
      <c r="B62" s="51"/>
      <c r="C62" s="53"/>
      <c r="D62" s="51"/>
      <c r="E62" s="51"/>
      <c r="F62" s="68">
        <f>F61-F60</f>
        <v>0</v>
      </c>
      <c r="G62" s="68"/>
      <c r="H62" s="51"/>
      <c r="I62" s="51"/>
      <c r="J62" s="51"/>
      <c r="K62" s="51"/>
      <c r="L62" s="51"/>
      <c r="M62" s="51"/>
      <c r="N62" s="51"/>
    </row>
    <row r="63" ht="18" customHeight="1" spans="1:14">
      <c r="A63" s="58" t="s">
        <v>108</v>
      </c>
      <c r="B63" s="56" t="s">
        <v>109</v>
      </c>
      <c r="C63" s="67"/>
      <c r="D63" s="58" t="s">
        <v>108</v>
      </c>
      <c r="E63" s="56" t="s">
        <v>18</v>
      </c>
      <c r="F63" s="56" t="s">
        <v>109</v>
      </c>
      <c r="G63" s="56">
        <v>19.6</v>
      </c>
      <c r="H63" s="51">
        <v>19.9</v>
      </c>
      <c r="I63" s="56">
        <v>21.5</v>
      </c>
      <c r="J63" s="51"/>
      <c r="K63" s="51"/>
      <c r="L63" s="51"/>
      <c r="M63" s="51"/>
      <c r="N63" s="51"/>
    </row>
    <row r="64" ht="18" customHeight="1" spans="1:14">
      <c r="A64" s="67" t="s">
        <v>110</v>
      </c>
      <c r="B64" s="70">
        <f>(B12-B60)*0.25</f>
        <v>21114.790022935</v>
      </c>
      <c r="C64" s="67"/>
      <c r="D64" s="45" t="s">
        <v>111</v>
      </c>
      <c r="E64" s="78" t="s">
        <v>112</v>
      </c>
      <c r="F64" s="79">
        <f>F12-F60</f>
        <v>5822.99770642197</v>
      </c>
      <c r="G64" s="79">
        <f>F7-SUM(F15:F41)</f>
        <v>963.357889907988</v>
      </c>
      <c r="H64" s="54"/>
      <c r="I64" s="79">
        <f>SUM(F8:F9)-SUM(F44:F49)</f>
        <v>4859.63981651374</v>
      </c>
      <c r="J64" s="51"/>
      <c r="K64" s="51"/>
      <c r="L64" s="51"/>
      <c r="M64" s="51"/>
      <c r="N64" s="51"/>
    </row>
    <row r="65" ht="18" customHeight="1" spans="1:14">
      <c r="A65" s="67" t="s">
        <v>113</v>
      </c>
      <c r="B65" s="47">
        <f>G33*0.0003</f>
        <v>30.78</v>
      </c>
      <c r="C65" s="67"/>
      <c r="D65" s="92" t="s">
        <v>114</v>
      </c>
      <c r="E65" s="48">
        <v>0.07</v>
      </c>
      <c r="F65" s="47">
        <f>F64*E65</f>
        <v>407.609839449538</v>
      </c>
      <c r="G65" s="47">
        <f>G64*E65</f>
        <v>67.4350522935591</v>
      </c>
      <c r="H65" s="54"/>
      <c r="I65" s="47">
        <f>I64*E65</f>
        <v>340.174787155962</v>
      </c>
      <c r="J65" s="51"/>
      <c r="K65" s="51"/>
      <c r="L65" s="51"/>
      <c r="M65" s="51"/>
      <c r="N65" s="51"/>
    </row>
    <row r="66" ht="18" customHeight="1" spans="1:14">
      <c r="A66" s="67" t="s">
        <v>115</v>
      </c>
      <c r="B66" s="47">
        <f>B33*0.0006</f>
        <v>61.56</v>
      </c>
      <c r="C66" s="67"/>
      <c r="D66" s="92" t="s">
        <v>116</v>
      </c>
      <c r="E66" s="48">
        <v>0.03</v>
      </c>
      <c r="F66" s="47">
        <f>F64*E66</f>
        <v>174.689931192659</v>
      </c>
      <c r="G66" s="47">
        <f>G64*E66</f>
        <v>28.9007366972396</v>
      </c>
      <c r="H66" s="54"/>
      <c r="I66" s="47">
        <f>I64*E66</f>
        <v>145.789194495412</v>
      </c>
      <c r="J66" s="51"/>
      <c r="K66" s="51"/>
      <c r="L66" s="51"/>
      <c r="M66" s="51"/>
      <c r="N66" s="51"/>
    </row>
    <row r="67" ht="18" customHeight="1" spans="1:14">
      <c r="A67" s="67"/>
      <c r="B67" s="67"/>
      <c r="C67" s="67"/>
      <c r="D67" s="92" t="s">
        <v>117</v>
      </c>
      <c r="E67" s="48">
        <v>0.02</v>
      </c>
      <c r="F67" s="47">
        <f>F64*E67</f>
        <v>116.459954128439</v>
      </c>
      <c r="G67" s="47">
        <f>G64*E67</f>
        <v>19.2671577981598</v>
      </c>
      <c r="H67" s="54"/>
      <c r="I67" s="47">
        <f>I64*E67</f>
        <v>97.1927963302749</v>
      </c>
      <c r="J67" s="51"/>
      <c r="K67" s="51"/>
      <c r="L67" s="51"/>
      <c r="M67" s="51"/>
      <c r="N67" s="51"/>
    </row>
    <row r="68" ht="18" customHeight="1" spans="1:14">
      <c r="A68" s="63" t="s">
        <v>118</v>
      </c>
      <c r="B68" s="64">
        <f t="shared" ref="B68:G68" si="9">SUM(B64:B67)</f>
        <v>21207.130022935</v>
      </c>
      <c r="C68" s="67"/>
      <c r="D68" s="63" t="s">
        <v>118</v>
      </c>
      <c r="E68" s="63"/>
      <c r="F68" s="66">
        <f t="shared" si="9"/>
        <v>6521.75743119261</v>
      </c>
      <c r="G68" s="66">
        <f t="shared" si="9"/>
        <v>1078.96083669695</v>
      </c>
      <c r="H68" s="54"/>
      <c r="I68" s="66">
        <f>SUM(I64:I67)</f>
        <v>5442.79659449539</v>
      </c>
      <c r="K68" s="51"/>
      <c r="L68" s="51"/>
      <c r="M68" s="51"/>
      <c r="N68" s="51"/>
    </row>
    <row r="69" ht="18" customHeight="1" spans="1:14">
      <c r="A69"/>
      <c r="B69"/>
      <c r="C69" s="2"/>
      <c r="D69"/>
      <c r="E69"/>
      <c r="F69" s="4"/>
      <c r="G69" s="4"/>
      <c r="H69" s="14"/>
      <c r="I69"/>
      <c r="J69"/>
      <c r="K69"/>
      <c r="L69"/>
      <c r="M69"/>
      <c r="N69"/>
    </row>
    <row r="70" ht="13.5" spans="1:14">
      <c r="A70"/>
      <c r="B70"/>
      <c r="C70" s="2"/>
      <c r="D70"/>
      <c r="E70"/>
      <c r="F70" s="4"/>
      <c r="G70" s="4"/>
      <c r="H70" s="14"/>
      <c r="I70"/>
      <c r="J70"/>
      <c r="K70"/>
      <c r="L70"/>
      <c r="M70"/>
      <c r="N70"/>
    </row>
    <row r="71" ht="13.5" spans="1:14">
      <c r="A71"/>
      <c r="B71"/>
      <c r="C71" s="2"/>
      <c r="D71"/>
      <c r="E71"/>
      <c r="F71" s="4"/>
      <c r="G71" s="4"/>
      <c r="H71"/>
      <c r="I71"/>
      <c r="J71"/>
      <c r="K71"/>
      <c r="L71"/>
      <c r="M71"/>
      <c r="N71"/>
    </row>
    <row r="72" ht="13.5" spans="1:14">
      <c r="A72"/>
      <c r="B72"/>
      <c r="C72" s="2"/>
      <c r="D72"/>
      <c r="E72"/>
      <c r="F72" s="4"/>
      <c r="G72" s="4"/>
      <c r="H72"/>
      <c r="I72"/>
      <c r="J72"/>
      <c r="K72"/>
      <c r="L72"/>
      <c r="M72"/>
      <c r="N72"/>
    </row>
    <row r="73" ht="13.5" spans="1:14">
      <c r="A73"/>
      <c r="B73"/>
      <c r="C73" s="2"/>
      <c r="D73"/>
      <c r="E73"/>
      <c r="F73" s="4"/>
      <c r="G73" s="4"/>
      <c r="H73"/>
      <c r="I73"/>
      <c r="J73"/>
      <c r="K73"/>
      <c r="L73"/>
      <c r="M73"/>
      <c r="N73"/>
    </row>
    <row r="74" ht="13.5" spans="1:14">
      <c r="A74"/>
      <c r="B74"/>
      <c r="C74" s="2"/>
      <c r="D74"/>
      <c r="E74"/>
      <c r="F74" s="4"/>
      <c r="G74" s="4"/>
      <c r="H74"/>
      <c r="I74"/>
      <c r="J74"/>
      <c r="K74"/>
      <c r="L74"/>
      <c r="M74"/>
      <c r="N74"/>
    </row>
    <row r="75" spans="3:7">
      <c r="C75" s="2"/>
      <c r="F75" s="4"/>
      <c r="G75" s="4"/>
    </row>
    <row r="76" spans="3:7">
      <c r="C76" s="2"/>
      <c r="F76" s="4"/>
      <c r="G76" s="4"/>
    </row>
    <row r="77" spans="3:7">
      <c r="C77" s="2"/>
      <c r="F77" s="4"/>
      <c r="G77" s="4"/>
    </row>
    <row r="78" spans="3:7">
      <c r="C78" s="2"/>
      <c r="F78" s="4"/>
      <c r="G78" s="4"/>
    </row>
    <row r="79" spans="3:7">
      <c r="C79" s="2"/>
      <c r="F79" s="4"/>
      <c r="G79" s="4"/>
    </row>
    <row r="80" spans="3:7">
      <c r="C80" s="2"/>
      <c r="F80" s="4"/>
      <c r="G80" s="4"/>
    </row>
    <row r="81" spans="3:7">
      <c r="C81" s="2"/>
      <c r="F81" s="4"/>
      <c r="G81" s="4"/>
    </row>
    <row r="82" spans="3:7">
      <c r="C82" s="2"/>
      <c r="F82" s="4"/>
      <c r="G82" s="4"/>
    </row>
    <row r="83" spans="3:7">
      <c r="C83" s="2"/>
      <c r="F83" s="4"/>
      <c r="G83" s="4"/>
    </row>
    <row r="84" spans="3:7">
      <c r="C84" s="2"/>
      <c r="F84" s="4"/>
      <c r="G84" s="4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</sheetData>
  <mergeCells count="8">
    <mergeCell ref="A1:H1"/>
    <mergeCell ref="H2:J2"/>
    <mergeCell ref="C5:D5"/>
    <mergeCell ref="E5:F5"/>
    <mergeCell ref="H5:I5"/>
    <mergeCell ref="A5:A6"/>
    <mergeCell ref="B5:B6"/>
    <mergeCell ref="G5:G6"/>
  </mergeCell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88"/>
  <sheetViews>
    <sheetView topLeftCell="A24" workbookViewId="0">
      <selection activeCell="A1" sqref="A1:H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2.625" style="3" customWidth="1"/>
    <col min="8" max="8" width="9.625" style="3" customWidth="1"/>
    <col min="9" max="9" width="29.5" style="4" customWidth="1"/>
    <col min="10" max="10" width="6" style="4" customWidth="1"/>
    <col min="11" max="11" width="5.625" style="4" customWidth="1"/>
    <col min="12" max="16384" width="9" style="4"/>
  </cols>
  <sheetData>
    <row r="1" ht="21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13"/>
      <c r="J1" s="13"/>
      <c r="K1"/>
      <c r="L1"/>
      <c r="M1"/>
    </row>
    <row r="2" ht="18" customHeight="1" spans="1:13">
      <c r="A2" s="7" t="s">
        <v>1</v>
      </c>
      <c r="B2" s="8" t="s">
        <v>2</v>
      </c>
      <c r="C2" s="9" t="s">
        <v>3</v>
      </c>
      <c r="D2" s="9">
        <v>3570159.02</v>
      </c>
      <c r="E2" s="10" t="s">
        <v>4</v>
      </c>
      <c r="F2" s="9" t="s">
        <v>5</v>
      </c>
      <c r="G2" s="10" t="s">
        <v>6</v>
      </c>
      <c r="H2" s="11" t="s">
        <v>7</v>
      </c>
      <c r="I2" s="13"/>
      <c r="J2" s="13"/>
      <c r="K2"/>
      <c r="L2"/>
      <c r="M2"/>
    </row>
    <row r="3" ht="18" customHeight="1" spans="1:13">
      <c r="A3" s="7" t="s">
        <v>8</v>
      </c>
      <c r="B3" s="12"/>
      <c r="C3" s="9" t="s">
        <v>9</v>
      </c>
      <c r="D3" s="9">
        <v>3252662.62</v>
      </c>
      <c r="E3"/>
      <c r="F3"/>
      <c r="G3"/>
      <c r="H3" s="13"/>
      <c r="I3" s="13"/>
      <c r="J3" s="13"/>
      <c r="K3"/>
      <c r="L3"/>
      <c r="M3"/>
    </row>
    <row r="4" ht="18" customHeight="1" spans="1:13">
      <c r="A4" s="2" t="s">
        <v>10</v>
      </c>
      <c r="B4"/>
      <c r="C4"/>
      <c r="D4" s="14">
        <f>D3-G7</f>
        <v>702662.62</v>
      </c>
      <c r="E4"/>
      <c r="F4"/>
      <c r="G4" s="3" t="s">
        <v>11</v>
      </c>
      <c r="H4" s="13"/>
      <c r="I4" s="13"/>
      <c r="J4" s="13"/>
      <c r="K4"/>
      <c r="L4"/>
      <c r="M4"/>
    </row>
    <row r="5" ht="18" customHeight="1" spans="1:13">
      <c r="A5" s="15" t="s">
        <v>12</v>
      </c>
      <c r="B5" s="15" t="s">
        <v>13</v>
      </c>
      <c r="C5" s="15" t="s">
        <v>14</v>
      </c>
      <c r="D5" s="15"/>
      <c r="E5" s="15" t="s">
        <v>15</v>
      </c>
      <c r="F5" s="15"/>
      <c r="G5" s="15" t="s">
        <v>16</v>
      </c>
      <c r="H5" s="16" t="s">
        <v>17</v>
      </c>
      <c r="I5"/>
      <c r="J5"/>
      <c r="K5"/>
      <c r="L5">
        <f>D3*0.97-2550000</f>
        <v>605082.7414</v>
      </c>
      <c r="M5"/>
    </row>
    <row r="6" ht="18" customHeight="1" spans="1:13">
      <c r="A6" s="15"/>
      <c r="B6" s="15"/>
      <c r="C6" s="15" t="s">
        <v>18</v>
      </c>
      <c r="D6" s="15" t="s">
        <v>19</v>
      </c>
      <c r="E6" s="15" t="s">
        <v>18</v>
      </c>
      <c r="F6" s="15" t="s">
        <v>19</v>
      </c>
      <c r="G6" s="15"/>
      <c r="H6" s="16" t="s">
        <v>20</v>
      </c>
      <c r="I6"/>
      <c r="J6"/>
      <c r="K6"/>
      <c r="L6"/>
      <c r="M6"/>
    </row>
    <row r="7" ht="18" customHeight="1" spans="1:13">
      <c r="A7" s="17" t="s">
        <v>22</v>
      </c>
      <c r="B7" s="9">
        <f>G7/(1+C7+E7)</f>
        <v>2339449.5412844</v>
      </c>
      <c r="C7" s="18">
        <v>0.02</v>
      </c>
      <c r="D7" s="9">
        <f>G7/(1+E7+C7)*C7</f>
        <v>46788.9908256881</v>
      </c>
      <c r="E7" s="18">
        <v>0.07</v>
      </c>
      <c r="F7" s="9">
        <f>G7/(1+C7+E7)*E7</f>
        <v>163761.467889908</v>
      </c>
      <c r="G7" s="19">
        <v>2550000</v>
      </c>
      <c r="H7" s="17" t="s">
        <v>23</v>
      </c>
      <c r="I7"/>
      <c r="J7"/>
      <c r="K7"/>
      <c r="L7"/>
      <c r="M7"/>
    </row>
    <row r="8" ht="18" customHeight="1" spans="1:13">
      <c r="A8" s="17" t="s">
        <v>24</v>
      </c>
      <c r="B8" s="9">
        <f t="shared" ref="B8:B11" si="0">G8/(1+C8+E8)</f>
        <v>555121.743119266</v>
      </c>
      <c r="C8" s="18">
        <v>0.02</v>
      </c>
      <c r="D8" s="9">
        <f>G8/(1+E8+C8)*C8</f>
        <v>11102.4348623853</v>
      </c>
      <c r="E8" s="18">
        <v>0.07</v>
      </c>
      <c r="F8" s="9">
        <f t="shared" ref="F8:F11" si="1">G8/(1+C8+E8)*E8</f>
        <v>38858.5220183486</v>
      </c>
      <c r="G8" s="19">
        <v>605082.7</v>
      </c>
      <c r="H8" s="17" t="s">
        <v>25</v>
      </c>
      <c r="J8"/>
      <c r="K8"/>
      <c r="L8"/>
      <c r="M8"/>
    </row>
    <row r="9" ht="18" customHeight="1" spans="1:13">
      <c r="A9" s="17"/>
      <c r="B9" s="9">
        <f t="shared" si="0"/>
        <v>0</v>
      </c>
      <c r="C9" s="18"/>
      <c r="D9" s="9">
        <f t="shared" ref="D9:D11" si="2">G9/(1+E9+C9)*C9</f>
        <v>0</v>
      </c>
      <c r="E9" s="18">
        <v>0.07</v>
      </c>
      <c r="F9" s="9">
        <f t="shared" si="1"/>
        <v>0</v>
      </c>
      <c r="G9" s="19"/>
      <c r="H9" s="17"/>
      <c r="I9"/>
      <c r="J9"/>
      <c r="K9"/>
      <c r="L9"/>
      <c r="M9"/>
    </row>
    <row r="10" ht="18" customHeight="1" spans="1:13">
      <c r="A10" s="17"/>
      <c r="B10" s="9">
        <f t="shared" si="0"/>
        <v>0</v>
      </c>
      <c r="C10" s="18"/>
      <c r="D10" s="9">
        <f t="shared" si="2"/>
        <v>0</v>
      </c>
      <c r="E10" s="18">
        <v>0.08</v>
      </c>
      <c r="F10" s="9">
        <f t="shared" si="1"/>
        <v>0</v>
      </c>
      <c r="G10" s="19"/>
      <c r="H10" s="17"/>
      <c r="I10"/>
      <c r="J10"/>
      <c r="K10"/>
      <c r="L10"/>
      <c r="M10"/>
    </row>
    <row r="11" ht="18" customHeight="1" spans="1:13">
      <c r="A11" s="17"/>
      <c r="B11" s="9">
        <f t="shared" si="0"/>
        <v>0</v>
      </c>
      <c r="C11" s="18"/>
      <c r="D11" s="9">
        <f t="shared" si="2"/>
        <v>0</v>
      </c>
      <c r="E11" s="18">
        <v>0.08</v>
      </c>
      <c r="F11" s="9">
        <f t="shared" si="1"/>
        <v>0</v>
      </c>
      <c r="G11" s="19"/>
      <c r="H11" s="17"/>
      <c r="I11"/>
      <c r="J11"/>
      <c r="K11"/>
      <c r="L11"/>
      <c r="M11"/>
    </row>
    <row r="12" ht="18" customHeight="1" spans="1:13">
      <c r="A12" s="20" t="s">
        <v>27</v>
      </c>
      <c r="B12" s="21">
        <f t="shared" ref="B12:G12" si="3">SUM(B7:B11)</f>
        <v>2894571.28440367</v>
      </c>
      <c r="C12" s="22"/>
      <c r="D12" s="22">
        <f t="shared" si="3"/>
        <v>57891.4256880734</v>
      </c>
      <c r="E12" s="22"/>
      <c r="F12" s="23">
        <f t="shared" si="3"/>
        <v>202619.989908257</v>
      </c>
      <c r="G12" s="23">
        <f t="shared" si="3"/>
        <v>3155082.7</v>
      </c>
      <c r="H12" s="24"/>
      <c r="I12" s="3"/>
      <c r="J12" s="37"/>
      <c r="K12"/>
      <c r="L12"/>
      <c r="M12"/>
    </row>
    <row r="13" ht="18" customHeight="1" spans="1:13">
      <c r="A13" s="2" t="s">
        <v>28</v>
      </c>
      <c r="B13" s="4"/>
      <c r="C13"/>
      <c r="D13"/>
      <c r="E13"/>
      <c r="F13"/>
      <c r="G13"/>
      <c r="H13"/>
      <c r="I13" s="38" t="s">
        <v>29</v>
      </c>
      <c r="J13" s="16" t="s">
        <v>30</v>
      </c>
      <c r="K13" s="16" t="s">
        <v>31</v>
      </c>
      <c r="L13" s="16" t="s">
        <v>32</v>
      </c>
      <c r="M13" s="16" t="s">
        <v>33</v>
      </c>
    </row>
    <row r="14" s="1" customFormat="1" ht="18" customHeight="1" spans="1:13">
      <c r="A14" s="25" t="s">
        <v>34</v>
      </c>
      <c r="B14" s="15" t="s">
        <v>35</v>
      </c>
      <c r="C14" s="15" t="s">
        <v>36</v>
      </c>
      <c r="D14" s="15" t="s">
        <v>37</v>
      </c>
      <c r="E14" s="15" t="s">
        <v>18</v>
      </c>
      <c r="F14" s="15" t="s">
        <v>38</v>
      </c>
      <c r="G14" s="15" t="s">
        <v>16</v>
      </c>
      <c r="H14" s="15" t="s">
        <v>39</v>
      </c>
      <c r="I14" s="39"/>
      <c r="J14" s="40"/>
      <c r="K14" s="28"/>
      <c r="L14" s="28"/>
      <c r="M14" s="40"/>
    </row>
    <row r="15" s="1" customFormat="1" ht="18" customHeight="1" spans="1:13">
      <c r="A15" s="8" t="s">
        <v>40</v>
      </c>
      <c r="B15" s="26">
        <f>ROUND(G15/(1+E15),2)</f>
        <v>27071.7</v>
      </c>
      <c r="C15" s="27">
        <v>2</v>
      </c>
      <c r="D15" s="28" t="s">
        <v>41</v>
      </c>
      <c r="E15" s="29">
        <v>0.06</v>
      </c>
      <c r="F15" s="26">
        <f>ROUND(G15/(1+E15)*E15,2)</f>
        <v>1624.3</v>
      </c>
      <c r="G15" s="19">
        <v>28696</v>
      </c>
      <c r="H15" s="17" t="s">
        <v>42</v>
      </c>
      <c r="I15" s="39" t="s">
        <v>43</v>
      </c>
      <c r="J15" s="40"/>
      <c r="K15" s="28"/>
      <c r="L15" s="28"/>
      <c r="M15" s="40"/>
    </row>
    <row r="16" s="1" customFormat="1" ht="18" customHeight="1" spans="1:13">
      <c r="A16" s="8" t="s">
        <v>44</v>
      </c>
      <c r="B16" s="26">
        <f t="shared" ref="B16:B55" si="4">ROUND(G16/(1+E16),2)</f>
        <v>150305.83</v>
      </c>
      <c r="C16" s="27">
        <v>1</v>
      </c>
      <c r="D16" s="28" t="s">
        <v>41</v>
      </c>
      <c r="E16" s="29">
        <v>0.03</v>
      </c>
      <c r="F16" s="26">
        <f t="shared" ref="F16:F54" si="5">ROUND(G16/(1+E16)*E16,2)</f>
        <v>4509.17</v>
      </c>
      <c r="G16" s="19">
        <v>154815</v>
      </c>
      <c r="H16" s="30" t="s">
        <v>45</v>
      </c>
      <c r="I16" s="39" t="s">
        <v>46</v>
      </c>
      <c r="J16" s="40"/>
      <c r="K16" s="28"/>
      <c r="L16" s="28"/>
      <c r="M16" s="40"/>
    </row>
    <row r="17" s="1" customFormat="1" ht="18" customHeight="1" spans="1:13">
      <c r="A17" s="8" t="s">
        <v>47</v>
      </c>
      <c r="B17" s="26">
        <f t="shared" si="4"/>
        <v>18349.51</v>
      </c>
      <c r="C17" s="27">
        <v>1</v>
      </c>
      <c r="D17" s="28" t="s">
        <v>41</v>
      </c>
      <c r="E17" s="29">
        <v>0.03</v>
      </c>
      <c r="F17" s="26">
        <f t="shared" si="5"/>
        <v>550.49</v>
      </c>
      <c r="G17" s="19">
        <v>18900</v>
      </c>
      <c r="H17" s="17" t="s">
        <v>48</v>
      </c>
      <c r="I17" s="39" t="s">
        <v>49</v>
      </c>
      <c r="J17" s="40"/>
      <c r="K17" s="28"/>
      <c r="L17" s="28"/>
      <c r="M17" s="40"/>
    </row>
    <row r="18" s="1" customFormat="1" ht="18" customHeight="1" spans="1:13">
      <c r="A18" s="8" t="s">
        <v>47</v>
      </c>
      <c r="B18" s="26">
        <f t="shared" si="4"/>
        <v>952</v>
      </c>
      <c r="C18" s="27">
        <v>7</v>
      </c>
      <c r="D18" s="28" t="s">
        <v>50</v>
      </c>
      <c r="E18" s="29">
        <v>0</v>
      </c>
      <c r="F18" s="26">
        <f t="shared" si="5"/>
        <v>0</v>
      </c>
      <c r="G18" s="19">
        <v>952</v>
      </c>
      <c r="H18" s="17" t="s">
        <v>51</v>
      </c>
      <c r="I18" s="39"/>
      <c r="J18" s="40"/>
      <c r="K18" s="28"/>
      <c r="L18" s="28"/>
      <c r="M18" s="40"/>
    </row>
    <row r="19" s="1" customFormat="1" ht="18" customHeight="1" spans="1:13">
      <c r="A19" s="8" t="s">
        <v>47</v>
      </c>
      <c r="B19" s="26">
        <f t="shared" si="4"/>
        <v>390</v>
      </c>
      <c r="C19" s="27">
        <v>2</v>
      </c>
      <c r="D19" s="28" t="s">
        <v>50</v>
      </c>
      <c r="E19" s="29">
        <v>0</v>
      </c>
      <c r="F19" s="26">
        <f t="shared" si="5"/>
        <v>0</v>
      </c>
      <c r="G19" s="19">
        <v>390</v>
      </c>
      <c r="H19" s="17" t="s">
        <v>52</v>
      </c>
      <c r="I19" s="39"/>
      <c r="J19" s="40"/>
      <c r="K19" s="28"/>
      <c r="L19" s="28"/>
      <c r="M19" s="40"/>
    </row>
    <row r="20" s="1" customFormat="1" ht="18" customHeight="1" spans="1:13">
      <c r="A20" s="8" t="s">
        <v>47</v>
      </c>
      <c r="B20" s="26">
        <f t="shared" si="4"/>
        <v>7049</v>
      </c>
      <c r="C20" s="27">
        <v>5</v>
      </c>
      <c r="D20" s="28" t="s">
        <v>50</v>
      </c>
      <c r="E20" s="29">
        <v>0</v>
      </c>
      <c r="F20" s="26">
        <f t="shared" si="5"/>
        <v>0</v>
      </c>
      <c r="G20" s="19">
        <v>7049</v>
      </c>
      <c r="H20" s="17" t="s">
        <v>53</v>
      </c>
      <c r="I20" s="39"/>
      <c r="J20" s="40"/>
      <c r="K20" s="28"/>
      <c r="L20" s="28"/>
      <c r="M20" s="40"/>
    </row>
    <row r="21" s="1" customFormat="1" ht="18" customHeight="1" spans="1:13">
      <c r="A21" s="8" t="s">
        <v>47</v>
      </c>
      <c r="B21" s="26">
        <f t="shared" si="4"/>
        <v>1495</v>
      </c>
      <c r="C21" s="27">
        <v>2</v>
      </c>
      <c r="D21" s="28" t="s">
        <v>50</v>
      </c>
      <c r="E21" s="29">
        <v>0</v>
      </c>
      <c r="F21" s="26">
        <f t="shared" si="5"/>
        <v>0</v>
      </c>
      <c r="G21" s="19">
        <v>1495</v>
      </c>
      <c r="H21" s="17" t="s">
        <v>54</v>
      </c>
      <c r="I21" s="39"/>
      <c r="J21" s="40"/>
      <c r="K21" s="28"/>
      <c r="L21" s="28"/>
      <c r="M21" s="40"/>
    </row>
    <row r="22" s="1" customFormat="1" ht="18" customHeight="1" spans="1:13">
      <c r="A22" s="8" t="s">
        <v>55</v>
      </c>
      <c r="B22" s="26">
        <f t="shared" si="4"/>
        <v>120</v>
      </c>
      <c r="C22" s="27">
        <v>1</v>
      </c>
      <c r="D22" s="28" t="s">
        <v>41</v>
      </c>
      <c r="E22" s="29">
        <v>0</v>
      </c>
      <c r="F22" s="26">
        <f t="shared" si="5"/>
        <v>0</v>
      </c>
      <c r="G22" s="19">
        <v>120</v>
      </c>
      <c r="H22" s="17" t="s">
        <v>56</v>
      </c>
      <c r="I22" s="39"/>
      <c r="J22" s="40"/>
      <c r="K22" s="28"/>
      <c r="L22" s="28"/>
      <c r="M22" s="40"/>
    </row>
    <row r="23" s="1" customFormat="1" ht="18" customHeight="1" spans="1:13">
      <c r="A23" s="8" t="s">
        <v>57</v>
      </c>
      <c r="B23" s="26">
        <f t="shared" si="4"/>
        <v>409092.92</v>
      </c>
      <c r="C23" s="27">
        <v>1</v>
      </c>
      <c r="D23" s="28" t="s">
        <v>41</v>
      </c>
      <c r="E23" s="29">
        <v>0.13</v>
      </c>
      <c r="F23" s="26">
        <f t="shared" si="5"/>
        <v>53182.08</v>
      </c>
      <c r="G23" s="19">
        <v>462275</v>
      </c>
      <c r="H23" s="17" t="s">
        <v>58</v>
      </c>
      <c r="I23" s="41" t="s">
        <v>59</v>
      </c>
      <c r="J23" s="40"/>
      <c r="K23" s="28"/>
      <c r="L23" s="28"/>
      <c r="M23" s="40"/>
    </row>
    <row r="24" s="1" customFormat="1" ht="18" customHeight="1" spans="1:13">
      <c r="A24" s="8" t="s">
        <v>57</v>
      </c>
      <c r="B24" s="26">
        <f t="shared" si="4"/>
        <v>206896.55</v>
      </c>
      <c r="C24" s="27">
        <v>1</v>
      </c>
      <c r="D24" s="28" t="s">
        <v>41</v>
      </c>
      <c r="E24" s="29">
        <v>0.16</v>
      </c>
      <c r="F24" s="26">
        <f t="shared" si="5"/>
        <v>33103.45</v>
      </c>
      <c r="G24" s="19">
        <v>240000</v>
      </c>
      <c r="H24" s="17" t="s">
        <v>58</v>
      </c>
      <c r="I24" s="39" t="s">
        <v>60</v>
      </c>
      <c r="J24" s="40"/>
      <c r="K24" s="28"/>
      <c r="L24" s="28"/>
      <c r="M24" s="40"/>
    </row>
    <row r="25" s="1" customFormat="1" ht="18" customHeight="1" spans="1:13">
      <c r="A25" s="8" t="s">
        <v>57</v>
      </c>
      <c r="B25" s="26">
        <f t="shared" si="4"/>
        <v>456579.65</v>
      </c>
      <c r="C25" s="27">
        <v>1</v>
      </c>
      <c r="D25" s="28" t="s">
        <v>41</v>
      </c>
      <c r="E25" s="29">
        <v>0.13</v>
      </c>
      <c r="F25" s="26">
        <f t="shared" si="5"/>
        <v>59355.35</v>
      </c>
      <c r="G25" s="19">
        <v>515935</v>
      </c>
      <c r="H25" s="17" t="s">
        <v>58</v>
      </c>
      <c r="I25" s="39" t="s">
        <v>59</v>
      </c>
      <c r="J25" s="40"/>
      <c r="K25" s="28"/>
      <c r="L25" s="28"/>
      <c r="M25" s="40"/>
    </row>
    <row r="26" s="1" customFormat="1" ht="18" customHeight="1" spans="1:13">
      <c r="A26" s="8" t="s">
        <v>57</v>
      </c>
      <c r="B26" s="26">
        <f t="shared" si="4"/>
        <v>95635.92</v>
      </c>
      <c r="C26" s="27">
        <v>1</v>
      </c>
      <c r="D26" s="28" t="s">
        <v>41</v>
      </c>
      <c r="E26" s="29">
        <v>0.03</v>
      </c>
      <c r="F26" s="26">
        <f t="shared" si="5"/>
        <v>2869.08</v>
      </c>
      <c r="G26" s="19">
        <v>98505</v>
      </c>
      <c r="H26" s="17" t="s">
        <v>58</v>
      </c>
      <c r="I26" s="39" t="s">
        <v>61</v>
      </c>
      <c r="J26" s="40"/>
      <c r="K26" s="28"/>
      <c r="L26" s="28"/>
      <c r="M26" s="40"/>
    </row>
    <row r="27" ht="18" customHeight="1" spans="1:13">
      <c r="A27" s="8" t="s">
        <v>57</v>
      </c>
      <c r="B27" s="26">
        <f t="shared" si="4"/>
        <v>12931.03</v>
      </c>
      <c r="C27" s="27">
        <v>1</v>
      </c>
      <c r="D27" s="28" t="s">
        <v>41</v>
      </c>
      <c r="E27" s="29">
        <v>0.16</v>
      </c>
      <c r="F27" s="26">
        <f t="shared" si="5"/>
        <v>2068.97</v>
      </c>
      <c r="G27" s="19">
        <v>15000</v>
      </c>
      <c r="H27" s="17" t="s">
        <v>58</v>
      </c>
      <c r="I27" s="39" t="s">
        <v>62</v>
      </c>
      <c r="J27" s="40"/>
      <c r="K27" s="28"/>
      <c r="L27" s="28"/>
      <c r="M27" s="40"/>
    </row>
    <row r="28" ht="18" customHeight="1" spans="1:13">
      <c r="A28" s="8" t="s">
        <v>57</v>
      </c>
      <c r="B28" s="26">
        <f t="shared" si="4"/>
        <v>24433.96</v>
      </c>
      <c r="C28" s="27">
        <v>1</v>
      </c>
      <c r="D28" s="28" t="s">
        <v>41</v>
      </c>
      <c r="E28" s="29">
        <v>0.06</v>
      </c>
      <c r="F28" s="26">
        <f t="shared" si="5"/>
        <v>1466.04</v>
      </c>
      <c r="G28" s="19">
        <v>25900</v>
      </c>
      <c r="H28" s="17" t="s">
        <v>58</v>
      </c>
      <c r="I28" s="39" t="s">
        <v>63</v>
      </c>
      <c r="J28" s="40"/>
      <c r="K28" s="28"/>
      <c r="L28" s="28"/>
      <c r="M28" s="40"/>
    </row>
    <row r="29" ht="18" customHeight="1" spans="1:13">
      <c r="A29" s="8" t="s">
        <v>57</v>
      </c>
      <c r="B29" s="26">
        <f t="shared" si="4"/>
        <v>48543.69</v>
      </c>
      <c r="C29" s="27">
        <v>1</v>
      </c>
      <c r="D29" s="28" t="s">
        <v>41</v>
      </c>
      <c r="E29" s="29">
        <v>0.03</v>
      </c>
      <c r="F29" s="26">
        <f t="shared" si="5"/>
        <v>1456.31</v>
      </c>
      <c r="G29" s="19">
        <v>50000</v>
      </c>
      <c r="H29" s="17" t="s">
        <v>58</v>
      </c>
      <c r="I29" s="39" t="s">
        <v>64</v>
      </c>
      <c r="J29" s="40"/>
      <c r="K29" s="28"/>
      <c r="L29" s="28"/>
      <c r="M29" s="40"/>
    </row>
    <row r="30" ht="18" customHeight="1" spans="1:13">
      <c r="A30" s="8" t="s">
        <v>57</v>
      </c>
      <c r="B30" s="26">
        <f t="shared" si="4"/>
        <v>5410.71</v>
      </c>
      <c r="C30" s="27">
        <v>1</v>
      </c>
      <c r="D30" s="28" t="s">
        <v>41</v>
      </c>
      <c r="E30" s="29">
        <v>0.06</v>
      </c>
      <c r="F30" s="26">
        <f t="shared" si="5"/>
        <v>324.64</v>
      </c>
      <c r="G30" s="19">
        <v>5735.35</v>
      </c>
      <c r="H30" s="17" t="s">
        <v>65</v>
      </c>
      <c r="I30" s="39" t="s">
        <v>66</v>
      </c>
      <c r="J30" s="40"/>
      <c r="K30" s="28"/>
      <c r="L30" s="28"/>
      <c r="M30" s="40"/>
    </row>
    <row r="31" ht="18" customHeight="1" spans="1:13">
      <c r="A31" s="8" t="s">
        <v>57</v>
      </c>
      <c r="B31" s="26">
        <f t="shared" si="4"/>
        <v>17601.77</v>
      </c>
      <c r="C31" s="27">
        <v>1</v>
      </c>
      <c r="D31" s="28" t="s">
        <v>41</v>
      </c>
      <c r="E31" s="29">
        <v>0.13</v>
      </c>
      <c r="F31" s="26">
        <f t="shared" si="5"/>
        <v>2288.23</v>
      </c>
      <c r="G31" s="19">
        <v>19890</v>
      </c>
      <c r="H31" s="17" t="s">
        <v>58</v>
      </c>
      <c r="I31" s="39" t="s">
        <v>67</v>
      </c>
      <c r="J31" s="40"/>
      <c r="K31" s="28"/>
      <c r="L31" s="28"/>
      <c r="M31" s="40"/>
    </row>
    <row r="32" ht="18" customHeight="1" spans="1:13">
      <c r="A32" s="8" t="s">
        <v>23</v>
      </c>
      <c r="B32" s="26">
        <f t="shared" si="4"/>
        <v>260000</v>
      </c>
      <c r="C32" s="27">
        <v>2</v>
      </c>
      <c r="D32" s="28" t="s">
        <v>50</v>
      </c>
      <c r="E32" s="29">
        <v>0</v>
      </c>
      <c r="F32" s="26">
        <f t="shared" si="5"/>
        <v>0</v>
      </c>
      <c r="G32" s="19">
        <v>260000</v>
      </c>
      <c r="H32" s="17" t="s">
        <v>68</v>
      </c>
      <c r="I32" s="39" t="s">
        <v>69</v>
      </c>
      <c r="J32" s="40"/>
      <c r="K32" s="28"/>
      <c r="L32" s="28"/>
      <c r="M32" s="40"/>
    </row>
    <row r="33" ht="18" customHeight="1" spans="1:16">
      <c r="A33" s="8" t="s">
        <v>23</v>
      </c>
      <c r="B33" s="26">
        <f t="shared" si="4"/>
        <v>102600</v>
      </c>
      <c r="C33" s="27">
        <v>1</v>
      </c>
      <c r="D33" s="28" t="s">
        <v>50</v>
      </c>
      <c r="E33" s="29">
        <v>0</v>
      </c>
      <c r="F33" s="26">
        <f t="shared" si="5"/>
        <v>0</v>
      </c>
      <c r="G33" s="19">
        <v>102600</v>
      </c>
      <c r="H33" s="17" t="s">
        <v>68</v>
      </c>
      <c r="I33" s="39" t="s">
        <v>70</v>
      </c>
      <c r="J33" s="40"/>
      <c r="K33" s="28"/>
      <c r="L33" s="28"/>
      <c r="M33" s="40"/>
      <c r="N33" s="4">
        <v>53360628</v>
      </c>
      <c r="O33" s="4" t="s">
        <v>71</v>
      </c>
      <c r="P33" s="4">
        <v>102600</v>
      </c>
    </row>
    <row r="34" ht="18" customHeight="1" spans="1:13">
      <c r="A34" s="8" t="s">
        <v>23</v>
      </c>
      <c r="B34" s="26">
        <f t="shared" si="4"/>
        <v>16699</v>
      </c>
      <c r="C34" s="27">
        <v>1</v>
      </c>
      <c r="D34" s="28" t="s">
        <v>50</v>
      </c>
      <c r="E34" s="29">
        <v>0</v>
      </c>
      <c r="F34" s="26">
        <f t="shared" si="5"/>
        <v>0</v>
      </c>
      <c r="G34" s="19">
        <v>16699</v>
      </c>
      <c r="H34" s="17" t="s">
        <v>72</v>
      </c>
      <c r="I34" s="39" t="s">
        <v>73</v>
      </c>
      <c r="J34" s="40"/>
      <c r="K34" s="28"/>
      <c r="L34" s="28"/>
      <c r="M34" s="40"/>
    </row>
    <row r="35" ht="18" customHeight="1" spans="1:13">
      <c r="A35" s="8" t="s">
        <v>23</v>
      </c>
      <c r="B35" s="26">
        <f t="shared" si="4"/>
        <v>50545</v>
      </c>
      <c r="C35" s="27">
        <v>12</v>
      </c>
      <c r="D35" s="28" t="s">
        <v>50</v>
      </c>
      <c r="E35" s="29">
        <v>0</v>
      </c>
      <c r="F35" s="26">
        <f t="shared" si="5"/>
        <v>0</v>
      </c>
      <c r="G35" s="19">
        <v>50545</v>
      </c>
      <c r="H35" s="17" t="s">
        <v>58</v>
      </c>
      <c r="I35" s="39" t="s">
        <v>74</v>
      </c>
      <c r="J35" s="40"/>
      <c r="K35" s="28"/>
      <c r="L35" s="28"/>
      <c r="M35" s="40"/>
    </row>
    <row r="36" ht="18" customHeight="1" spans="1:13">
      <c r="A36" s="8" t="s">
        <v>23</v>
      </c>
      <c r="B36" s="26">
        <f t="shared" si="4"/>
        <v>38045</v>
      </c>
      <c r="C36" s="27">
        <v>4</v>
      </c>
      <c r="D36" s="28" t="s">
        <v>50</v>
      </c>
      <c r="E36" s="29">
        <v>0</v>
      </c>
      <c r="F36" s="26">
        <f t="shared" si="5"/>
        <v>0</v>
      </c>
      <c r="G36" s="19">
        <v>38045</v>
      </c>
      <c r="H36" s="17" t="s">
        <v>75</v>
      </c>
      <c r="I36" s="39" t="s">
        <v>76</v>
      </c>
      <c r="J36" s="40"/>
      <c r="K36" s="28"/>
      <c r="L36" s="28"/>
      <c r="M36" s="40"/>
    </row>
    <row r="37" ht="18" customHeight="1" spans="1:13">
      <c r="A37" s="8" t="s">
        <v>23</v>
      </c>
      <c r="B37" s="26">
        <f t="shared" si="4"/>
        <v>72900</v>
      </c>
      <c r="C37" s="27">
        <v>9</v>
      </c>
      <c r="D37" s="28" t="s">
        <v>50</v>
      </c>
      <c r="E37" s="29">
        <v>0</v>
      </c>
      <c r="F37" s="26">
        <f t="shared" si="5"/>
        <v>0</v>
      </c>
      <c r="G37" s="19">
        <v>72900</v>
      </c>
      <c r="H37" s="17" t="s">
        <v>77</v>
      </c>
      <c r="I37" s="39" t="s">
        <v>78</v>
      </c>
      <c r="J37" s="40"/>
      <c r="K37" s="28"/>
      <c r="L37" s="28"/>
      <c r="M37" s="40"/>
    </row>
    <row r="38" ht="18" customHeight="1" spans="1:13">
      <c r="A38" s="8" t="s">
        <v>79</v>
      </c>
      <c r="B38" s="26">
        <f t="shared" si="4"/>
        <v>7340.38</v>
      </c>
      <c r="C38" s="27">
        <v>5</v>
      </c>
      <c r="D38" s="28" t="s">
        <v>50</v>
      </c>
      <c r="E38" s="29">
        <v>0</v>
      </c>
      <c r="F38" s="26">
        <f t="shared" si="5"/>
        <v>0</v>
      </c>
      <c r="G38" s="19">
        <v>7340.38</v>
      </c>
      <c r="H38" s="17" t="s">
        <v>80</v>
      </c>
      <c r="I38" s="39"/>
      <c r="J38" s="40"/>
      <c r="K38" s="28"/>
      <c r="L38" s="28"/>
      <c r="M38" s="40"/>
    </row>
    <row r="39" ht="18" customHeight="1" spans="1:13">
      <c r="A39" s="8" t="s">
        <v>79</v>
      </c>
      <c r="B39" s="26">
        <f t="shared" si="4"/>
        <v>835</v>
      </c>
      <c r="C39" s="27">
        <v>9</v>
      </c>
      <c r="D39" s="28" t="s">
        <v>50</v>
      </c>
      <c r="E39" s="29">
        <v>0</v>
      </c>
      <c r="F39" s="26">
        <f t="shared" si="5"/>
        <v>0</v>
      </c>
      <c r="G39" s="19">
        <v>835</v>
      </c>
      <c r="H39" s="17" t="s">
        <v>81</v>
      </c>
      <c r="I39" s="39"/>
      <c r="J39" s="40"/>
      <c r="K39" s="28"/>
      <c r="L39" s="28"/>
      <c r="M39" s="40"/>
    </row>
    <row r="40" ht="18" customHeight="1" spans="1:13">
      <c r="A40" s="8" t="s">
        <v>79</v>
      </c>
      <c r="B40" s="26">
        <f t="shared" si="4"/>
        <v>9930</v>
      </c>
      <c r="C40" s="27">
        <v>1</v>
      </c>
      <c r="D40" s="28" t="s">
        <v>50</v>
      </c>
      <c r="E40" s="29">
        <v>0</v>
      </c>
      <c r="F40" s="26">
        <f t="shared" si="5"/>
        <v>0</v>
      </c>
      <c r="G40" s="19">
        <v>9930</v>
      </c>
      <c r="H40" s="17" t="s">
        <v>82</v>
      </c>
      <c r="I40" s="39"/>
      <c r="J40" s="40"/>
      <c r="K40" s="28"/>
      <c r="L40" s="28"/>
      <c r="M40" s="40"/>
    </row>
    <row r="41" ht="18" customHeight="1" spans="1:13">
      <c r="A41" s="8" t="s">
        <v>79</v>
      </c>
      <c r="B41" s="26">
        <f t="shared" si="4"/>
        <v>168327.68</v>
      </c>
      <c r="C41" s="27">
        <v>1</v>
      </c>
      <c r="D41" s="28" t="s">
        <v>50</v>
      </c>
      <c r="E41" s="29">
        <v>0</v>
      </c>
      <c r="F41" s="26">
        <f t="shared" si="5"/>
        <v>0</v>
      </c>
      <c r="G41" s="19">
        <v>168327.68</v>
      </c>
      <c r="H41" s="17" t="s">
        <v>83</v>
      </c>
      <c r="I41" s="39"/>
      <c r="J41" s="40"/>
      <c r="K41" s="28"/>
      <c r="L41" s="28"/>
      <c r="M41" s="40"/>
    </row>
    <row r="42" ht="18" customHeight="1" spans="1:13">
      <c r="A42" s="8" t="s">
        <v>84</v>
      </c>
      <c r="B42" s="26">
        <f t="shared" si="4"/>
        <v>502</v>
      </c>
      <c r="C42" s="27">
        <v>2</v>
      </c>
      <c r="D42" s="28" t="s">
        <v>50</v>
      </c>
      <c r="E42" s="29">
        <v>0</v>
      </c>
      <c r="F42" s="26">
        <f t="shared" si="5"/>
        <v>0</v>
      </c>
      <c r="G42" s="19">
        <f>304+198</f>
        <v>502</v>
      </c>
      <c r="H42" s="17" t="s">
        <v>85</v>
      </c>
      <c r="I42" s="39"/>
      <c r="J42" s="40"/>
      <c r="K42" s="28"/>
      <c r="L42" s="28"/>
      <c r="M42" s="40"/>
    </row>
    <row r="43" ht="18" customHeight="1" spans="1:13">
      <c r="A43" s="8" t="s">
        <v>86</v>
      </c>
      <c r="B43" s="26">
        <f t="shared" si="4"/>
        <v>1875</v>
      </c>
      <c r="C43" s="27">
        <v>28</v>
      </c>
      <c r="D43" s="28" t="s">
        <v>50</v>
      </c>
      <c r="E43" s="29">
        <v>0</v>
      </c>
      <c r="F43" s="26">
        <f t="shared" si="5"/>
        <v>0</v>
      </c>
      <c r="G43" s="19">
        <v>1875</v>
      </c>
      <c r="H43" s="17" t="s">
        <v>80</v>
      </c>
      <c r="I43" s="39"/>
      <c r="J43" s="40"/>
      <c r="K43" s="28"/>
      <c r="L43" s="28"/>
      <c r="M43" s="40"/>
    </row>
    <row r="44" ht="18" customHeight="1" spans="1:13">
      <c r="A44" s="8" t="s">
        <v>87</v>
      </c>
      <c r="B44" s="26">
        <f t="shared" si="4"/>
        <v>132743.36</v>
      </c>
      <c r="C44" s="27">
        <v>2</v>
      </c>
      <c r="D44" s="28" t="s">
        <v>41</v>
      </c>
      <c r="E44" s="29">
        <v>0.13</v>
      </c>
      <c r="F44" s="26">
        <f t="shared" si="5"/>
        <v>17256.64</v>
      </c>
      <c r="G44" s="19">
        <v>150000</v>
      </c>
      <c r="H44" s="17" t="s">
        <v>58</v>
      </c>
      <c r="I44" s="39" t="s">
        <v>88</v>
      </c>
      <c r="J44" s="40"/>
      <c r="K44" s="28"/>
      <c r="L44" s="28"/>
      <c r="M44" s="40"/>
    </row>
    <row r="45" ht="18" customHeight="1" spans="1:13">
      <c r="A45" s="8" t="s">
        <v>87</v>
      </c>
      <c r="B45" s="26">
        <f t="shared" si="4"/>
        <v>88495.58</v>
      </c>
      <c r="C45" s="27">
        <v>1</v>
      </c>
      <c r="D45" s="28" t="s">
        <v>41</v>
      </c>
      <c r="E45" s="29">
        <v>0.13</v>
      </c>
      <c r="F45" s="26">
        <f t="shared" si="5"/>
        <v>11504.42</v>
      </c>
      <c r="G45" s="19">
        <v>100000</v>
      </c>
      <c r="H45" s="17" t="s">
        <v>58</v>
      </c>
      <c r="I45" s="39" t="s">
        <v>89</v>
      </c>
      <c r="J45" s="40"/>
      <c r="K45" s="28"/>
      <c r="L45" s="28"/>
      <c r="M45" s="40"/>
    </row>
    <row r="46" ht="18" customHeight="1" spans="1:13">
      <c r="A46" s="8" t="s">
        <v>87</v>
      </c>
      <c r="B46" s="26">
        <f t="shared" si="4"/>
        <v>88495.58</v>
      </c>
      <c r="C46" s="27">
        <v>1</v>
      </c>
      <c r="D46" s="28" t="s">
        <v>41</v>
      </c>
      <c r="E46" s="29">
        <v>0.13</v>
      </c>
      <c r="F46" s="26">
        <f t="shared" si="5"/>
        <v>11504.42</v>
      </c>
      <c r="G46" s="19">
        <v>100000</v>
      </c>
      <c r="H46" s="17" t="s">
        <v>58</v>
      </c>
      <c r="I46" s="39" t="s">
        <v>90</v>
      </c>
      <c r="J46" s="40"/>
      <c r="K46" s="28"/>
      <c r="L46" s="28"/>
      <c r="M46" s="40"/>
    </row>
    <row r="47" ht="18" customHeight="1" spans="1:13">
      <c r="A47" s="8" t="s">
        <v>91</v>
      </c>
      <c r="B47" s="26">
        <f t="shared" si="4"/>
        <v>200000</v>
      </c>
      <c r="C47" s="27">
        <v>1</v>
      </c>
      <c r="D47" s="28" t="s">
        <v>50</v>
      </c>
      <c r="E47" s="29">
        <v>0</v>
      </c>
      <c r="F47" s="26">
        <f t="shared" si="5"/>
        <v>0</v>
      </c>
      <c r="G47" s="19">
        <v>200000</v>
      </c>
      <c r="H47" s="17" t="s">
        <v>58</v>
      </c>
      <c r="I47" s="39" t="s">
        <v>92</v>
      </c>
      <c r="J47" s="40"/>
      <c r="K47" s="28"/>
      <c r="L47" s="28"/>
      <c r="M47" s="40"/>
    </row>
    <row r="48" ht="18" customHeight="1" spans="1:13">
      <c r="A48" s="8" t="s">
        <v>93</v>
      </c>
      <c r="B48" s="26">
        <f t="shared" si="4"/>
        <v>10000</v>
      </c>
      <c r="C48" s="27">
        <v>1</v>
      </c>
      <c r="D48" s="28" t="s">
        <v>50</v>
      </c>
      <c r="E48" s="29">
        <v>0</v>
      </c>
      <c r="F48" s="26">
        <f t="shared" si="5"/>
        <v>0</v>
      </c>
      <c r="G48" s="19">
        <v>10000</v>
      </c>
      <c r="H48" s="17" t="s">
        <v>94</v>
      </c>
      <c r="I48" s="39"/>
      <c r="J48" s="40"/>
      <c r="K48" s="28"/>
      <c r="L48" s="28"/>
      <c r="M48" s="40"/>
    </row>
    <row r="49" ht="18" customHeight="1" spans="1:13">
      <c r="A49" s="8" t="s">
        <v>93</v>
      </c>
      <c r="B49" s="26">
        <f t="shared" si="4"/>
        <v>4040</v>
      </c>
      <c r="C49" s="27">
        <v>1</v>
      </c>
      <c r="D49" s="28" t="s">
        <v>50</v>
      </c>
      <c r="E49" s="29">
        <v>0</v>
      </c>
      <c r="F49" s="26">
        <f t="shared" si="5"/>
        <v>0</v>
      </c>
      <c r="G49" s="19">
        <v>4040</v>
      </c>
      <c r="H49" s="17"/>
      <c r="I49" s="39"/>
      <c r="J49" s="40"/>
      <c r="K49" s="28"/>
      <c r="L49" s="28"/>
      <c r="M49" s="40"/>
    </row>
    <row r="50" ht="18" customHeight="1" spans="1:13">
      <c r="A50" s="8"/>
      <c r="B50" s="26">
        <f t="shared" si="4"/>
        <v>769</v>
      </c>
      <c r="C50" s="27">
        <v>1</v>
      </c>
      <c r="D50" s="28" t="s">
        <v>50</v>
      </c>
      <c r="E50" s="29">
        <v>0</v>
      </c>
      <c r="F50" s="26">
        <f t="shared" si="5"/>
        <v>0</v>
      </c>
      <c r="G50" s="19">
        <v>769</v>
      </c>
      <c r="H50" s="17"/>
      <c r="I50" s="39"/>
      <c r="J50" s="40"/>
      <c r="K50" s="28"/>
      <c r="L50" s="28"/>
      <c r="M50" s="40"/>
    </row>
    <row r="51" ht="18" customHeight="1" spans="1:13">
      <c r="A51" s="8"/>
      <c r="B51" s="26">
        <f t="shared" si="4"/>
        <v>0</v>
      </c>
      <c r="C51" s="27">
        <v>1</v>
      </c>
      <c r="D51" s="28" t="s">
        <v>50</v>
      </c>
      <c r="E51" s="29">
        <v>0</v>
      </c>
      <c r="F51" s="26">
        <f t="shared" si="5"/>
        <v>0</v>
      </c>
      <c r="G51" s="19"/>
      <c r="H51" s="17"/>
      <c r="I51" s="39"/>
      <c r="J51" s="40"/>
      <c r="K51" s="28"/>
      <c r="L51" s="28"/>
      <c r="M51" s="40"/>
    </row>
    <row r="52" ht="18" customHeight="1" spans="1:13">
      <c r="A52" s="8"/>
      <c r="B52" s="26">
        <f t="shared" si="4"/>
        <v>0</v>
      </c>
      <c r="C52" s="27">
        <v>1</v>
      </c>
      <c r="D52" s="28" t="s">
        <v>50</v>
      </c>
      <c r="E52" s="29">
        <v>0</v>
      </c>
      <c r="F52" s="26">
        <f t="shared" si="5"/>
        <v>0</v>
      </c>
      <c r="G52" s="19"/>
      <c r="H52" s="17"/>
      <c r="I52" s="39"/>
      <c r="J52" s="40"/>
      <c r="K52" s="28"/>
      <c r="L52" s="28"/>
      <c r="M52" s="40"/>
    </row>
    <row r="53" ht="18" customHeight="1" spans="1:13">
      <c r="A53" s="8"/>
      <c r="B53" s="26">
        <f t="shared" si="4"/>
        <v>0</v>
      </c>
      <c r="C53" s="27">
        <v>1</v>
      </c>
      <c r="D53" s="28" t="s">
        <v>50</v>
      </c>
      <c r="E53" s="29">
        <v>0</v>
      </c>
      <c r="F53" s="26">
        <f t="shared" si="5"/>
        <v>0</v>
      </c>
      <c r="G53" s="19"/>
      <c r="H53" s="17"/>
      <c r="I53" s="39"/>
      <c r="J53" s="40"/>
      <c r="K53" s="28"/>
      <c r="L53" s="28"/>
      <c r="M53" s="40"/>
    </row>
    <row r="54" ht="18" customHeight="1" spans="1:13">
      <c r="A54" s="8"/>
      <c r="B54" s="26">
        <f t="shared" si="4"/>
        <v>157754.14</v>
      </c>
      <c r="C54" s="27">
        <v>1</v>
      </c>
      <c r="D54" s="28" t="s">
        <v>50</v>
      </c>
      <c r="E54" s="29">
        <v>0</v>
      </c>
      <c r="F54" s="26">
        <f t="shared" si="5"/>
        <v>0</v>
      </c>
      <c r="G54" s="19">
        <f>G12*0.05</f>
        <v>157754.135</v>
      </c>
      <c r="H54" s="17" t="s">
        <v>105</v>
      </c>
      <c r="I54" s="39"/>
      <c r="J54" s="40"/>
      <c r="K54" s="28"/>
      <c r="L54" s="28"/>
      <c r="M54" s="40"/>
    </row>
    <row r="55" ht="18" customHeight="1" spans="1:13">
      <c r="A55" s="8"/>
      <c r="B55" s="26">
        <f t="shared" si="4"/>
        <v>0</v>
      </c>
      <c r="C55" s="27"/>
      <c r="D55" s="28" t="s">
        <v>41</v>
      </c>
      <c r="E55" s="29"/>
      <c r="F55" s="26">
        <v>0</v>
      </c>
      <c r="G55" s="19"/>
      <c r="H55" s="17"/>
      <c r="I55" s="39"/>
      <c r="J55" s="40"/>
      <c r="K55" s="28"/>
      <c r="L55" s="28"/>
      <c r="M55" s="40"/>
    </row>
    <row r="56" ht="18" customHeight="1" spans="1:13">
      <c r="A56" s="22" t="s">
        <v>27</v>
      </c>
      <c r="B56" s="21">
        <f t="shared" ref="B56:G56" si="6">SUM(B15:B55)</f>
        <v>2894755.96</v>
      </c>
      <c r="C56" s="22"/>
      <c r="D56" s="31"/>
      <c r="E56" s="31"/>
      <c r="F56" s="23">
        <f t="shared" si="6"/>
        <v>203063.59</v>
      </c>
      <c r="G56" s="22">
        <f t="shared" si="6"/>
        <v>3097819.545</v>
      </c>
      <c r="H56" s="24"/>
      <c r="I56" s="42"/>
      <c r="J56"/>
      <c r="K56" s="43"/>
      <c r="L56" s="43"/>
      <c r="M56"/>
    </row>
    <row r="57" ht="18" customHeight="1" spans="1:13">
      <c r="A57" s="32"/>
      <c r="B57" s="32">
        <f>B12-B56</f>
        <v>-184.675596330781</v>
      </c>
      <c r="C57" s="32"/>
      <c r="D57" s="33"/>
      <c r="E57" s="33"/>
      <c r="F57" s="32">
        <f>F12-F56</f>
        <v>-443.600091743167</v>
      </c>
      <c r="G57" s="32"/>
      <c r="H57" s="4"/>
      <c r="I57" s="4">
        <f>F57/0.13*1.13</f>
        <v>-3855.90848976752</v>
      </c>
      <c r="J57"/>
      <c r="K57"/>
      <c r="L57"/>
      <c r="M57"/>
    </row>
    <row r="58" ht="18" customHeight="1" spans="1:13">
      <c r="A58" s="2" t="s">
        <v>107</v>
      </c>
      <c r="B58"/>
      <c r="C58" s="2"/>
      <c r="D58"/>
      <c r="E58"/>
      <c r="F58" s="4"/>
      <c r="G58" s="4"/>
      <c r="H58"/>
      <c r="I58"/>
      <c r="J58"/>
      <c r="K58"/>
      <c r="L58"/>
      <c r="M58"/>
    </row>
    <row r="59" ht="18" customHeight="1" spans="1:13">
      <c r="A59" s="16" t="s">
        <v>108</v>
      </c>
      <c r="B59" s="15" t="s">
        <v>109</v>
      </c>
      <c r="C59" s="24"/>
      <c r="D59" s="16" t="s">
        <v>108</v>
      </c>
      <c r="E59" s="15" t="s">
        <v>18</v>
      </c>
      <c r="F59" s="15" t="s">
        <v>109</v>
      </c>
      <c r="G59" s="15" t="s">
        <v>124</v>
      </c>
      <c r="H59"/>
      <c r="I59"/>
      <c r="J59"/>
      <c r="K59"/>
      <c r="L59"/>
      <c r="M59"/>
    </row>
    <row r="60" ht="18" customHeight="1" spans="1:13">
      <c r="A60" s="24" t="s">
        <v>110</v>
      </c>
      <c r="B60" s="26">
        <f>(B12-B56)*0.25</f>
        <v>-46.1688990826951</v>
      </c>
      <c r="C60" s="24"/>
      <c r="D60" s="7" t="s">
        <v>111</v>
      </c>
      <c r="E60" s="34" t="s">
        <v>112</v>
      </c>
      <c r="F60" s="35">
        <f>F57</f>
        <v>-443.600091743167</v>
      </c>
      <c r="G60" s="35"/>
      <c r="H60"/>
      <c r="I60"/>
      <c r="J60"/>
      <c r="K60"/>
      <c r="L60"/>
      <c r="M60"/>
    </row>
    <row r="61" ht="18" customHeight="1" spans="1:13">
      <c r="A61" s="24" t="s">
        <v>113</v>
      </c>
      <c r="B61" s="9">
        <f>G33*0.0003</f>
        <v>30.78</v>
      </c>
      <c r="C61" s="24"/>
      <c r="D61" s="36" t="s">
        <v>114</v>
      </c>
      <c r="E61" s="10">
        <v>0.05</v>
      </c>
      <c r="F61" s="9">
        <f>F60*E61</f>
        <v>-22.1800045871583</v>
      </c>
      <c r="G61" s="9"/>
      <c r="H61"/>
      <c r="I61"/>
      <c r="J61"/>
      <c r="K61"/>
      <c r="L61"/>
      <c r="M61"/>
    </row>
    <row r="62" ht="18" customHeight="1" spans="1:13">
      <c r="A62" s="24" t="s">
        <v>115</v>
      </c>
      <c r="B62" s="9">
        <f>B33*0.0006</f>
        <v>61.56</v>
      </c>
      <c r="C62" s="24"/>
      <c r="D62" s="36" t="s">
        <v>116</v>
      </c>
      <c r="E62" s="10">
        <v>0.03</v>
      </c>
      <c r="F62" s="9">
        <f>F60*E62</f>
        <v>-13.308002752295</v>
      </c>
      <c r="G62" s="9"/>
      <c r="H62"/>
      <c r="I62"/>
      <c r="J62"/>
      <c r="K62"/>
      <c r="L62"/>
      <c r="M62"/>
    </row>
    <row r="63" ht="18" customHeight="1" spans="1:13">
      <c r="A63" s="24"/>
      <c r="B63" s="24"/>
      <c r="C63" s="24"/>
      <c r="D63" s="36" t="s">
        <v>117</v>
      </c>
      <c r="E63" s="10">
        <v>0.02</v>
      </c>
      <c r="F63" s="9">
        <f>F60*E63</f>
        <v>-8.87200183486333</v>
      </c>
      <c r="G63" s="9"/>
      <c r="H63"/>
      <c r="I63"/>
      <c r="J63"/>
      <c r="K63"/>
      <c r="L63"/>
      <c r="M63"/>
    </row>
    <row r="64" ht="18" customHeight="1" spans="1:13">
      <c r="A64" s="20" t="s">
        <v>118</v>
      </c>
      <c r="B64" s="21">
        <f>SUM(B60:B63)</f>
        <v>46.1711009173049</v>
      </c>
      <c r="C64" s="24"/>
      <c r="D64" s="20" t="s">
        <v>118</v>
      </c>
      <c r="E64" s="20"/>
      <c r="F64" s="23">
        <f>SUM(F60:F63)</f>
        <v>-487.960100917483</v>
      </c>
      <c r="G64" s="23"/>
      <c r="H64"/>
      <c r="I64"/>
      <c r="J64"/>
      <c r="K64"/>
      <c r="L64"/>
      <c r="M64"/>
    </row>
    <row r="65" ht="18" customHeight="1" spans="1:13">
      <c r="A65"/>
      <c r="B65"/>
      <c r="C65" s="2"/>
      <c r="D65"/>
      <c r="E65"/>
      <c r="F65" s="4"/>
      <c r="G65" s="4"/>
      <c r="H65"/>
      <c r="I65"/>
      <c r="J65"/>
      <c r="K65"/>
      <c r="L65"/>
      <c r="M65"/>
    </row>
    <row r="66" ht="13.5" spans="1:13">
      <c r="A66"/>
      <c r="B66"/>
      <c r="C66" s="2"/>
      <c r="D66"/>
      <c r="E66"/>
      <c r="F66" s="4"/>
      <c r="G66" s="4"/>
      <c r="H66"/>
      <c r="I66"/>
      <c r="J66"/>
      <c r="K66"/>
      <c r="L66"/>
      <c r="M66"/>
    </row>
    <row r="67" ht="13.5" spans="1:13">
      <c r="A67"/>
      <c r="B67"/>
      <c r="C67" s="2"/>
      <c r="D67"/>
      <c r="E67"/>
      <c r="F67" s="4"/>
      <c r="G67" s="4"/>
      <c r="H67"/>
      <c r="I67"/>
      <c r="J67"/>
      <c r="K67"/>
      <c r="L67"/>
      <c r="M67"/>
    </row>
    <row r="68" ht="13.5" spans="1:13">
      <c r="A68"/>
      <c r="B68"/>
      <c r="C68" s="2"/>
      <c r="D68"/>
      <c r="E68"/>
      <c r="F68" s="4"/>
      <c r="G68" s="4"/>
      <c r="H68"/>
      <c r="I68"/>
      <c r="J68"/>
      <c r="K68"/>
      <c r="L68"/>
      <c r="M68"/>
    </row>
    <row r="69" ht="13.5" spans="1:13">
      <c r="A69"/>
      <c r="B69"/>
      <c r="C69" s="2"/>
      <c r="D69"/>
      <c r="E69"/>
      <c r="F69" s="4"/>
      <c r="G69" s="4"/>
      <c r="H69"/>
      <c r="I69"/>
      <c r="J69"/>
      <c r="K69"/>
      <c r="L69"/>
      <c r="M69"/>
    </row>
    <row r="70" ht="13.5" spans="1:13">
      <c r="A70"/>
      <c r="B70"/>
      <c r="C70" s="2"/>
      <c r="D70"/>
      <c r="E70"/>
      <c r="F70" s="4"/>
      <c r="G70" s="4"/>
      <c r="H70"/>
      <c r="I70"/>
      <c r="J70"/>
      <c r="K70"/>
      <c r="L70"/>
      <c r="M70"/>
    </row>
    <row r="71" spans="3:7">
      <c r="C71" s="2"/>
      <c r="F71" s="4"/>
      <c r="G71" s="4"/>
    </row>
    <row r="72" spans="3:7">
      <c r="C72" s="2"/>
      <c r="F72" s="4"/>
      <c r="G72" s="4"/>
    </row>
    <row r="73" spans="3:7">
      <c r="C73" s="2"/>
      <c r="F73" s="4"/>
      <c r="G73" s="4"/>
    </row>
    <row r="74" spans="3:7">
      <c r="C74" s="2"/>
      <c r="F74" s="4"/>
      <c r="G74" s="4"/>
    </row>
    <row r="75" spans="3:7">
      <c r="C75" s="2"/>
      <c r="F75" s="4"/>
      <c r="G75" s="4"/>
    </row>
    <row r="76" spans="3:7">
      <c r="C76" s="2"/>
      <c r="F76" s="4"/>
      <c r="G76" s="4"/>
    </row>
    <row r="77" spans="3:7">
      <c r="C77" s="2"/>
      <c r="F77" s="4"/>
      <c r="G77" s="4"/>
    </row>
    <row r="78" spans="3:7">
      <c r="C78" s="2"/>
      <c r="F78" s="4"/>
      <c r="G78" s="4"/>
    </row>
    <row r="79" spans="3:7">
      <c r="C79" s="2"/>
      <c r="F79" s="4"/>
      <c r="G79" s="4"/>
    </row>
    <row r="80" spans="3:7">
      <c r="C80" s="2"/>
      <c r="F80" s="4"/>
      <c r="G80" s="4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</sheetData>
  <mergeCells count="6">
    <mergeCell ref="A1:H1"/>
    <mergeCell ref="C5:D5"/>
    <mergeCell ref="E5:F5"/>
    <mergeCell ref="A5:A6"/>
    <mergeCell ref="B5:B6"/>
    <mergeCell ref="G5:G6"/>
  </mergeCell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终结结算</vt:lpstr>
      <vt:lpstr>Sheet1</vt:lpstr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2021-05-19T03:09:00Z</dcterms:created>
  <dcterms:modified xsi:type="dcterms:W3CDTF">2023-06-07T01:11:04Z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F5685917AE904F65AFF74BB3AA27E351</vt:lpwstr>
  </property>
  <property fmtid="{D5CDD505-2E9C-101B-9397-08002B2CF9AE}" pid="3" name="KSOProductBuildVer">
    <vt:lpwstr>2052-10.1.0.5559</vt:lpwstr>
  </property>
</Properties>
</file>