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5" r:id="rId1"/>
    <sheet name="旧" sheetId="4" r:id="rId2"/>
  </sheets>
  <definedNames>
    <definedName name="_xlnm._FilterDatabase" localSheetId="0" hidden="1">新!$A$13:$O$47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<sst xmlns="http://schemas.openxmlformats.org/spreadsheetml/2006/main" count="192" uniqueCount="74">
  <si>
    <t>C10495  铜陵市人民医院室外景观工程</t>
  </si>
  <si>
    <t>中标日期</t>
  </si>
  <si>
    <t>中标价</t>
  </si>
  <si>
    <t>负责人</t>
  </si>
  <si>
    <t>铜陵分公司许莉</t>
  </si>
  <si>
    <t>建设单位</t>
  </si>
  <si>
    <t>铜陵市人民医院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</si>
  <si>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</si>
  <si>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</si>
  <si>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</si>
  <si>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</si>
  <si>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</si>
  <si>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</si>
  <si>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</si>
  <si>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</si>
  <si>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</si>
  <si>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</si>
  <si>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</si>
  <si>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</si>
  <si>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</si>
  <si>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</si>
  <si>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</si>
  <si>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</si>
  <si>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</si>
  <si>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</si>
  <si>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</si>
  <si>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</si>
  <si>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</si>
  <si>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</si>
  <si>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</si>
  <si>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</si>
  <si>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</si>
  <si>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</si>
  <si>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</si>
  <si>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</si>
  <si>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</si>
  <si>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</t>
  </si>
  <si>
    <t>安徽红景天建设工程有限公司</t>
  </si>
  <si>
    <t>劳务</t>
  </si>
  <si>
    <t>专</t>
  </si>
  <si>
    <t>铜陵景天园林绿化有限公司</t>
  </si>
  <si>
    <t>苗木</t>
  </si>
  <si>
    <t>铜陵市铜官山区惠伟电器经营部</t>
  </si>
  <si>
    <t>平板灯</t>
  </si>
  <si>
    <t>普代</t>
  </si>
  <si>
    <t>邓慧君</t>
  </si>
  <si>
    <t>石子等</t>
  </si>
  <si>
    <t>安徽蓝天工程造价咨询有限公司</t>
  </si>
  <si>
    <t>招标代理费</t>
  </si>
  <si>
    <t>补扣</t>
  </si>
  <si>
    <t>增值税及附加 （城建税部分）</t>
  </si>
  <si>
    <t>扣</t>
  </si>
  <si>
    <t>外经证</t>
  </si>
  <si>
    <t>企税1.6%</t>
  </si>
  <si>
    <t>印花税</t>
  </si>
  <si>
    <t xml:space="preserve">增值税及附加 </t>
  </si>
  <si>
    <t>管理费</t>
  </si>
  <si>
    <t>应提供成本</t>
  </si>
  <si>
    <t>可支付金额</t>
  </si>
  <si>
    <t>尚需提供成本</t>
  </si>
  <si>
    <t>公司代缴税金：</t>
  </si>
  <si>
    <t>税种</t>
  </si>
  <si>
    <t>税额</t>
  </si>
  <si>
    <t>18.11月开票扣税</t>
  </si>
  <si>
    <t>企业所得税</t>
  </si>
  <si>
    <t>增值税</t>
  </si>
  <si>
    <t>差额</t>
  </si>
  <si>
    <t>城市维护建设税</t>
  </si>
  <si>
    <t>水利基金</t>
  </si>
  <si>
    <t>已交</t>
  </si>
  <si>
    <t>教育费附加</t>
  </si>
  <si>
    <t>地方教育费附加</t>
  </si>
  <si>
    <t>小计</t>
  </si>
  <si>
    <t>铜陵市人民医院室外景观工程</t>
  </si>
</sst>
</file>

<file path=xl/styles.xml><?xml version="1.0" encoding="utf-8"?>
<styleSheet xmlns="http://schemas.openxmlformats.org/spreadsheetml/2006/main">
  <numFmts count="9">
    <numFmt numFmtId="176" formatCode="yy/m/d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 "/>
    <numFmt numFmtId="178" formatCode="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6" fillId="14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 applyProtection="1">
      <alignment horizontal="right" vertical="center" wrapText="1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2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abSelected="1" topLeftCell="A19" workbookViewId="0">
      <selection activeCell="J38" sqref="J3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8.5" style="6" customWidth="1"/>
    <col min="13" max="13" width="20.5" style="6" customWidth="1"/>
    <col min="14" max="14" width="5.625" style="6" customWidth="1"/>
    <col min="15" max="15" width="20.375" style="6" customWidth="1"/>
    <col min="16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5"/>
      <c r="L1" s="15"/>
    </row>
    <row r="2" ht="18" customHeight="1" spans="1:12">
      <c r="A2" s="9" t="s">
        <v>1</v>
      </c>
      <c r="B2" s="10">
        <v>43295</v>
      </c>
      <c r="C2" s="11" t="s">
        <v>2</v>
      </c>
      <c r="D2" s="11">
        <v>347581</v>
      </c>
      <c r="E2" s="12" t="s">
        <v>3</v>
      </c>
      <c r="F2" s="11" t="s">
        <v>4</v>
      </c>
      <c r="G2" s="13" t="s">
        <v>5</v>
      </c>
      <c r="H2" s="60" t="s">
        <v>6</v>
      </c>
      <c r="I2" s="68"/>
      <c r="J2" s="69"/>
      <c r="K2" s="15"/>
      <c r="L2" s="15"/>
    </row>
    <row r="3" ht="18" customHeight="1" spans="1:12">
      <c r="A3" s="9" t="s">
        <v>7</v>
      </c>
      <c r="B3" s="14"/>
      <c r="C3" s="11" t="s">
        <v>8</v>
      </c>
      <c r="D3" s="11"/>
      <c r="H3" s="15"/>
      <c r="I3" s="50"/>
      <c r="J3" s="15"/>
      <c r="K3" s="15"/>
      <c r="L3" s="15"/>
    </row>
    <row r="4" ht="18" customHeight="1" spans="1:12">
      <c r="A4" s="2" t="s">
        <v>9</v>
      </c>
      <c r="H4" s="15"/>
      <c r="I4" s="50"/>
      <c r="J4" s="15"/>
      <c r="K4" s="15"/>
      <c r="L4" s="15"/>
    </row>
    <row r="5" ht="18" customHeight="1" spans="1:10">
      <c r="A5" s="16" t="s">
        <v>10</v>
      </c>
      <c r="B5" s="17" t="s">
        <v>11</v>
      </c>
      <c r="C5" s="16" t="s">
        <v>12</v>
      </c>
      <c r="D5" s="16"/>
      <c r="E5" s="16" t="s">
        <v>13</v>
      </c>
      <c r="F5" s="17"/>
      <c r="G5" s="17" t="s">
        <v>14</v>
      </c>
      <c r="H5" s="18" t="s">
        <v>15</v>
      </c>
      <c r="I5" s="17"/>
      <c r="J5" s="18"/>
    </row>
    <row r="6" ht="18" customHeight="1" spans="1:10">
      <c r="A6" s="16"/>
      <c r="B6" s="17"/>
      <c r="C6" s="16" t="s">
        <v>16</v>
      </c>
      <c r="D6" s="16" t="s">
        <v>17</v>
      </c>
      <c r="E6" s="16" t="s">
        <v>16</v>
      </c>
      <c r="F6" s="17" t="s">
        <v>17</v>
      </c>
      <c r="G6" s="17"/>
      <c r="H6" s="18" t="s">
        <v>18</v>
      </c>
      <c r="I6" s="17" t="s">
        <v>19</v>
      </c>
      <c r="J6" s="18" t="s">
        <v>20</v>
      </c>
    </row>
    <row r="7" ht="18" customHeight="1" spans="1:10">
      <c r="A7" s="19">
        <v>43406</v>
      </c>
      <c r="B7" s="11">
        <f t="shared" ref="B7:B10" si="0">G7/(1+C7+E7)</f>
        <v>221187.272727273</v>
      </c>
      <c r="C7" s="21">
        <v>0.02</v>
      </c>
      <c r="D7" s="61">
        <f t="shared" ref="D7:D10" si="1">G7/(1+E7+C7)*C7</f>
        <v>4423.74545454545</v>
      </c>
      <c r="E7" s="21">
        <v>0.08</v>
      </c>
      <c r="F7" s="11">
        <f t="shared" ref="F7:F10" si="2">G7/(1+C7+E7)*E7</f>
        <v>17694.9818181818</v>
      </c>
      <c r="G7" s="62">
        <v>243306</v>
      </c>
      <c r="H7" s="19">
        <v>43441</v>
      </c>
      <c r="I7" s="11">
        <v>243306</v>
      </c>
      <c r="J7" s="51" t="s">
        <v>21</v>
      </c>
    </row>
    <row r="8" ht="18" customHeight="1" spans="1:10">
      <c r="A8" s="19"/>
      <c r="B8" s="11">
        <f t="shared" si="0"/>
        <v>0</v>
      </c>
      <c r="C8" s="21">
        <v>0.02</v>
      </c>
      <c r="D8" s="61">
        <f t="shared" si="1"/>
        <v>0</v>
      </c>
      <c r="E8" s="21">
        <v>0.08</v>
      </c>
      <c r="F8" s="11">
        <f t="shared" si="2"/>
        <v>0</v>
      </c>
      <c r="G8" s="62"/>
      <c r="H8" s="19"/>
      <c r="I8" s="11"/>
      <c r="J8" s="51"/>
    </row>
    <row r="9" ht="18" customHeight="1" spans="1:10">
      <c r="A9" s="19"/>
      <c r="B9" s="11">
        <f t="shared" si="0"/>
        <v>0</v>
      </c>
      <c r="C9" s="21">
        <v>0.02</v>
      </c>
      <c r="D9" s="61">
        <f t="shared" si="1"/>
        <v>0</v>
      </c>
      <c r="E9" s="21">
        <v>0.08</v>
      </c>
      <c r="F9" s="11">
        <f t="shared" si="2"/>
        <v>0</v>
      </c>
      <c r="G9" s="62"/>
      <c r="H9" s="19"/>
      <c r="I9" s="11"/>
      <c r="J9" s="51"/>
    </row>
    <row r="10" ht="18" customHeight="1" spans="1:10">
      <c r="A10" s="19"/>
      <c r="B10" s="11">
        <f t="shared" si="0"/>
        <v>0</v>
      </c>
      <c r="C10" s="21">
        <v>0.02</v>
      </c>
      <c r="D10" s="61">
        <f t="shared" si="1"/>
        <v>0</v>
      </c>
      <c r="E10" s="21">
        <v>0.08</v>
      </c>
      <c r="F10" s="11">
        <f t="shared" si="2"/>
        <v>0</v>
      </c>
      <c r="G10" s="62"/>
      <c r="H10" s="19"/>
      <c r="I10" s="11"/>
      <c r="J10" s="51"/>
    </row>
    <row r="11" ht="18" customHeight="1" spans="1:10">
      <c r="A11" s="24" t="s">
        <v>22</v>
      </c>
      <c r="B11" s="63">
        <f t="shared" ref="B11:G11" si="3">SUM(B7:B10)</f>
        <v>221187.272727273</v>
      </c>
      <c r="C11" s="26"/>
      <c r="D11" s="26">
        <f t="shared" si="3"/>
        <v>4423.74545454545</v>
      </c>
      <c r="E11" s="26"/>
      <c r="F11" s="64">
        <f t="shared" si="3"/>
        <v>17694.9818181818</v>
      </c>
      <c r="G11" s="26">
        <f t="shared" si="3"/>
        <v>243306</v>
      </c>
      <c r="H11" s="29"/>
      <c r="I11" s="26">
        <f>SUM(I7:I10)</f>
        <v>243306</v>
      </c>
      <c r="J11" s="29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0" t="s">
        <v>24</v>
      </c>
      <c r="B13" s="17" t="s">
        <v>25</v>
      </c>
      <c r="C13" s="16" t="s">
        <v>26</v>
      </c>
      <c r="D13" s="16" t="s">
        <v>27</v>
      </c>
      <c r="E13" s="16" t="s">
        <v>16</v>
      </c>
      <c r="F13" s="17" t="s">
        <v>28</v>
      </c>
      <c r="G13" s="17" t="s">
        <v>14</v>
      </c>
      <c r="H13" s="16" t="s">
        <v>29</v>
      </c>
      <c r="I13" s="17" t="s">
        <v>30</v>
      </c>
      <c r="J13" s="16" t="s">
        <v>20</v>
      </c>
      <c r="K13" s="52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</row>
    <row r="14" s="1" customFormat="1" ht="18" customHeight="1" spans="1:15">
      <c r="A14" s="31">
        <v>43405</v>
      </c>
      <c r="B14" s="65">
        <f t="shared" ref="B14:B33" si="4">ROUND(G14/(1+E14),2)</f>
        <v>60826</v>
      </c>
      <c r="C14" s="32">
        <v>1</v>
      </c>
      <c r="D14" s="33" t="s">
        <v>36</v>
      </c>
      <c r="E14" s="34"/>
      <c r="F14" s="65">
        <f t="shared" ref="F14:F33" si="5">ROUND(G14/(1+E14)*E14,2)</f>
        <v>0</v>
      </c>
      <c r="G14" s="62">
        <v>60826</v>
      </c>
      <c r="H14" s="19">
        <v>43445</v>
      </c>
      <c r="I14" s="70">
        <v>60826</v>
      </c>
      <c r="J14" s="51" t="s">
        <v>21</v>
      </c>
      <c r="K14" s="53" t="s">
        <v>37</v>
      </c>
      <c r="L14" s="54" t="s">
        <v>38</v>
      </c>
      <c r="M14" s="55"/>
      <c r="N14" s="55"/>
      <c r="O14" s="54"/>
    </row>
    <row r="15" s="1" customFormat="1" ht="18" customHeight="1" spans="1:15">
      <c r="A15" s="31">
        <v>43405</v>
      </c>
      <c r="B15" s="65">
        <f t="shared" si="4"/>
        <v>107383.65</v>
      </c>
      <c r="C15" s="32">
        <v>2</v>
      </c>
      <c r="D15" s="33" t="s">
        <v>39</v>
      </c>
      <c r="E15" s="34">
        <v>0.1</v>
      </c>
      <c r="F15" s="65">
        <f t="shared" si="5"/>
        <v>10738.36</v>
      </c>
      <c r="G15" s="62">
        <f>89302.16+28819.85</f>
        <v>118122.01</v>
      </c>
      <c r="H15" s="19">
        <v>43445</v>
      </c>
      <c r="I15" s="70">
        <f>89302.16+28819.85</f>
        <v>118122.01</v>
      </c>
      <c r="J15" s="51" t="s">
        <v>21</v>
      </c>
      <c r="K15" s="53" t="s">
        <v>40</v>
      </c>
      <c r="L15" s="54" t="s">
        <v>41</v>
      </c>
      <c r="M15" s="55"/>
      <c r="N15" s="55"/>
      <c r="O15" s="54"/>
    </row>
    <row r="16" s="1" customFormat="1" ht="18" customHeight="1" spans="1:15">
      <c r="A16" s="31">
        <v>43405</v>
      </c>
      <c r="B16" s="65">
        <f t="shared" si="4"/>
        <v>320</v>
      </c>
      <c r="C16" s="32">
        <v>1</v>
      </c>
      <c r="D16" s="33" t="s">
        <v>36</v>
      </c>
      <c r="E16" s="34"/>
      <c r="F16" s="65">
        <f t="shared" si="5"/>
        <v>0</v>
      </c>
      <c r="G16" s="62">
        <v>320</v>
      </c>
      <c r="H16" s="19"/>
      <c r="I16" s="70"/>
      <c r="J16" s="51"/>
      <c r="K16" s="53" t="s">
        <v>42</v>
      </c>
      <c r="L16" s="54" t="s">
        <v>43</v>
      </c>
      <c r="M16" s="55"/>
      <c r="N16" s="55"/>
      <c r="O16" s="54"/>
    </row>
    <row r="17" s="1" customFormat="1" ht="18" customHeight="1" spans="1:15">
      <c r="A17" s="31">
        <v>43405</v>
      </c>
      <c r="B17" s="65">
        <f t="shared" si="4"/>
        <v>53906</v>
      </c>
      <c r="C17" s="32">
        <v>1</v>
      </c>
      <c r="D17" s="33" t="s">
        <v>44</v>
      </c>
      <c r="E17" s="34"/>
      <c r="F17" s="65">
        <f t="shared" si="5"/>
        <v>0</v>
      </c>
      <c r="G17" s="62">
        <v>53906</v>
      </c>
      <c r="H17" s="19">
        <v>43445</v>
      </c>
      <c r="I17" s="71">
        <v>48149.99</v>
      </c>
      <c r="J17" s="51" t="s">
        <v>21</v>
      </c>
      <c r="K17" s="53" t="s">
        <v>45</v>
      </c>
      <c r="L17" s="54" t="s">
        <v>46</v>
      </c>
      <c r="M17" s="55"/>
      <c r="N17" s="55"/>
      <c r="O17" s="54"/>
    </row>
    <row r="18" ht="18" customHeight="1" spans="1:15">
      <c r="A18" s="35">
        <v>43405</v>
      </c>
      <c r="B18" s="11">
        <f t="shared" si="4"/>
        <v>6415.09</v>
      </c>
      <c r="C18" s="36">
        <v>1</v>
      </c>
      <c r="D18" s="37" t="s">
        <v>39</v>
      </c>
      <c r="E18" s="38">
        <v>0.06</v>
      </c>
      <c r="F18" s="11">
        <f t="shared" si="5"/>
        <v>384.91</v>
      </c>
      <c r="G18" s="66">
        <v>6800</v>
      </c>
      <c r="H18" s="19"/>
      <c r="I18" s="70"/>
      <c r="J18" s="51"/>
      <c r="K18" s="49" t="s">
        <v>47</v>
      </c>
      <c r="L18" s="29" t="s">
        <v>48</v>
      </c>
      <c r="M18" s="51"/>
      <c r="N18" s="51"/>
      <c r="O18" s="29"/>
    </row>
    <row r="19" s="1" customFormat="1" ht="18" customHeight="1" spans="1:15">
      <c r="A19" s="31"/>
      <c r="B19" s="65">
        <f t="shared" si="4"/>
        <v>0</v>
      </c>
      <c r="C19" s="32"/>
      <c r="D19" s="33"/>
      <c r="E19" s="34"/>
      <c r="F19" s="65">
        <f t="shared" si="5"/>
        <v>0</v>
      </c>
      <c r="G19" s="62"/>
      <c r="H19" s="19"/>
      <c r="I19" s="70"/>
      <c r="J19" s="51"/>
      <c r="K19" s="53"/>
      <c r="L19" s="54"/>
      <c r="M19" s="55"/>
      <c r="N19" s="55"/>
      <c r="O19" s="54"/>
    </row>
    <row r="20" s="1" customFormat="1" ht="18" customHeight="1" spans="1:15">
      <c r="A20" s="31"/>
      <c r="B20" s="65">
        <f t="shared" si="4"/>
        <v>0</v>
      </c>
      <c r="C20" s="32"/>
      <c r="D20" s="33"/>
      <c r="E20" s="34"/>
      <c r="F20" s="65">
        <f t="shared" si="5"/>
        <v>0</v>
      </c>
      <c r="G20" s="62"/>
      <c r="H20" s="19"/>
      <c r="I20" s="70"/>
      <c r="J20" s="51"/>
      <c r="K20" s="53"/>
      <c r="L20" s="54"/>
      <c r="M20" s="55"/>
      <c r="N20" s="55"/>
      <c r="O20" s="54"/>
    </row>
    <row r="21" s="1" customFormat="1" ht="18" customHeight="1" spans="1:15">
      <c r="A21" s="31"/>
      <c r="B21" s="65">
        <f t="shared" si="4"/>
        <v>0</v>
      </c>
      <c r="C21" s="32"/>
      <c r="D21" s="33"/>
      <c r="E21" s="34"/>
      <c r="F21" s="65">
        <f t="shared" si="5"/>
        <v>0</v>
      </c>
      <c r="G21" s="62"/>
      <c r="H21" s="19"/>
      <c r="I21" s="70"/>
      <c r="J21" s="51"/>
      <c r="K21" s="53"/>
      <c r="L21" s="54"/>
      <c r="M21" s="55"/>
      <c r="N21" s="55"/>
      <c r="O21" s="54"/>
    </row>
    <row r="22" s="1" customFormat="1" ht="18" customHeight="1" spans="1:15">
      <c r="A22" s="31"/>
      <c r="B22" s="65">
        <f t="shared" si="4"/>
        <v>0</v>
      </c>
      <c r="C22" s="32"/>
      <c r="D22" s="33"/>
      <c r="E22" s="34"/>
      <c r="F22" s="65">
        <f t="shared" si="5"/>
        <v>0</v>
      </c>
      <c r="G22" s="62"/>
      <c r="H22" s="19"/>
      <c r="I22" s="70"/>
      <c r="J22" s="51"/>
      <c r="K22" s="53"/>
      <c r="L22" s="54"/>
      <c r="M22" s="55"/>
      <c r="N22" s="55"/>
      <c r="O22" s="54"/>
    </row>
    <row r="23" s="1" customFormat="1" ht="18" customHeight="1" spans="1:15">
      <c r="A23" s="31"/>
      <c r="B23" s="65">
        <f t="shared" si="4"/>
        <v>0</v>
      </c>
      <c r="C23" s="32"/>
      <c r="D23" s="33"/>
      <c r="E23" s="34"/>
      <c r="F23" s="65">
        <f t="shared" si="5"/>
        <v>0</v>
      </c>
      <c r="G23" s="62"/>
      <c r="H23" s="19"/>
      <c r="I23" s="70"/>
      <c r="J23" s="51"/>
      <c r="K23" s="53"/>
      <c r="L23" s="54"/>
      <c r="M23" s="55"/>
      <c r="N23" s="55"/>
      <c r="O23" s="54"/>
    </row>
    <row r="24" s="1" customFormat="1" ht="18" customHeight="1" spans="1:15">
      <c r="A24" s="31"/>
      <c r="B24" s="65">
        <f t="shared" si="4"/>
        <v>0</v>
      </c>
      <c r="C24" s="32"/>
      <c r="D24" s="33"/>
      <c r="E24" s="34"/>
      <c r="F24" s="65">
        <f t="shared" si="5"/>
        <v>0</v>
      </c>
      <c r="G24" s="62"/>
      <c r="H24" s="19"/>
      <c r="I24" s="70"/>
      <c r="J24" s="51"/>
      <c r="K24" s="53"/>
      <c r="L24" s="54"/>
      <c r="M24" s="55"/>
      <c r="N24" s="55"/>
      <c r="O24" s="54"/>
    </row>
    <row r="25" s="1" customFormat="1" ht="18" customHeight="1" spans="1:15">
      <c r="A25" s="31"/>
      <c r="B25" s="65">
        <f t="shared" si="4"/>
        <v>0</v>
      </c>
      <c r="C25" s="32"/>
      <c r="D25" s="33"/>
      <c r="E25" s="34"/>
      <c r="F25" s="65">
        <f t="shared" si="5"/>
        <v>0</v>
      </c>
      <c r="G25" s="62"/>
      <c r="H25" s="19"/>
      <c r="I25" s="70"/>
      <c r="J25" s="51"/>
      <c r="K25" s="53"/>
      <c r="L25" s="54"/>
      <c r="M25" s="55"/>
      <c r="N25" s="55"/>
      <c r="O25" s="54"/>
    </row>
    <row r="26" s="1" customFormat="1" ht="18" customHeight="1" spans="1:15">
      <c r="A26" s="31"/>
      <c r="B26" s="65">
        <f t="shared" si="4"/>
        <v>0</v>
      </c>
      <c r="C26" s="32"/>
      <c r="D26" s="33"/>
      <c r="E26" s="34"/>
      <c r="F26" s="65">
        <f t="shared" si="5"/>
        <v>0</v>
      </c>
      <c r="G26" s="62"/>
      <c r="H26" s="19"/>
      <c r="I26" s="70"/>
      <c r="J26" s="51"/>
      <c r="K26" s="53"/>
      <c r="L26" s="54"/>
      <c r="M26" s="55"/>
      <c r="N26" s="55"/>
      <c r="O26" s="54"/>
    </row>
    <row r="27" s="1" customFormat="1" ht="18" customHeight="1" spans="1:15">
      <c r="A27" s="31"/>
      <c r="B27" s="65">
        <f t="shared" si="4"/>
        <v>0</v>
      </c>
      <c r="C27" s="32"/>
      <c r="D27" s="33"/>
      <c r="E27" s="34"/>
      <c r="F27" s="65">
        <f t="shared" si="5"/>
        <v>0</v>
      </c>
      <c r="G27" s="62"/>
      <c r="H27" s="19"/>
      <c r="I27" s="70"/>
      <c r="J27" s="51"/>
      <c r="K27" s="53"/>
      <c r="L27" s="54"/>
      <c r="M27" s="55"/>
      <c r="N27" s="55"/>
      <c r="O27" s="54"/>
    </row>
    <row r="28" s="1" customFormat="1" ht="18" customHeight="1" spans="1:15">
      <c r="A28" s="31"/>
      <c r="B28" s="65">
        <f t="shared" si="4"/>
        <v>0</v>
      </c>
      <c r="C28" s="32"/>
      <c r="D28" s="33"/>
      <c r="E28" s="34"/>
      <c r="F28" s="65">
        <f t="shared" si="5"/>
        <v>0</v>
      </c>
      <c r="G28" s="62"/>
      <c r="H28" s="19"/>
      <c r="I28" s="72">
        <v>131.32</v>
      </c>
      <c r="J28" s="73" t="s">
        <v>49</v>
      </c>
      <c r="K28" s="74" t="s">
        <v>50</v>
      </c>
      <c r="L28" s="54"/>
      <c r="M28" s="55"/>
      <c r="N28" s="55"/>
      <c r="O28" s="54"/>
    </row>
    <row r="29" s="1" customFormat="1" ht="18" customHeight="1" spans="1:15">
      <c r="A29" s="31"/>
      <c r="B29" s="65">
        <f t="shared" si="4"/>
        <v>0</v>
      </c>
      <c r="C29" s="32"/>
      <c r="D29" s="33"/>
      <c r="E29" s="34"/>
      <c r="F29" s="65">
        <f t="shared" si="5"/>
        <v>0</v>
      </c>
      <c r="G29" s="62"/>
      <c r="H29" s="19"/>
      <c r="I29" s="70">
        <v>500</v>
      </c>
      <c r="J29" s="51" t="s">
        <v>51</v>
      </c>
      <c r="K29" s="53" t="s">
        <v>52</v>
      </c>
      <c r="L29" s="54"/>
      <c r="M29" s="55"/>
      <c r="N29" s="55"/>
      <c r="O29" s="54"/>
    </row>
    <row r="30" s="1" customFormat="1" ht="18" customHeight="1" spans="1:15">
      <c r="A30" s="31"/>
      <c r="B30" s="65">
        <f t="shared" si="4"/>
        <v>0</v>
      </c>
      <c r="C30" s="32"/>
      <c r="D30" s="33"/>
      <c r="E30" s="34"/>
      <c r="F30" s="65">
        <f t="shared" si="5"/>
        <v>0</v>
      </c>
      <c r="G30" s="62"/>
      <c r="H30" s="19"/>
      <c r="I30" s="70">
        <v>3539</v>
      </c>
      <c r="J30" s="51" t="s">
        <v>51</v>
      </c>
      <c r="K30" s="53" t="s">
        <v>53</v>
      </c>
      <c r="L30" s="54"/>
      <c r="M30" s="55"/>
      <c r="N30" s="55"/>
      <c r="O30" s="54"/>
    </row>
    <row r="31" s="1" customFormat="1" ht="18" customHeight="1" spans="1:15">
      <c r="A31" s="31"/>
      <c r="B31" s="65">
        <f t="shared" si="4"/>
        <v>0</v>
      </c>
      <c r="C31" s="32"/>
      <c r="D31" s="33"/>
      <c r="E31" s="34"/>
      <c r="F31" s="65">
        <f t="shared" si="5"/>
        <v>0</v>
      </c>
      <c r="G31" s="62"/>
      <c r="H31" s="19"/>
      <c r="I31" s="70">
        <v>73</v>
      </c>
      <c r="J31" s="51" t="s">
        <v>51</v>
      </c>
      <c r="K31" s="53" t="s">
        <v>54</v>
      </c>
      <c r="L31" s="54"/>
      <c r="M31" s="55"/>
      <c r="N31" s="55"/>
      <c r="O31" s="54"/>
    </row>
    <row r="32" s="1" customFormat="1" ht="18" customHeight="1" spans="1:15">
      <c r="A32" s="31"/>
      <c r="B32" s="65">
        <f t="shared" si="4"/>
        <v>0</v>
      </c>
      <c r="C32" s="32"/>
      <c r="D32" s="33"/>
      <c r="E32" s="34"/>
      <c r="F32" s="65">
        <f t="shared" si="5"/>
        <v>0</v>
      </c>
      <c r="G32" s="62"/>
      <c r="H32" s="19"/>
      <c r="I32" s="70">
        <v>7229</v>
      </c>
      <c r="J32" s="51" t="s">
        <v>51</v>
      </c>
      <c r="K32" s="53" t="s">
        <v>55</v>
      </c>
      <c r="L32" s="54"/>
      <c r="M32" s="55"/>
      <c r="N32" s="55"/>
      <c r="O32" s="54"/>
    </row>
    <row r="33" s="1" customFormat="1" ht="18" customHeight="1" spans="1:15">
      <c r="A33" s="31"/>
      <c r="B33" s="65">
        <f t="shared" si="4"/>
        <v>4867</v>
      </c>
      <c r="C33" s="32"/>
      <c r="D33" s="33"/>
      <c r="E33" s="34"/>
      <c r="F33" s="65">
        <f t="shared" si="5"/>
        <v>0</v>
      </c>
      <c r="G33" s="62">
        <f>4867</f>
        <v>4867</v>
      </c>
      <c r="H33" s="19"/>
      <c r="I33" s="70">
        <f>G33</f>
        <v>4867</v>
      </c>
      <c r="J33" s="51" t="s">
        <v>51</v>
      </c>
      <c r="K33" s="53" t="s">
        <v>56</v>
      </c>
      <c r="L33" s="54"/>
      <c r="M33" s="55"/>
      <c r="N33" s="55"/>
      <c r="O33" s="54"/>
    </row>
    <row r="34" ht="18" customHeight="1" spans="1:15">
      <c r="A34" s="26" t="s">
        <v>22</v>
      </c>
      <c r="B34" s="63">
        <f t="shared" ref="B34:G34" si="6">SUM(B14:B33)</f>
        <v>233717.74</v>
      </c>
      <c r="C34" s="26"/>
      <c r="D34" s="40"/>
      <c r="E34" s="40"/>
      <c r="F34" s="64">
        <f t="shared" si="6"/>
        <v>11123.27</v>
      </c>
      <c r="G34" s="67">
        <f t="shared" si="6"/>
        <v>244841.01</v>
      </c>
      <c r="H34" s="42"/>
      <c r="I34" s="75">
        <f>SUM(I14:I33)</f>
        <v>243437.32</v>
      </c>
      <c r="J34" s="57"/>
      <c r="K34" s="40"/>
      <c r="L34" s="29"/>
      <c r="M34" s="51"/>
      <c r="N34" s="51"/>
      <c r="O34" s="29"/>
    </row>
    <row r="35" ht="18" customHeight="1" spans="1:14">
      <c r="A35" s="43" t="s">
        <v>57</v>
      </c>
      <c r="B35" s="43">
        <f>B11*0.936</f>
        <v>207031.287272727</v>
      </c>
      <c r="C35" s="43"/>
      <c r="D35" s="45"/>
      <c r="E35" s="45"/>
      <c r="F35" s="44"/>
      <c r="G35" s="43">
        <f>G11-G34</f>
        <v>-1535.01000000001</v>
      </c>
      <c r="H35" s="18" t="s">
        <v>58</v>
      </c>
      <c r="I35" s="26">
        <f>I11-I34</f>
        <v>-131.320000000007</v>
      </c>
      <c r="J35" s="6"/>
      <c r="K35" s="58"/>
      <c r="M35" s="59"/>
      <c r="N35" s="59"/>
    </row>
    <row r="36" ht="18" customHeight="1" spans="1:14">
      <c r="A36" s="43" t="s">
        <v>59</v>
      </c>
      <c r="B36" s="43">
        <f>B35-B34</f>
        <v>-26686.4527272727</v>
      </c>
      <c r="C36" s="43"/>
      <c r="D36" s="45"/>
      <c r="E36" s="45"/>
      <c r="F36" s="44"/>
      <c r="G36" s="44"/>
      <c r="H36" s="46"/>
      <c r="I36" s="44"/>
      <c r="J36" s="6"/>
      <c r="K36" s="58"/>
      <c r="M36" s="59"/>
      <c r="N36" s="59"/>
    </row>
    <row r="37" ht="18" customHeight="1" spans="1:3">
      <c r="A37" s="2" t="s">
        <v>60</v>
      </c>
      <c r="C37" s="2"/>
    </row>
    <row r="38" ht="18" customHeight="1" spans="1:7">
      <c r="A38" s="18" t="s">
        <v>61</v>
      </c>
      <c r="B38" s="17" t="s">
        <v>62</v>
      </c>
      <c r="C38" s="29"/>
      <c r="D38" s="18" t="s">
        <v>61</v>
      </c>
      <c r="E38" s="16" t="s">
        <v>16</v>
      </c>
      <c r="F38" s="17" t="s">
        <v>62</v>
      </c>
      <c r="G38" s="17" t="s">
        <v>63</v>
      </c>
    </row>
    <row r="39" ht="18" customHeight="1" spans="1:7">
      <c r="A39" s="29" t="s">
        <v>64</v>
      </c>
      <c r="B39" s="14">
        <f>(B35-B34)*0.25</f>
        <v>-6671.61318181818</v>
      </c>
      <c r="C39" s="29"/>
      <c r="D39" s="24" t="s">
        <v>65</v>
      </c>
      <c r="E39" s="18" t="s">
        <v>66</v>
      </c>
      <c r="F39" s="64">
        <f>F11-F34</f>
        <v>6571.71181818182</v>
      </c>
      <c r="G39" s="64">
        <f>F7-F15-F18</f>
        <v>6571.71181818182</v>
      </c>
    </row>
    <row r="40" ht="18" customHeight="1" spans="1:7">
      <c r="A40" s="29" t="s">
        <v>54</v>
      </c>
      <c r="B40" s="47"/>
      <c r="C40" s="29"/>
      <c r="D40" s="48" t="s">
        <v>67</v>
      </c>
      <c r="E40" s="12">
        <v>0.05</v>
      </c>
      <c r="F40" s="11">
        <f>F39*E40</f>
        <v>328.585590909091</v>
      </c>
      <c r="G40" s="11">
        <f>G39*E40</f>
        <v>328.585590909091</v>
      </c>
    </row>
    <row r="41" ht="18" customHeight="1" spans="1:7">
      <c r="A41" s="29" t="s">
        <v>68</v>
      </c>
      <c r="B41" s="47" t="s">
        <v>69</v>
      </c>
      <c r="C41" s="29"/>
      <c r="D41" s="48" t="s">
        <v>70</v>
      </c>
      <c r="E41" s="12">
        <v>0.03</v>
      </c>
      <c r="F41" s="11">
        <f>F39*E41</f>
        <v>197.151354545454</v>
      </c>
      <c r="G41" s="11">
        <f>G39*E41</f>
        <v>197.151354545454</v>
      </c>
    </row>
    <row r="42" ht="18" customHeight="1" spans="1:7">
      <c r="A42" s="29"/>
      <c r="B42" s="20"/>
      <c r="C42" s="29"/>
      <c r="D42" s="48" t="s">
        <v>71</v>
      </c>
      <c r="E42" s="12">
        <v>0.02</v>
      </c>
      <c r="F42" s="11">
        <f>F39*E42</f>
        <v>131.434236363636</v>
      </c>
      <c r="G42" s="11">
        <f>G39*E42</f>
        <v>131.434236363636</v>
      </c>
    </row>
    <row r="43" ht="18" customHeight="1" spans="1:7">
      <c r="A43" s="24" t="s">
        <v>72</v>
      </c>
      <c r="B43" s="25">
        <f t="shared" ref="B43:G43" si="7">SUM(B39:B42)</f>
        <v>-6671.61318181818</v>
      </c>
      <c r="C43" s="29"/>
      <c r="D43" s="30" t="s">
        <v>72</v>
      </c>
      <c r="E43" s="24"/>
      <c r="F43" s="64">
        <f t="shared" si="7"/>
        <v>7228.883</v>
      </c>
      <c r="G43" s="64">
        <f t="shared" si="7"/>
        <v>7228.883</v>
      </c>
    </row>
    <row r="44" ht="18" customHeight="1" spans="3:7">
      <c r="C44" s="2"/>
      <c r="D44" s="11" t="s">
        <v>54</v>
      </c>
      <c r="E44" s="49">
        <v>0.0003</v>
      </c>
      <c r="F44" s="11">
        <f>G11*E44</f>
        <v>72.9918</v>
      </c>
      <c r="G44" s="11">
        <f>G7*E44</f>
        <v>72.9918</v>
      </c>
    </row>
    <row r="45" ht="18" customHeight="1" spans="3:7">
      <c r="C45" s="2"/>
      <c r="D45" s="16" t="s">
        <v>72</v>
      </c>
      <c r="E45" s="40"/>
      <c r="F45" s="26">
        <f>F44</f>
        <v>72.9918</v>
      </c>
      <c r="G45" s="26">
        <f>G44</f>
        <v>72.9918</v>
      </c>
    </row>
    <row r="46" ht="18" customHeight="1" spans="3:7">
      <c r="C46" s="2"/>
      <c r="D46" s="16" t="s">
        <v>22</v>
      </c>
      <c r="E46" s="26"/>
      <c r="F46" s="26">
        <f>F43+F45</f>
        <v>7301.8748</v>
      </c>
      <c r="G46" s="26">
        <f>G43+G45</f>
        <v>7301.8748</v>
      </c>
    </row>
    <row r="47" ht="18" customHeight="1" spans="3:7">
      <c r="C47" s="2"/>
      <c r="D47" s="26" t="s">
        <v>64</v>
      </c>
      <c r="E47" s="40">
        <v>0.016</v>
      </c>
      <c r="F47" s="26">
        <f>B11*E47</f>
        <v>3538.99636363636</v>
      </c>
      <c r="G47" s="26">
        <f>B7*E47</f>
        <v>3538.99636363636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sqref="I17" name="区域1"/>
  </protectedRanges>
  <autoFilter ref="A13:O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6"/>
  <sheetViews>
    <sheetView topLeftCell="A7" workbookViewId="0">
      <selection activeCell="K25" sqref="K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73</v>
      </c>
      <c r="B1" s="7"/>
      <c r="C1" s="7"/>
      <c r="D1" s="7"/>
      <c r="E1" s="7"/>
      <c r="F1" s="8"/>
      <c r="G1" s="8"/>
      <c r="H1" s="7"/>
      <c r="I1" s="8"/>
      <c r="J1" s="7"/>
      <c r="K1" s="15"/>
      <c r="L1" s="15"/>
    </row>
    <row r="2" ht="18" customHeight="1" spans="1:12">
      <c r="A2" s="9" t="s">
        <v>1</v>
      </c>
      <c r="B2" s="10">
        <v>43295</v>
      </c>
      <c r="C2" s="11" t="s">
        <v>2</v>
      </c>
      <c r="D2" s="11">
        <v>347581</v>
      </c>
      <c r="E2" s="12" t="s">
        <v>3</v>
      </c>
      <c r="F2" s="11" t="s">
        <v>4</v>
      </c>
      <c r="G2" s="13" t="s">
        <v>5</v>
      </c>
      <c r="H2" s="11" t="s">
        <v>6</v>
      </c>
      <c r="I2" s="11"/>
      <c r="J2" s="11"/>
      <c r="K2" s="15"/>
      <c r="L2" s="15"/>
    </row>
    <row r="3" ht="18" customHeight="1" spans="1:12">
      <c r="A3" s="9" t="s">
        <v>7</v>
      </c>
      <c r="B3" s="14"/>
      <c r="C3" s="11" t="s">
        <v>8</v>
      </c>
      <c r="D3" s="11"/>
      <c r="H3" s="15"/>
      <c r="I3" s="50"/>
      <c r="J3" s="15"/>
      <c r="K3" s="15"/>
      <c r="L3" s="15"/>
    </row>
    <row r="4" ht="18" customHeight="1" spans="1:12">
      <c r="A4" s="2" t="s">
        <v>9</v>
      </c>
      <c r="H4" s="15"/>
      <c r="I4" s="50"/>
      <c r="J4" s="15"/>
      <c r="K4" s="15"/>
      <c r="L4" s="15"/>
    </row>
    <row r="5" ht="18" customHeight="1" spans="1:10">
      <c r="A5" s="16" t="s">
        <v>10</v>
      </c>
      <c r="B5" s="17" t="s">
        <v>11</v>
      </c>
      <c r="C5" s="16" t="s">
        <v>12</v>
      </c>
      <c r="D5" s="16"/>
      <c r="E5" s="16" t="s">
        <v>13</v>
      </c>
      <c r="F5" s="17"/>
      <c r="G5" s="17" t="s">
        <v>14</v>
      </c>
      <c r="H5" s="18" t="s">
        <v>15</v>
      </c>
      <c r="I5" s="17"/>
      <c r="J5" s="18"/>
    </row>
    <row r="6" ht="18" customHeight="1" spans="1:10">
      <c r="A6" s="16"/>
      <c r="B6" s="17"/>
      <c r="C6" s="16" t="s">
        <v>16</v>
      </c>
      <c r="D6" s="16" t="s">
        <v>17</v>
      </c>
      <c r="E6" s="16" t="s">
        <v>16</v>
      </c>
      <c r="F6" s="17" t="s">
        <v>17</v>
      </c>
      <c r="G6" s="17"/>
      <c r="H6" s="18" t="s">
        <v>18</v>
      </c>
      <c r="I6" s="17" t="s">
        <v>19</v>
      </c>
      <c r="J6" s="18" t="s">
        <v>20</v>
      </c>
    </row>
    <row r="7" ht="18" customHeight="1" spans="1:10">
      <c r="A7" s="19">
        <v>43406</v>
      </c>
      <c r="B7" s="20">
        <f t="shared" ref="B7:B8" si="0">G7/(1+C7+E7)</f>
        <v>221187.272727273</v>
      </c>
      <c r="C7" s="21">
        <v>0.02</v>
      </c>
      <c r="D7" s="22">
        <f t="shared" ref="D7:D8" si="1">G7/(1+E7+C7)*C7</f>
        <v>4423.74545454545</v>
      </c>
      <c r="E7" s="21">
        <v>0.08</v>
      </c>
      <c r="F7" s="20">
        <f t="shared" ref="F7:F8" si="2">G7/(1+C7+E7)*E7</f>
        <v>17694.9818181818</v>
      </c>
      <c r="G7" s="23">
        <v>243306</v>
      </c>
      <c r="H7" s="19">
        <v>43441</v>
      </c>
      <c r="I7" s="20">
        <v>243306</v>
      </c>
      <c r="J7" s="51" t="s">
        <v>21</v>
      </c>
    </row>
    <row r="8" ht="18" customHeight="1" spans="1:10">
      <c r="A8" s="19"/>
      <c r="B8" s="20">
        <f t="shared" si="0"/>
        <v>0</v>
      </c>
      <c r="C8" s="21">
        <v>0.02</v>
      </c>
      <c r="D8" s="22">
        <f t="shared" si="1"/>
        <v>0</v>
      </c>
      <c r="E8" s="21">
        <v>0.08</v>
      </c>
      <c r="F8" s="20">
        <f t="shared" si="2"/>
        <v>0</v>
      </c>
      <c r="G8" s="23"/>
      <c r="H8" s="19"/>
      <c r="I8" s="20"/>
      <c r="J8" s="51"/>
    </row>
    <row r="9" ht="18" customHeight="1" spans="1:10">
      <c r="A9" s="19"/>
      <c r="B9" s="20">
        <f t="shared" ref="B9:B10" si="3">G9/(1+C9+E9)</f>
        <v>0</v>
      </c>
      <c r="C9" s="21">
        <v>0.02</v>
      </c>
      <c r="D9" s="22">
        <f t="shared" ref="D9:D10" si="4">G9/(1+E9+C9)*C9</f>
        <v>0</v>
      </c>
      <c r="E9" s="21">
        <v>0.08</v>
      </c>
      <c r="F9" s="20">
        <f t="shared" ref="F9:F10" si="5">G9/(1+C9+E9)*E9</f>
        <v>0</v>
      </c>
      <c r="G9" s="23"/>
      <c r="H9" s="19"/>
      <c r="I9" s="20"/>
      <c r="J9" s="51"/>
    </row>
    <row r="10" ht="18" customHeight="1" spans="1:10">
      <c r="A10" s="19"/>
      <c r="B10" s="20">
        <f t="shared" si="3"/>
        <v>0</v>
      </c>
      <c r="C10" s="21">
        <v>0.02</v>
      </c>
      <c r="D10" s="22">
        <f t="shared" si="4"/>
        <v>0</v>
      </c>
      <c r="E10" s="21">
        <v>0.08</v>
      </c>
      <c r="F10" s="20">
        <f t="shared" si="5"/>
        <v>0</v>
      </c>
      <c r="G10" s="23"/>
      <c r="H10" s="19"/>
      <c r="I10" s="20"/>
      <c r="J10" s="51"/>
    </row>
    <row r="11" ht="18" customHeight="1" spans="1:10">
      <c r="A11" s="24" t="s">
        <v>22</v>
      </c>
      <c r="B11" s="25">
        <f>SUM(B7:B10)</f>
        <v>221187.272727273</v>
      </c>
      <c r="C11" s="26"/>
      <c r="D11" s="27">
        <f t="shared" ref="D11:G11" si="6">SUM(D7:D10)</f>
        <v>4423.74545454545</v>
      </c>
      <c r="E11" s="26"/>
      <c r="F11" s="28">
        <f t="shared" si="6"/>
        <v>17694.9818181818</v>
      </c>
      <c r="G11" s="27">
        <f t="shared" si="6"/>
        <v>243306</v>
      </c>
      <c r="H11" s="29"/>
      <c r="I11" s="27">
        <f>SUM(I7:I10)</f>
        <v>243306</v>
      </c>
      <c r="J11" s="29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0" t="s">
        <v>24</v>
      </c>
      <c r="B13" s="17" t="s">
        <v>25</v>
      </c>
      <c r="C13" s="16" t="s">
        <v>26</v>
      </c>
      <c r="D13" s="16" t="s">
        <v>27</v>
      </c>
      <c r="E13" s="16" t="s">
        <v>16</v>
      </c>
      <c r="F13" s="17" t="s">
        <v>28</v>
      </c>
      <c r="G13" s="17" t="s">
        <v>14</v>
      </c>
      <c r="H13" s="16" t="s">
        <v>29</v>
      </c>
      <c r="I13" s="17" t="s">
        <v>30</v>
      </c>
      <c r="J13" s="16" t="s">
        <v>20</v>
      </c>
      <c r="K13" s="52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</row>
    <row r="14" s="1" customFormat="1" ht="18" customHeight="1" spans="1:15">
      <c r="A14" s="31">
        <v>43405</v>
      </c>
      <c r="B14" s="14">
        <f t="shared" ref="B14:B29" si="7">ROUND(G14/(1+E14),2)</f>
        <v>60826</v>
      </c>
      <c r="C14" s="32">
        <v>1</v>
      </c>
      <c r="D14" s="33" t="s">
        <v>36</v>
      </c>
      <c r="E14" s="34"/>
      <c r="F14" s="14">
        <f t="shared" ref="F14:F29" si="8">ROUND(G14/(1+E14)*E14,2)</f>
        <v>0</v>
      </c>
      <c r="G14" s="23">
        <v>60826</v>
      </c>
      <c r="H14" s="19">
        <v>43445</v>
      </c>
      <c r="I14" s="20">
        <v>60826</v>
      </c>
      <c r="J14" s="51" t="s">
        <v>21</v>
      </c>
      <c r="K14" s="53" t="s">
        <v>37</v>
      </c>
      <c r="L14" s="54" t="s">
        <v>38</v>
      </c>
      <c r="M14" s="55"/>
      <c r="N14" s="55"/>
      <c r="O14" s="54"/>
    </row>
    <row r="15" s="1" customFormat="1" ht="18" customHeight="1" spans="1:15">
      <c r="A15" s="31">
        <v>43405</v>
      </c>
      <c r="B15" s="14">
        <f t="shared" si="7"/>
        <v>107383.65</v>
      </c>
      <c r="C15" s="32">
        <v>2</v>
      </c>
      <c r="D15" s="33" t="s">
        <v>36</v>
      </c>
      <c r="E15" s="34">
        <v>0.1</v>
      </c>
      <c r="F15" s="14">
        <f t="shared" si="8"/>
        <v>10738.36</v>
      </c>
      <c r="G15" s="23">
        <f>89302.16+28819.85</f>
        <v>118122.01</v>
      </c>
      <c r="H15" s="19">
        <v>43445</v>
      </c>
      <c r="I15" s="20">
        <f>89302.16+28819.85</f>
        <v>118122.01</v>
      </c>
      <c r="J15" s="51" t="s">
        <v>21</v>
      </c>
      <c r="K15" s="53" t="s">
        <v>40</v>
      </c>
      <c r="L15" s="54" t="s">
        <v>41</v>
      </c>
      <c r="M15" s="55"/>
      <c r="N15" s="55"/>
      <c r="O15" s="54"/>
    </row>
    <row r="16" s="1" customFormat="1" ht="18" customHeight="1" spans="1:15">
      <c r="A16" s="31">
        <v>43405</v>
      </c>
      <c r="B16" s="14">
        <f t="shared" si="7"/>
        <v>320</v>
      </c>
      <c r="C16" s="32">
        <v>1</v>
      </c>
      <c r="D16" s="33" t="s">
        <v>36</v>
      </c>
      <c r="E16" s="34"/>
      <c r="F16" s="14">
        <f t="shared" si="8"/>
        <v>0</v>
      </c>
      <c r="G16" s="23">
        <v>320</v>
      </c>
      <c r="H16" s="19"/>
      <c r="I16" s="20"/>
      <c r="J16" s="51"/>
      <c r="K16" s="53" t="s">
        <v>42</v>
      </c>
      <c r="L16" s="54" t="s">
        <v>43</v>
      </c>
      <c r="M16" s="55"/>
      <c r="N16" s="55"/>
      <c r="O16" s="54"/>
    </row>
    <row r="17" s="1" customFormat="1" ht="18" customHeight="1" spans="1:15">
      <c r="A17" s="31">
        <v>43405</v>
      </c>
      <c r="B17" s="14">
        <f t="shared" si="7"/>
        <v>53906</v>
      </c>
      <c r="C17" s="32">
        <v>1</v>
      </c>
      <c r="D17" s="33" t="s">
        <v>44</v>
      </c>
      <c r="E17" s="34"/>
      <c r="F17" s="14">
        <f t="shared" si="8"/>
        <v>0</v>
      </c>
      <c r="G17" s="23">
        <v>53906</v>
      </c>
      <c r="H17" s="19">
        <v>43445</v>
      </c>
      <c r="I17" s="56">
        <v>48149.99</v>
      </c>
      <c r="J17" s="51" t="s">
        <v>21</v>
      </c>
      <c r="K17" s="53" t="s">
        <v>45</v>
      </c>
      <c r="L17" s="54" t="s">
        <v>46</v>
      </c>
      <c r="M17" s="55"/>
      <c r="N17" s="55"/>
      <c r="O17" s="54"/>
    </row>
    <row r="18" ht="18" customHeight="1" spans="1:15">
      <c r="A18" s="35">
        <v>43405</v>
      </c>
      <c r="B18" s="20">
        <f t="shared" si="7"/>
        <v>6415.09</v>
      </c>
      <c r="C18" s="36">
        <v>1</v>
      </c>
      <c r="D18" s="37" t="s">
        <v>39</v>
      </c>
      <c r="E18" s="38">
        <v>0.06</v>
      </c>
      <c r="F18" s="20">
        <f t="shared" si="8"/>
        <v>384.91</v>
      </c>
      <c r="G18" s="39">
        <v>6800</v>
      </c>
      <c r="H18" s="19"/>
      <c r="I18" s="20"/>
      <c r="J18" s="51"/>
      <c r="K18" s="49" t="s">
        <v>47</v>
      </c>
      <c r="L18" s="29" t="s">
        <v>48</v>
      </c>
      <c r="M18" s="51"/>
      <c r="N18" s="51"/>
      <c r="O18" s="29"/>
    </row>
    <row r="19" s="1" customFormat="1" ht="18" customHeight="1" spans="1:15">
      <c r="A19" s="31"/>
      <c r="B19" s="14">
        <f t="shared" si="7"/>
        <v>0</v>
      </c>
      <c r="C19" s="32"/>
      <c r="D19" s="33"/>
      <c r="E19" s="34"/>
      <c r="F19" s="14">
        <f t="shared" si="8"/>
        <v>0</v>
      </c>
      <c r="G19" s="23"/>
      <c r="H19" s="19"/>
      <c r="I19" s="20"/>
      <c r="J19" s="51"/>
      <c r="K19" s="53"/>
      <c r="L19" s="54"/>
      <c r="M19" s="55"/>
      <c r="N19" s="55"/>
      <c r="O19" s="54"/>
    </row>
    <row r="20" s="1" customFormat="1" ht="18" customHeight="1" spans="1:15">
      <c r="A20" s="31"/>
      <c r="B20" s="14">
        <f t="shared" si="7"/>
        <v>0</v>
      </c>
      <c r="C20" s="32"/>
      <c r="D20" s="33"/>
      <c r="E20" s="34"/>
      <c r="F20" s="14">
        <f t="shared" si="8"/>
        <v>0</v>
      </c>
      <c r="G20" s="23"/>
      <c r="H20" s="19"/>
      <c r="I20" s="20"/>
      <c r="J20" s="51"/>
      <c r="K20" s="53"/>
      <c r="L20" s="54"/>
      <c r="M20" s="55"/>
      <c r="N20" s="55"/>
      <c r="O20" s="54"/>
    </row>
    <row r="21" s="1" customFormat="1" ht="18" customHeight="1" spans="1:15">
      <c r="A21" s="31"/>
      <c r="B21" s="14">
        <f t="shared" si="7"/>
        <v>0</v>
      </c>
      <c r="C21" s="32"/>
      <c r="D21" s="33"/>
      <c r="E21" s="34"/>
      <c r="F21" s="14">
        <f t="shared" si="8"/>
        <v>0</v>
      </c>
      <c r="G21" s="23"/>
      <c r="H21" s="19"/>
      <c r="I21" s="20"/>
      <c r="J21" s="51"/>
      <c r="K21" s="53"/>
      <c r="L21" s="54"/>
      <c r="M21" s="55"/>
      <c r="N21" s="55"/>
      <c r="O21" s="54"/>
    </row>
    <row r="22" s="1" customFormat="1" ht="18" customHeight="1" spans="1:15">
      <c r="A22" s="31"/>
      <c r="B22" s="14">
        <f t="shared" si="7"/>
        <v>0</v>
      </c>
      <c r="C22" s="32"/>
      <c r="D22" s="33"/>
      <c r="E22" s="34"/>
      <c r="F22" s="14">
        <f t="shared" si="8"/>
        <v>0</v>
      </c>
      <c r="G22" s="23"/>
      <c r="H22" s="19"/>
      <c r="I22" s="20"/>
      <c r="J22" s="51"/>
      <c r="K22" s="53"/>
      <c r="L22" s="54"/>
      <c r="M22" s="55"/>
      <c r="N22" s="55"/>
      <c r="O22" s="54"/>
    </row>
    <row r="23" s="1" customFormat="1" ht="18" customHeight="1" spans="1:15">
      <c r="A23" s="31"/>
      <c r="B23" s="14">
        <f t="shared" si="7"/>
        <v>0</v>
      </c>
      <c r="C23" s="32"/>
      <c r="D23" s="33"/>
      <c r="E23" s="34"/>
      <c r="F23" s="14">
        <f t="shared" si="8"/>
        <v>0</v>
      </c>
      <c r="G23" s="23"/>
      <c r="H23" s="19"/>
      <c r="I23" s="20"/>
      <c r="J23" s="51"/>
      <c r="K23" s="53"/>
      <c r="L23" s="54"/>
      <c r="M23" s="55"/>
      <c r="N23" s="55"/>
      <c r="O23" s="54"/>
    </row>
    <row r="24" s="1" customFormat="1" ht="18" customHeight="1" spans="1:15">
      <c r="A24" s="31"/>
      <c r="B24" s="14">
        <f t="shared" si="7"/>
        <v>0</v>
      </c>
      <c r="C24" s="32"/>
      <c r="D24" s="33"/>
      <c r="E24" s="34"/>
      <c r="F24" s="14">
        <f t="shared" si="8"/>
        <v>0</v>
      </c>
      <c r="G24" s="23"/>
      <c r="H24" s="19"/>
      <c r="I24" s="20"/>
      <c r="J24" s="51"/>
      <c r="K24" s="53"/>
      <c r="L24" s="54"/>
      <c r="M24" s="55"/>
      <c r="N24" s="55"/>
      <c r="O24" s="54"/>
    </row>
    <row r="25" s="1" customFormat="1" ht="18" customHeight="1" spans="1:15">
      <c r="A25" s="31"/>
      <c r="B25" s="14">
        <f t="shared" si="7"/>
        <v>0</v>
      </c>
      <c r="C25" s="32"/>
      <c r="D25" s="33"/>
      <c r="E25" s="34"/>
      <c r="F25" s="14">
        <f t="shared" si="8"/>
        <v>0</v>
      </c>
      <c r="G25" s="23"/>
      <c r="H25" s="19"/>
      <c r="I25" s="20"/>
      <c r="J25" s="51"/>
      <c r="K25" s="53"/>
      <c r="L25" s="54"/>
      <c r="M25" s="55"/>
      <c r="N25" s="55"/>
      <c r="O25" s="54"/>
    </row>
    <row r="26" s="1" customFormat="1" ht="18" customHeight="1" spans="1:15">
      <c r="A26" s="31"/>
      <c r="B26" s="14">
        <f t="shared" si="7"/>
        <v>0</v>
      </c>
      <c r="C26" s="32"/>
      <c r="D26" s="33"/>
      <c r="E26" s="34"/>
      <c r="F26" s="14">
        <f t="shared" si="8"/>
        <v>0</v>
      </c>
      <c r="G26" s="23"/>
      <c r="H26" s="19"/>
      <c r="I26" s="20"/>
      <c r="J26" s="51"/>
      <c r="K26" s="53"/>
      <c r="L26" s="54"/>
      <c r="M26" s="55"/>
      <c r="N26" s="55"/>
      <c r="O26" s="54"/>
    </row>
    <row r="27" s="1" customFormat="1" ht="18" customHeight="1" spans="1:15">
      <c r="A27" s="31"/>
      <c r="B27" s="14">
        <f t="shared" si="7"/>
        <v>0</v>
      </c>
      <c r="C27" s="32"/>
      <c r="D27" s="33"/>
      <c r="E27" s="34"/>
      <c r="F27" s="14">
        <f t="shared" si="8"/>
        <v>0</v>
      </c>
      <c r="G27" s="23"/>
      <c r="H27" s="19"/>
      <c r="I27" s="20"/>
      <c r="J27" s="51"/>
      <c r="K27" s="53"/>
      <c r="L27" s="54"/>
      <c r="M27" s="55"/>
      <c r="N27" s="55"/>
      <c r="O27" s="54"/>
    </row>
    <row r="28" s="1" customFormat="1" ht="18" customHeight="1" spans="1:15">
      <c r="A28" s="31"/>
      <c r="B28" s="14">
        <f t="shared" si="7"/>
        <v>0</v>
      </c>
      <c r="C28" s="32"/>
      <c r="D28" s="33"/>
      <c r="E28" s="34"/>
      <c r="F28" s="14">
        <f t="shared" si="8"/>
        <v>0</v>
      </c>
      <c r="G28" s="23"/>
      <c r="H28" s="19"/>
      <c r="I28" s="20"/>
      <c r="J28" s="51"/>
      <c r="K28" s="53"/>
      <c r="L28" s="54"/>
      <c r="M28" s="55"/>
      <c r="N28" s="55"/>
      <c r="O28" s="54"/>
    </row>
    <row r="29" s="1" customFormat="1" ht="18" customHeight="1" spans="1:15">
      <c r="A29" s="31"/>
      <c r="B29" s="14">
        <f t="shared" si="7"/>
        <v>0</v>
      </c>
      <c r="C29" s="32"/>
      <c r="D29" s="33"/>
      <c r="E29" s="34"/>
      <c r="F29" s="14">
        <f t="shared" si="8"/>
        <v>0</v>
      </c>
      <c r="G29" s="23"/>
      <c r="H29" s="19"/>
      <c r="I29" s="20">
        <v>500</v>
      </c>
      <c r="J29" s="51" t="s">
        <v>51</v>
      </c>
      <c r="K29" s="53" t="s">
        <v>52</v>
      </c>
      <c r="L29" s="54"/>
      <c r="M29" s="55"/>
      <c r="N29" s="55"/>
      <c r="O29" s="54"/>
    </row>
    <row r="30" s="1" customFormat="1" ht="18" customHeight="1" spans="1:15">
      <c r="A30" s="31"/>
      <c r="B30" s="14">
        <f t="shared" ref="B30:B33" si="9">ROUND(G30/(1+E30),2)</f>
        <v>0</v>
      </c>
      <c r="C30" s="32"/>
      <c r="D30" s="33"/>
      <c r="E30" s="34"/>
      <c r="F30" s="14">
        <f t="shared" ref="F30:F33" si="10">ROUND(G30/(1+E30)*E30,2)</f>
        <v>0</v>
      </c>
      <c r="G30" s="23"/>
      <c r="H30" s="19"/>
      <c r="I30" s="20">
        <v>3539</v>
      </c>
      <c r="J30" s="51" t="s">
        <v>51</v>
      </c>
      <c r="K30" s="53" t="s">
        <v>53</v>
      </c>
      <c r="L30" s="54"/>
      <c r="M30" s="55"/>
      <c r="N30" s="55"/>
      <c r="O30" s="54"/>
    </row>
    <row r="31" s="1" customFormat="1" ht="18" customHeight="1" spans="1:15">
      <c r="A31" s="31"/>
      <c r="B31" s="14">
        <f t="shared" si="9"/>
        <v>0</v>
      </c>
      <c r="C31" s="32"/>
      <c r="D31" s="33"/>
      <c r="E31" s="34"/>
      <c r="F31" s="14">
        <f t="shared" si="10"/>
        <v>0</v>
      </c>
      <c r="G31" s="23"/>
      <c r="H31" s="19"/>
      <c r="I31" s="20">
        <v>73</v>
      </c>
      <c r="J31" s="51" t="s">
        <v>51</v>
      </c>
      <c r="K31" s="53" t="s">
        <v>54</v>
      </c>
      <c r="L31" s="54"/>
      <c r="M31" s="55"/>
      <c r="N31" s="55"/>
      <c r="O31" s="54"/>
    </row>
    <row r="32" s="1" customFormat="1" ht="18" customHeight="1" spans="1:15">
      <c r="A32" s="31"/>
      <c r="B32" s="14">
        <f t="shared" si="9"/>
        <v>0</v>
      </c>
      <c r="C32" s="32"/>
      <c r="D32" s="33"/>
      <c r="E32" s="34"/>
      <c r="F32" s="14">
        <f t="shared" si="10"/>
        <v>0</v>
      </c>
      <c r="G32" s="23"/>
      <c r="H32" s="19"/>
      <c r="I32" s="20">
        <v>7229</v>
      </c>
      <c r="J32" s="51" t="s">
        <v>51</v>
      </c>
      <c r="K32" s="53" t="s">
        <v>55</v>
      </c>
      <c r="L32" s="54"/>
      <c r="M32" s="55"/>
      <c r="N32" s="55"/>
      <c r="O32" s="54"/>
    </row>
    <row r="33" s="1" customFormat="1" ht="18" customHeight="1" spans="1:15">
      <c r="A33" s="31"/>
      <c r="B33" s="14">
        <f t="shared" si="9"/>
        <v>4867</v>
      </c>
      <c r="C33" s="32"/>
      <c r="D33" s="33"/>
      <c r="E33" s="34"/>
      <c r="F33" s="14">
        <f t="shared" si="10"/>
        <v>0</v>
      </c>
      <c r="G33" s="23">
        <f>4867</f>
        <v>4867</v>
      </c>
      <c r="H33" s="19"/>
      <c r="I33" s="20">
        <f>G33</f>
        <v>4867</v>
      </c>
      <c r="J33" s="51" t="s">
        <v>51</v>
      </c>
      <c r="K33" s="53" t="s">
        <v>56</v>
      </c>
      <c r="L33" s="54"/>
      <c r="M33" s="55"/>
      <c r="N33" s="55"/>
      <c r="O33" s="54"/>
    </row>
    <row r="34" ht="18" customHeight="1" spans="1:15">
      <c r="A34" s="26" t="s">
        <v>22</v>
      </c>
      <c r="B34" s="25">
        <f>SUM(B14:B33)</f>
        <v>233717.74</v>
      </c>
      <c r="C34" s="26"/>
      <c r="D34" s="40"/>
      <c r="E34" s="40"/>
      <c r="F34" s="28">
        <f>SUM(F14:F33)</f>
        <v>11123.27</v>
      </c>
      <c r="G34" s="41">
        <f>SUM(G14:G33)</f>
        <v>244841.01</v>
      </c>
      <c r="H34" s="42"/>
      <c r="I34" s="27">
        <f>SUM(I14:I33)</f>
        <v>243306</v>
      </c>
      <c r="J34" s="57"/>
      <c r="K34" s="40"/>
      <c r="L34" s="29"/>
      <c r="M34" s="51"/>
      <c r="N34" s="51"/>
      <c r="O34" s="29"/>
    </row>
    <row r="35" ht="18" customHeight="1" spans="1:14">
      <c r="A35" s="43" t="s">
        <v>57</v>
      </c>
      <c r="B35" s="44">
        <f>B11*0.936</f>
        <v>207031.287272727</v>
      </c>
      <c r="C35" s="43"/>
      <c r="D35" s="45"/>
      <c r="E35" s="45"/>
      <c r="F35" s="44"/>
      <c r="G35" s="44">
        <f>G11-G34</f>
        <v>-1535.01000000001</v>
      </c>
      <c r="H35" s="18" t="s">
        <v>58</v>
      </c>
      <c r="I35" s="27">
        <f>I11-I34</f>
        <v>0</v>
      </c>
      <c r="J35" s="6"/>
      <c r="K35" s="58"/>
      <c r="M35" s="59"/>
      <c r="N35" s="59"/>
    </row>
    <row r="36" ht="18" customHeight="1" spans="1:14">
      <c r="A36" s="43" t="s">
        <v>59</v>
      </c>
      <c r="B36" s="44">
        <f>B35-B34</f>
        <v>-26686.4527272727</v>
      </c>
      <c r="C36" s="43"/>
      <c r="D36" s="45"/>
      <c r="E36" s="45"/>
      <c r="F36" s="44"/>
      <c r="G36" s="44"/>
      <c r="H36" s="46"/>
      <c r="I36" s="44"/>
      <c r="J36" s="6"/>
      <c r="K36" s="58"/>
      <c r="M36" s="59"/>
      <c r="N36" s="59"/>
    </row>
    <row r="37" ht="18" customHeight="1" spans="1:3">
      <c r="A37" s="2" t="s">
        <v>60</v>
      </c>
      <c r="C37" s="2"/>
    </row>
    <row r="38" ht="18" customHeight="1" spans="1:7">
      <c r="A38" s="18" t="s">
        <v>61</v>
      </c>
      <c r="B38" s="17" t="s">
        <v>62</v>
      </c>
      <c r="C38" s="29"/>
      <c r="D38" s="18" t="s">
        <v>61</v>
      </c>
      <c r="E38" s="16" t="s">
        <v>16</v>
      </c>
      <c r="F38" s="17" t="s">
        <v>62</v>
      </c>
      <c r="G38" s="17" t="s">
        <v>63</v>
      </c>
    </row>
    <row r="39" ht="18" customHeight="1" spans="1:7">
      <c r="A39" s="29" t="s">
        <v>64</v>
      </c>
      <c r="B39" s="14">
        <f>(B35-B34)*0.25</f>
        <v>-6671.61318181818</v>
      </c>
      <c r="C39" s="29"/>
      <c r="D39" s="24" t="s">
        <v>65</v>
      </c>
      <c r="E39" s="18" t="s">
        <v>66</v>
      </c>
      <c r="F39" s="28">
        <f>F11-F34</f>
        <v>6571.71181818182</v>
      </c>
      <c r="G39" s="28">
        <f>F7-F15-F18</f>
        <v>6571.71181818182</v>
      </c>
    </row>
    <row r="40" ht="18" customHeight="1" spans="1:7">
      <c r="A40" s="29" t="s">
        <v>54</v>
      </c>
      <c r="B40" s="47"/>
      <c r="C40" s="29"/>
      <c r="D40" s="48" t="s">
        <v>67</v>
      </c>
      <c r="E40" s="12">
        <v>0.05</v>
      </c>
      <c r="F40" s="20">
        <f>F39*E40</f>
        <v>328.585590909091</v>
      </c>
      <c r="G40" s="20">
        <f>G39*E40</f>
        <v>328.585590909091</v>
      </c>
    </row>
    <row r="41" ht="18" customHeight="1" spans="1:7">
      <c r="A41" s="29" t="s">
        <v>68</v>
      </c>
      <c r="B41" s="47" t="s">
        <v>69</v>
      </c>
      <c r="C41" s="29"/>
      <c r="D41" s="48" t="s">
        <v>70</v>
      </c>
      <c r="E41" s="12">
        <v>0.03</v>
      </c>
      <c r="F41" s="20">
        <f>F39*E41</f>
        <v>197.151354545454</v>
      </c>
      <c r="G41" s="20">
        <f>G39*E41</f>
        <v>197.151354545454</v>
      </c>
    </row>
    <row r="42" ht="18" customHeight="1" spans="1:7">
      <c r="A42" s="29"/>
      <c r="B42" s="20"/>
      <c r="C42" s="29"/>
      <c r="D42" s="48" t="s">
        <v>71</v>
      </c>
      <c r="E42" s="12">
        <v>0.02</v>
      </c>
      <c r="F42" s="20">
        <f>F39*E42</f>
        <v>131.434236363636</v>
      </c>
      <c r="G42" s="20">
        <f>G39*E42</f>
        <v>131.434236363636</v>
      </c>
    </row>
    <row r="43" ht="18" customHeight="1" spans="1:7">
      <c r="A43" s="24" t="s">
        <v>72</v>
      </c>
      <c r="B43" s="25">
        <f>SUM(B39:B42)</f>
        <v>-6671.61318181818</v>
      </c>
      <c r="C43" s="29"/>
      <c r="D43" s="30" t="s">
        <v>72</v>
      </c>
      <c r="E43" s="24"/>
      <c r="F43" s="28">
        <f>SUM(F39:F42)</f>
        <v>7228.883</v>
      </c>
      <c r="G43" s="28">
        <f>SUM(G39:G42)</f>
        <v>7228.883</v>
      </c>
    </row>
    <row r="44" ht="18" customHeight="1" spans="3:7">
      <c r="C44" s="2"/>
      <c r="D44" s="11" t="s">
        <v>54</v>
      </c>
      <c r="E44" s="49">
        <v>0.0003</v>
      </c>
      <c r="F44" s="20">
        <f>G11*E44</f>
        <v>72.9918</v>
      </c>
      <c r="G44" s="20">
        <f>G7*E44</f>
        <v>72.9918</v>
      </c>
    </row>
    <row r="45" ht="18" customHeight="1" spans="3:7">
      <c r="C45" s="2"/>
      <c r="D45" s="16" t="s">
        <v>72</v>
      </c>
      <c r="E45" s="40"/>
      <c r="F45" s="27">
        <f>F44</f>
        <v>72.9918</v>
      </c>
      <c r="G45" s="27">
        <f>G44</f>
        <v>72.9918</v>
      </c>
    </row>
    <row r="46" ht="18" customHeight="1" spans="3:7">
      <c r="C46" s="2"/>
      <c r="D46" s="16" t="s">
        <v>22</v>
      </c>
      <c r="E46" s="26"/>
      <c r="F46" s="27">
        <f>F43+F45</f>
        <v>7301.8748</v>
      </c>
      <c r="G46" s="27">
        <f>G43+G45</f>
        <v>7301.8748</v>
      </c>
    </row>
    <row r="47" ht="18" customHeight="1" spans="3:7">
      <c r="C47" s="2"/>
      <c r="D47" s="26" t="s">
        <v>64</v>
      </c>
      <c r="E47" s="40">
        <v>0.016</v>
      </c>
      <c r="F47" s="27">
        <f>B11*E47</f>
        <v>3538.99636363636</v>
      </c>
      <c r="G47" s="27">
        <f>B7*E47</f>
        <v>3538.99636363636</v>
      </c>
    </row>
    <row r="48" ht="18" customHeight="1" spans="3:3">
      <c r="C48" s="2"/>
    </row>
    <row r="49" ht="18" customHeight="1" spans="3:3">
      <c r="C49" s="2"/>
    </row>
    <row r="50" ht="18" customHeight="1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</sheetData>
  <protectedRanges>
    <protectedRange password="CF54" sqref="I17" name="区域1"/>
  </protectedRanges>
  <mergeCells count="7">
    <mergeCell ref="A1:J1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>
    <arrUserId title="区域1" rangeCreator="" othersAccessPermission="edit"/>
  </rangeList>
  <rangeList sheetStid="4" master="">
    <arrUserId title="区域1" rangeCreator="" othersAccessPermission="edit"/>
  </rangeList>
</allowEditUser>
</file>

<file path=customXml/item2.xml><?xml version="1.0" encoding="utf-8"?>
<comments xmlns="https://web.wps.cn/et/2018/main" xmlns:s="http://schemas.openxmlformats.org/spreadsheetml/2006/main">
  <commentList sheetStid="5">
    <comment s:ref="A40" rgbClr="FD9A44"/>
    <comment s:ref="A41" rgbClr="FD9A44"/>
  </commentList>
  <commentList sheetStid="4"/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2022-01-10T07:23:08Z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CF7273CC73EE4F2B820D1C8BAB5C4968</vt:lpwstr>
  </property>
  <property fmtid="{D5CDD505-2E9C-101B-9397-08002B2CF9AE}" pid="3" name="KSOProductBuildVer">
    <vt:lpwstr>2052-11.1.0.11194</vt:lpwstr>
  </property>
</Properties>
</file>