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新" sheetId="5" r:id="rId1"/>
    <sheet name="旧" sheetId="4" r:id="rId2"/>
  </sheets>
  <definedNames>
    <definedName name="_xlnm._FilterDatabase" localSheetId="0" hidden="1">新!$A$13:$O$44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<sst xmlns="http://schemas.openxmlformats.org/spreadsheetml/2006/main" count="193" uniqueCount="76">
  <si>
    <t>C10319  黄山风景区云谷索道下半段建设项目索道上站至石笋矼游步道工程</t>
  </si>
  <si>
    <t>中标日期</t>
  </si>
  <si>
    <t>中标价</t>
  </si>
  <si>
    <t>负责人</t>
  </si>
  <si>
    <t>胡志鹏</t>
  </si>
  <si>
    <t>建设单位</t>
  </si>
  <si>
    <t>黄山东海景区开发有限公司</t>
  </si>
  <si>
    <t>暂不扣25%的企税 吴总 施总 同意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</si>
  <si>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</si>
  <si>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</si>
  <si>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</si>
  <si>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</si>
  <si>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</si>
  <si>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</si>
  <si>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</si>
  <si>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</si>
  <si>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</si>
  <si>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</si>
  <si>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</si>
  <si>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</si>
  <si>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</si>
  <si>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</si>
  <si>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</si>
  <si>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</si>
  <si>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</si>
  <si>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</si>
  <si>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</si>
  <si>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</si>
  <si>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</si>
  <si>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</si>
  <si>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</si>
  <si>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</si>
  <si>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</si>
  <si>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</si>
  <si>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</si>
  <si>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</si>
  <si>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</si>
  <si>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</si>
  <si>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黄山易川劳务有限公司</t>
  </si>
  <si>
    <t>工程款</t>
  </si>
  <si>
    <t>普</t>
  </si>
  <si>
    <t>黄山市屯溪区日升电气、鸿大五金刘红卫、铜陵市计算机服务、</t>
  </si>
  <si>
    <t>灯具水管发电机电脑耗材、雨衣</t>
  </si>
  <si>
    <t>黄山风景区兴建运输队</t>
  </si>
  <si>
    <t>运输材料费</t>
  </si>
  <si>
    <t>徽行</t>
  </si>
  <si>
    <t>俞书泉</t>
  </si>
  <si>
    <t>广州南方测绘科技股份有限公司合肥分公司</t>
  </si>
  <si>
    <t>GPS</t>
  </si>
  <si>
    <t>补扣</t>
  </si>
  <si>
    <t>城建税差额部分（资金管理模块录入）</t>
  </si>
  <si>
    <t>1次</t>
  </si>
  <si>
    <t>扣</t>
  </si>
  <si>
    <t>企税1.6%</t>
  </si>
  <si>
    <t>增值税及附加</t>
  </si>
  <si>
    <t>外经证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</si>
  <si>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</si>
  <si>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</si>
  <si>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</si>
  <si>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</si>
  <si>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</si>
  <si>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</si>
  <si>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</si>
  <si>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</si>
  <si>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</si>
  <si>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</si>
  <si>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</si>
  <si>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</si>
  <si>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</si>
  <si>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</si>
  <si>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</si>
  <si>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</si>
  <si>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</si>
  <si>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</si>
  <si>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黄山风景区云谷索道下半段建设项目索道上站至石笋矼游步道工程</t>
  </si>
  <si>
    <t>第一次扣款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</si>
</sst>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BCDDF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5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6" borderId="2" xfId="1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top" wrapText="1"/>
    </xf>
    <xf numFmtId="0" fontId="2" fillId="0" borderId="6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 wrapText="1"/>
    </xf>
    <xf numFmtId="14" fontId="4" fillId="7" borderId="3" xfId="0" applyNumberFormat="1" applyFont="1" applyFill="1" applyBorder="1" applyAlignment="1">
      <alignment horizontal="center" vertical="center" wrapText="1"/>
    </xf>
    <xf numFmtId="178" fontId="2" fillId="8" borderId="2" xfId="0" applyNumberFormat="1" applyFont="1" applyFill="1" applyBorder="1" applyAlignment="1">
      <alignment vertical="center"/>
    </xf>
    <xf numFmtId="178" fontId="4" fillId="7" borderId="3" xfId="0" applyNumberFormat="1" applyFont="1" applyFill="1" applyBorder="1" applyAlignment="1">
      <alignment horizontal="center" vertical="center" wrapText="1"/>
    </xf>
    <xf numFmtId="178" fontId="2" fillId="8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wrapText="1"/>
    </xf>
    <xf numFmtId="178" fontId="2" fillId="0" borderId="2" xfId="0" applyNumberFormat="1" applyFont="1" applyBorder="1" applyAlignment="1">
      <alignment vertical="center" wrapText="1"/>
    </xf>
    <xf numFmtId="178" fontId="2" fillId="0" borderId="2" xfId="0" applyNumberFormat="1" applyFont="1" applyFill="1" applyBorder="1" applyAlignment="1">
      <alignment vertical="center"/>
    </xf>
    <xf numFmtId="178" fontId="1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5" fillId="5" borderId="2" xfId="0" applyNumberFormat="1" applyFont="1" applyFill="1" applyBorder="1" applyAlignment="1">
      <alignment vertical="center"/>
    </xf>
    <xf numFmtId="178" fontId="2" fillId="3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0" borderId="4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vertical="center" wrapText="1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2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abSelected="1" topLeftCell="A19" workbookViewId="0">
      <selection activeCell="K36" sqref="K36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7" customWidth="1"/>
    <col min="12" max="12" width="38.625" style="6" customWidth="1"/>
    <col min="13" max="13" width="25.37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81"/>
      <c r="L1" s="18"/>
    </row>
    <row r="2" ht="18" customHeight="1" spans="1:16">
      <c r="A2" s="9" t="s">
        <v>1</v>
      </c>
      <c r="B2" s="68">
        <v>43339</v>
      </c>
      <c r="C2" s="69" t="s">
        <v>2</v>
      </c>
      <c r="D2" s="70">
        <v>21403005.47</v>
      </c>
      <c r="E2" s="71" t="s">
        <v>3</v>
      </c>
      <c r="F2" s="72" t="s">
        <v>4</v>
      </c>
      <c r="G2" s="15" t="s">
        <v>5</v>
      </c>
      <c r="H2" s="16" t="s">
        <v>6</v>
      </c>
      <c r="I2" s="52"/>
      <c r="J2" s="53"/>
      <c r="K2" s="81"/>
      <c r="L2" s="18"/>
      <c r="O2" s="54" t="s">
        <v>7</v>
      </c>
      <c r="P2" s="54"/>
    </row>
    <row r="3" ht="18" customHeight="1" spans="1:12">
      <c r="A3" s="9" t="s">
        <v>8</v>
      </c>
      <c r="B3" s="17"/>
      <c r="C3" s="11" t="s">
        <v>9</v>
      </c>
      <c r="D3" s="73"/>
      <c r="H3" s="18"/>
      <c r="I3" s="55"/>
      <c r="J3" s="18"/>
      <c r="K3" s="81"/>
      <c r="L3" s="18"/>
    </row>
    <row r="4" ht="18" customHeight="1" spans="1:12">
      <c r="A4" s="2" t="s">
        <v>10</v>
      </c>
      <c r="H4" s="18"/>
      <c r="I4" s="55"/>
      <c r="J4" s="18"/>
      <c r="K4" s="81"/>
      <c r="L4" s="18"/>
    </row>
    <row r="5" ht="18" customHeight="1" spans="1:10">
      <c r="A5" s="19" t="s">
        <v>11</v>
      </c>
      <c r="B5" s="20" t="s">
        <v>12</v>
      </c>
      <c r="C5" s="19" t="s">
        <v>13</v>
      </c>
      <c r="D5" s="19"/>
      <c r="E5" s="19" t="s">
        <v>14</v>
      </c>
      <c r="F5" s="20"/>
      <c r="G5" s="20" t="s">
        <v>15</v>
      </c>
      <c r="H5" s="21" t="s">
        <v>16</v>
      </c>
      <c r="I5" s="20"/>
      <c r="J5" s="21"/>
    </row>
    <row r="6" ht="18" customHeight="1" spans="1:10">
      <c r="A6" s="19"/>
      <c r="B6" s="20"/>
      <c r="C6" s="19" t="s">
        <v>17</v>
      </c>
      <c r="D6" s="19" t="s">
        <v>18</v>
      </c>
      <c r="E6" s="19" t="s">
        <v>17</v>
      </c>
      <c r="F6" s="20" t="s">
        <v>18</v>
      </c>
      <c r="G6" s="20"/>
      <c r="H6" s="21" t="s">
        <v>19</v>
      </c>
      <c r="I6" s="20" t="s">
        <v>20</v>
      </c>
      <c r="J6" s="21" t="s">
        <v>21</v>
      </c>
    </row>
    <row r="7" ht="18" customHeight="1" spans="1:10">
      <c r="A7" s="22">
        <v>43467</v>
      </c>
      <c r="B7" s="11">
        <f t="shared" ref="B7:B10" si="0">G7/(1+C7+E7)</f>
        <v>1945727.77272727</v>
      </c>
      <c r="C7" s="24">
        <v>0.02</v>
      </c>
      <c r="D7" s="74">
        <f t="shared" ref="D7:D10" si="1">G7/(1+E7+C7)*C7</f>
        <v>38914.5554545455</v>
      </c>
      <c r="E7" s="24">
        <v>0.08</v>
      </c>
      <c r="F7" s="11">
        <f t="shared" ref="F7:F10" si="2">G7/(1+C7+E7)*E7</f>
        <v>155658.221818182</v>
      </c>
      <c r="G7" s="75">
        <v>2140300.55</v>
      </c>
      <c r="H7" s="22">
        <v>43487</v>
      </c>
      <c r="I7" s="11">
        <v>1300000</v>
      </c>
      <c r="J7" s="56" t="s">
        <v>22</v>
      </c>
    </row>
    <row r="8" ht="18" customHeight="1" spans="1:10">
      <c r="A8" s="22"/>
      <c r="B8" s="11">
        <f t="shared" si="0"/>
        <v>0</v>
      </c>
      <c r="C8" s="24">
        <v>0.02</v>
      </c>
      <c r="D8" s="74">
        <f t="shared" si="1"/>
        <v>0</v>
      </c>
      <c r="E8" s="24">
        <v>0.08</v>
      </c>
      <c r="F8" s="11">
        <f t="shared" si="2"/>
        <v>0</v>
      </c>
      <c r="G8" s="75"/>
      <c r="H8" s="22"/>
      <c r="I8" s="11"/>
      <c r="J8" s="56"/>
    </row>
    <row r="9" ht="18" customHeight="1" spans="1:10">
      <c r="A9" s="22"/>
      <c r="B9" s="11">
        <f t="shared" si="0"/>
        <v>0</v>
      </c>
      <c r="C9" s="24">
        <v>0.02</v>
      </c>
      <c r="D9" s="74">
        <f t="shared" si="1"/>
        <v>0</v>
      </c>
      <c r="E9" s="24">
        <v>0.08</v>
      </c>
      <c r="F9" s="11">
        <f t="shared" si="2"/>
        <v>0</v>
      </c>
      <c r="G9" s="75"/>
      <c r="H9" s="22"/>
      <c r="I9" s="11"/>
      <c r="J9" s="56"/>
    </row>
    <row r="10" ht="18" customHeight="1" spans="1:10">
      <c r="A10" s="22"/>
      <c r="B10" s="11">
        <f t="shared" si="0"/>
        <v>0</v>
      </c>
      <c r="C10" s="24">
        <v>0.02</v>
      </c>
      <c r="D10" s="74">
        <f t="shared" si="1"/>
        <v>0</v>
      </c>
      <c r="E10" s="24">
        <v>0.08</v>
      </c>
      <c r="F10" s="11">
        <f t="shared" si="2"/>
        <v>0</v>
      </c>
      <c r="G10" s="75"/>
      <c r="H10" s="22"/>
      <c r="I10" s="11"/>
      <c r="J10" s="56"/>
    </row>
    <row r="11" ht="18" customHeight="1" spans="1:10">
      <c r="A11" s="27" t="s">
        <v>23</v>
      </c>
      <c r="B11" s="76">
        <f t="shared" ref="B11:G11" si="3">SUM(B7:B10)</f>
        <v>1945727.77272727</v>
      </c>
      <c r="C11" s="29"/>
      <c r="D11" s="29">
        <f t="shared" si="3"/>
        <v>38914.5554545455</v>
      </c>
      <c r="E11" s="29"/>
      <c r="F11" s="77">
        <f t="shared" si="3"/>
        <v>155658.221818182</v>
      </c>
      <c r="G11" s="29">
        <f t="shared" si="3"/>
        <v>2140300.55</v>
      </c>
      <c r="H11" s="32"/>
      <c r="I11" s="29">
        <f>SUM(I7:I10)</f>
        <v>1300000</v>
      </c>
      <c r="J11" s="32"/>
    </row>
    <row r="12" ht="18" customHeight="1" spans="1:12">
      <c r="A12" s="2" t="s">
        <v>24</v>
      </c>
      <c r="J12" s="4"/>
      <c r="K12" s="67"/>
      <c r="L12" s="5"/>
    </row>
    <row r="13" ht="18" customHeight="1" spans="1:15">
      <c r="A13" s="33" t="s">
        <v>25</v>
      </c>
      <c r="B13" s="20" t="s">
        <v>26</v>
      </c>
      <c r="C13" s="19" t="s">
        <v>27</v>
      </c>
      <c r="D13" s="19" t="s">
        <v>28</v>
      </c>
      <c r="E13" s="19" t="s">
        <v>17</v>
      </c>
      <c r="F13" s="20" t="s">
        <v>29</v>
      </c>
      <c r="G13" s="20" t="s">
        <v>15</v>
      </c>
      <c r="H13" s="19" t="s">
        <v>30</v>
      </c>
      <c r="I13" s="20" t="s">
        <v>31</v>
      </c>
      <c r="J13" s="19" t="s">
        <v>21</v>
      </c>
      <c r="K13" s="82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ht="18" customHeight="1" spans="1:15">
      <c r="A14" s="34">
        <v>43466</v>
      </c>
      <c r="B14" s="11">
        <f t="shared" ref="B14:B31" si="4">ROUND(G14/(1+E14),2)</f>
        <v>1436893.2</v>
      </c>
      <c r="C14" s="35"/>
      <c r="D14" s="36" t="s">
        <v>37</v>
      </c>
      <c r="E14" s="37">
        <v>0.03</v>
      </c>
      <c r="F14" s="11">
        <f t="shared" ref="F14:F31" si="5">ROUND(G14/(1+E14)*E14,2)</f>
        <v>43106.8</v>
      </c>
      <c r="G14" s="78">
        <v>1480000</v>
      </c>
      <c r="H14" s="22">
        <v>43490</v>
      </c>
      <c r="I14" s="11">
        <v>1128961</v>
      </c>
      <c r="J14" s="56" t="s">
        <v>22</v>
      </c>
      <c r="K14" s="58" t="s">
        <v>38</v>
      </c>
      <c r="L14" s="32" t="s">
        <v>39</v>
      </c>
      <c r="M14" s="56"/>
      <c r="N14" s="56"/>
      <c r="O14" s="32"/>
    </row>
    <row r="15" ht="18" customHeight="1" spans="1:15">
      <c r="A15" s="34">
        <v>43466</v>
      </c>
      <c r="B15" s="11">
        <f t="shared" si="4"/>
        <v>8727</v>
      </c>
      <c r="C15" s="35"/>
      <c r="D15" s="36" t="s">
        <v>40</v>
      </c>
      <c r="E15" s="37"/>
      <c r="F15" s="11">
        <f t="shared" si="5"/>
        <v>0</v>
      </c>
      <c r="G15" s="78">
        <v>8727</v>
      </c>
      <c r="H15" s="22"/>
      <c r="I15" s="11"/>
      <c r="J15" s="56"/>
      <c r="K15" s="83" t="s">
        <v>41</v>
      </c>
      <c r="L15" s="32" t="s">
        <v>42</v>
      </c>
      <c r="M15" s="56"/>
      <c r="N15" s="56"/>
      <c r="O15" s="32"/>
    </row>
    <row r="16" s="1" customFormat="1" ht="18" customHeight="1" spans="1:15">
      <c r="A16" s="34"/>
      <c r="B16" s="79">
        <f t="shared" si="4"/>
        <v>0</v>
      </c>
      <c r="C16" s="39"/>
      <c r="D16" s="36"/>
      <c r="E16" s="40"/>
      <c r="F16" s="79">
        <f t="shared" si="5"/>
        <v>0</v>
      </c>
      <c r="G16" s="75"/>
      <c r="H16" s="22">
        <v>43479</v>
      </c>
      <c r="I16" s="11">
        <v>65908.8</v>
      </c>
      <c r="J16" s="56" t="s">
        <v>22</v>
      </c>
      <c r="K16" s="60" t="s">
        <v>43</v>
      </c>
      <c r="L16" s="61" t="s">
        <v>44</v>
      </c>
      <c r="M16" s="62"/>
      <c r="N16" s="62"/>
      <c r="O16" s="61"/>
    </row>
    <row r="17" s="1" customFormat="1" ht="18" customHeight="1" spans="1:15">
      <c r="A17" s="34"/>
      <c r="B17" s="79">
        <f t="shared" si="4"/>
        <v>0</v>
      </c>
      <c r="C17" s="39"/>
      <c r="D17" s="36"/>
      <c r="E17" s="40"/>
      <c r="F17" s="79">
        <f t="shared" si="5"/>
        <v>0</v>
      </c>
      <c r="G17" s="75"/>
      <c r="H17" s="22">
        <v>43479</v>
      </c>
      <c r="I17" s="11">
        <v>-65908.8</v>
      </c>
      <c r="J17" s="56" t="s">
        <v>45</v>
      </c>
      <c r="K17" s="60" t="s">
        <v>46</v>
      </c>
      <c r="L17" s="61"/>
      <c r="M17" s="62"/>
      <c r="N17" s="62"/>
      <c r="O17" s="61"/>
    </row>
    <row r="18" ht="18" customHeight="1" spans="1:15">
      <c r="A18" s="41"/>
      <c r="B18" s="79">
        <f t="shared" si="4"/>
        <v>0</v>
      </c>
      <c r="C18" s="35"/>
      <c r="D18" s="36"/>
      <c r="E18" s="37"/>
      <c r="F18" s="79">
        <f t="shared" si="5"/>
        <v>0</v>
      </c>
      <c r="G18" s="78"/>
      <c r="H18" s="22">
        <v>43545</v>
      </c>
      <c r="I18" s="11">
        <v>16000</v>
      </c>
      <c r="J18" s="56" t="s">
        <v>22</v>
      </c>
      <c r="K18" s="63" t="s">
        <v>47</v>
      </c>
      <c r="L18" s="63" t="s">
        <v>48</v>
      </c>
      <c r="M18" s="56"/>
      <c r="N18" s="56"/>
      <c r="O18" s="32"/>
    </row>
    <row r="19" s="1" customFormat="1" ht="18" customHeight="1" spans="1:15">
      <c r="A19" s="41"/>
      <c r="B19" s="79">
        <f t="shared" si="4"/>
        <v>0</v>
      </c>
      <c r="C19" s="39"/>
      <c r="D19" s="42"/>
      <c r="E19" s="40"/>
      <c r="F19" s="79">
        <f t="shared" si="5"/>
        <v>0</v>
      </c>
      <c r="G19" s="75"/>
      <c r="H19" s="22">
        <v>43545</v>
      </c>
      <c r="I19" s="11">
        <v>-16000</v>
      </c>
      <c r="J19" s="56" t="s">
        <v>45</v>
      </c>
      <c r="K19" s="60" t="s">
        <v>46</v>
      </c>
      <c r="L19" s="61"/>
      <c r="M19" s="62"/>
      <c r="N19" s="62"/>
      <c r="O19" s="61"/>
    </row>
    <row r="20" s="1" customFormat="1" ht="18" customHeight="1" spans="1:15">
      <c r="A20" s="41"/>
      <c r="B20" s="79">
        <f t="shared" si="4"/>
        <v>0</v>
      </c>
      <c r="C20" s="39"/>
      <c r="D20" s="42"/>
      <c r="E20" s="40"/>
      <c r="F20" s="79">
        <f t="shared" si="5"/>
        <v>0</v>
      </c>
      <c r="G20" s="75"/>
      <c r="H20" s="22"/>
      <c r="I20" s="11"/>
      <c r="J20" s="56"/>
      <c r="K20" s="60"/>
      <c r="L20" s="61"/>
      <c r="M20" s="62"/>
      <c r="N20" s="62"/>
      <c r="O20" s="61"/>
    </row>
    <row r="21" s="1" customFormat="1" ht="18" customHeight="1" spans="1:15">
      <c r="A21" s="41"/>
      <c r="B21" s="79">
        <f t="shared" si="4"/>
        <v>0</v>
      </c>
      <c r="C21" s="39"/>
      <c r="D21" s="42"/>
      <c r="E21" s="40"/>
      <c r="F21" s="79">
        <f t="shared" si="5"/>
        <v>0</v>
      </c>
      <c r="G21" s="75"/>
      <c r="H21" s="22"/>
      <c r="I21" s="11"/>
      <c r="J21" s="56"/>
      <c r="K21" s="60"/>
      <c r="L21" s="61"/>
      <c r="M21" s="62"/>
      <c r="N21" s="62"/>
      <c r="O21" s="61"/>
    </row>
    <row r="22" s="1" customFormat="1" ht="18" customHeight="1" spans="1:15">
      <c r="A22" s="41"/>
      <c r="B22" s="79">
        <f t="shared" si="4"/>
        <v>0</v>
      </c>
      <c r="C22" s="39"/>
      <c r="D22" s="42"/>
      <c r="E22" s="40"/>
      <c r="F22" s="79">
        <f t="shared" si="5"/>
        <v>0</v>
      </c>
      <c r="G22" s="75"/>
      <c r="H22" s="22"/>
      <c r="I22" s="11"/>
      <c r="J22" s="56"/>
      <c r="K22" s="60"/>
      <c r="L22" s="61"/>
      <c r="M22" s="62"/>
      <c r="N22" s="62"/>
      <c r="O22" s="61"/>
    </row>
    <row r="23" s="1" customFormat="1" ht="18" customHeight="1" spans="1:15">
      <c r="A23" s="41"/>
      <c r="B23" s="79">
        <f t="shared" si="4"/>
        <v>0</v>
      </c>
      <c r="C23" s="39"/>
      <c r="D23" s="42"/>
      <c r="E23" s="40"/>
      <c r="F23" s="79">
        <f t="shared" si="5"/>
        <v>0</v>
      </c>
      <c r="G23" s="75"/>
      <c r="H23" s="22"/>
      <c r="I23" s="11"/>
      <c r="J23" s="56"/>
      <c r="K23" s="60"/>
      <c r="L23" s="61"/>
      <c r="M23" s="62"/>
      <c r="N23" s="62"/>
      <c r="O23" s="61"/>
    </row>
    <row r="24" s="1" customFormat="1" ht="18" customHeight="1" spans="1:15">
      <c r="A24" s="41"/>
      <c r="B24" s="79">
        <f t="shared" si="4"/>
        <v>0</v>
      </c>
      <c r="C24" s="39"/>
      <c r="D24" s="42"/>
      <c r="E24" s="40"/>
      <c r="F24" s="79">
        <f t="shared" si="5"/>
        <v>0</v>
      </c>
      <c r="G24" s="75"/>
      <c r="H24" s="22"/>
      <c r="I24" s="11"/>
      <c r="J24" s="56"/>
      <c r="K24" s="60"/>
      <c r="L24" s="61"/>
      <c r="M24" s="62"/>
      <c r="N24" s="62"/>
      <c r="O24" s="61"/>
    </row>
    <row r="25" s="1" customFormat="1" ht="18" customHeight="1" spans="1:15">
      <c r="A25" s="41"/>
      <c r="B25" s="79">
        <f t="shared" si="4"/>
        <v>0</v>
      </c>
      <c r="C25" s="39"/>
      <c r="D25" s="42"/>
      <c r="E25" s="40"/>
      <c r="F25" s="79">
        <f t="shared" si="5"/>
        <v>0</v>
      </c>
      <c r="G25" s="75"/>
      <c r="H25" s="22"/>
      <c r="I25" s="11"/>
      <c r="J25" s="56"/>
      <c r="K25" s="60"/>
      <c r="L25" s="61"/>
      <c r="M25" s="62"/>
      <c r="N25" s="62"/>
      <c r="O25" s="61"/>
    </row>
    <row r="26" s="1" customFormat="1" ht="18" customHeight="1" spans="1:15">
      <c r="A26" s="41"/>
      <c r="B26" s="79">
        <f t="shared" si="4"/>
        <v>0</v>
      </c>
      <c r="C26" s="39"/>
      <c r="D26" s="42"/>
      <c r="E26" s="40"/>
      <c r="F26" s="79">
        <f t="shared" si="5"/>
        <v>0</v>
      </c>
      <c r="G26" s="75"/>
      <c r="H26" s="22"/>
      <c r="I26" s="11"/>
      <c r="J26" s="56"/>
      <c r="K26" s="60"/>
      <c r="L26" s="61"/>
      <c r="M26" s="62"/>
      <c r="N26" s="62"/>
      <c r="O26" s="61"/>
    </row>
    <row r="27" s="1" customFormat="1" ht="18" customHeight="1" spans="1:15">
      <c r="A27" s="41"/>
      <c r="B27" s="79">
        <f t="shared" si="4"/>
        <v>0</v>
      </c>
      <c r="C27" s="39"/>
      <c r="D27" s="42"/>
      <c r="E27" s="40"/>
      <c r="F27" s="79">
        <f t="shared" si="5"/>
        <v>0</v>
      </c>
      <c r="G27" s="75"/>
      <c r="H27" s="22"/>
      <c r="I27" s="84">
        <f>126057.59-123807</f>
        <v>2250.59</v>
      </c>
      <c r="J27" s="85" t="s">
        <v>49</v>
      </c>
      <c r="K27" s="86" t="s">
        <v>50</v>
      </c>
      <c r="L27" s="61"/>
      <c r="M27" s="62"/>
      <c r="N27" s="62"/>
      <c r="O27" s="61"/>
    </row>
    <row r="28" s="1" customFormat="1" ht="18" customHeight="1" spans="1:15">
      <c r="A28" s="41"/>
      <c r="B28" s="79">
        <f t="shared" si="4"/>
        <v>0</v>
      </c>
      <c r="C28" s="39"/>
      <c r="D28" s="42"/>
      <c r="E28" s="40"/>
      <c r="F28" s="79">
        <f t="shared" si="5"/>
        <v>0</v>
      </c>
      <c r="G28" s="75"/>
      <c r="H28" s="22" t="s">
        <v>51</v>
      </c>
      <c r="I28" s="11">
        <v>31132</v>
      </c>
      <c r="J28" s="56" t="s">
        <v>52</v>
      </c>
      <c r="K28" s="60" t="s">
        <v>53</v>
      </c>
      <c r="L28" s="61"/>
      <c r="M28" s="62"/>
      <c r="N28" s="62"/>
      <c r="O28" s="61"/>
    </row>
    <row r="29" s="1" customFormat="1" ht="18" customHeight="1" spans="1:15">
      <c r="A29" s="41"/>
      <c r="B29" s="79">
        <f t="shared" si="4"/>
        <v>0</v>
      </c>
      <c r="C29" s="39"/>
      <c r="D29" s="42"/>
      <c r="E29" s="40"/>
      <c r="F29" s="79">
        <f t="shared" si="5"/>
        <v>0</v>
      </c>
      <c r="G29" s="75"/>
      <c r="H29" s="22" t="s">
        <v>51</v>
      </c>
      <c r="I29" s="11">
        <v>123807</v>
      </c>
      <c r="J29" s="56" t="s">
        <v>52</v>
      </c>
      <c r="K29" s="60" t="s">
        <v>54</v>
      </c>
      <c r="L29" s="61"/>
      <c r="M29" s="62"/>
      <c r="N29" s="62"/>
      <c r="O29" s="61"/>
    </row>
    <row r="30" s="1" customFormat="1" ht="18" customHeight="1" spans="1:15">
      <c r="A30" s="41"/>
      <c r="B30" s="79">
        <f t="shared" si="4"/>
        <v>0</v>
      </c>
      <c r="C30" s="39"/>
      <c r="D30" s="42"/>
      <c r="E30" s="40"/>
      <c r="F30" s="79">
        <f t="shared" si="5"/>
        <v>0</v>
      </c>
      <c r="G30" s="75"/>
      <c r="H30" s="22" t="s">
        <v>51</v>
      </c>
      <c r="I30" s="11">
        <v>500</v>
      </c>
      <c r="J30" s="56" t="s">
        <v>52</v>
      </c>
      <c r="K30" s="60" t="s">
        <v>55</v>
      </c>
      <c r="L30" s="61"/>
      <c r="M30" s="62"/>
      <c r="N30" s="62"/>
      <c r="O30" s="61"/>
    </row>
    <row r="31" s="1" customFormat="1" ht="18" customHeight="1" spans="1:15">
      <c r="A31" s="41"/>
      <c r="B31" s="79">
        <f t="shared" si="4"/>
        <v>15600</v>
      </c>
      <c r="C31" s="39"/>
      <c r="D31" s="42"/>
      <c r="E31" s="40"/>
      <c r="F31" s="79">
        <f t="shared" si="5"/>
        <v>0</v>
      </c>
      <c r="G31" s="75">
        <v>15600</v>
      </c>
      <c r="H31" s="22" t="s">
        <v>51</v>
      </c>
      <c r="I31" s="11">
        <v>15600</v>
      </c>
      <c r="J31" s="56" t="s">
        <v>52</v>
      </c>
      <c r="K31" s="60" t="s">
        <v>56</v>
      </c>
      <c r="L31" s="61"/>
      <c r="M31" s="62"/>
      <c r="N31" s="62"/>
      <c r="O31" s="61"/>
    </row>
    <row r="32" ht="18" customHeight="1" spans="1:15">
      <c r="A32" s="29" t="s">
        <v>23</v>
      </c>
      <c r="B32" s="76">
        <f t="shared" ref="B32:G32" si="6">SUM(B14:B31)</f>
        <v>1461220.2</v>
      </c>
      <c r="C32" s="29"/>
      <c r="D32" s="43"/>
      <c r="E32" s="43"/>
      <c r="F32" s="77">
        <f t="shared" si="6"/>
        <v>43106.8</v>
      </c>
      <c r="G32" s="80">
        <f t="shared" si="6"/>
        <v>1504327</v>
      </c>
      <c r="H32" s="45"/>
      <c r="I32" s="29">
        <f>SUM(I14:I31)</f>
        <v>1302250.59</v>
      </c>
      <c r="J32" s="64"/>
      <c r="K32" s="43"/>
      <c r="L32" s="32"/>
      <c r="M32" s="56"/>
      <c r="N32" s="56"/>
      <c r="O32" s="32"/>
    </row>
    <row r="33" ht="18" customHeight="1" spans="1:14">
      <c r="A33" s="46" t="s">
        <v>57</v>
      </c>
      <c r="B33" s="46">
        <f>B11*0.936</f>
        <v>1821201.19527273</v>
      </c>
      <c r="C33" s="46"/>
      <c r="D33" s="48"/>
      <c r="E33" s="48"/>
      <c r="F33" s="47"/>
      <c r="G33" s="46">
        <f>G11-G32</f>
        <v>635973.55</v>
      </c>
      <c r="H33" s="21" t="s">
        <v>58</v>
      </c>
      <c r="I33" s="29">
        <f>I11-I32</f>
        <v>-2250.59000000008</v>
      </c>
      <c r="J33" s="6"/>
      <c r="K33" s="65"/>
      <c r="M33" s="66"/>
      <c r="N33" s="66"/>
    </row>
    <row r="34" ht="18" customHeight="1" spans="1:14">
      <c r="A34" s="46" t="s">
        <v>59</v>
      </c>
      <c r="B34" s="46">
        <f>B33-B32</f>
        <v>359980.995272727</v>
      </c>
      <c r="C34" s="46"/>
      <c r="D34" s="48"/>
      <c r="E34" s="48"/>
      <c r="F34" s="47"/>
      <c r="G34" s="47"/>
      <c r="H34" s="49"/>
      <c r="I34" s="47"/>
      <c r="J34" s="6"/>
      <c r="K34" s="65"/>
      <c r="M34" s="66"/>
      <c r="N34" s="66"/>
    </row>
    <row r="35" ht="18" customHeight="1" spans="1:11">
      <c r="A35" s="2" t="s">
        <v>60</v>
      </c>
      <c r="C35" s="2"/>
      <c r="K35" s="6"/>
    </row>
    <row r="36" ht="18" customHeight="1" spans="1:11">
      <c r="A36" s="21" t="s">
        <v>61</v>
      </c>
      <c r="B36" s="20" t="s">
        <v>62</v>
      </c>
      <c r="C36" s="32"/>
      <c r="D36" s="21" t="s">
        <v>61</v>
      </c>
      <c r="E36" s="19" t="s">
        <v>17</v>
      </c>
      <c r="F36" s="20" t="s">
        <v>62</v>
      </c>
      <c r="G36" s="20" t="s">
        <v>63</v>
      </c>
      <c r="K36" s="6"/>
    </row>
    <row r="37" ht="18" customHeight="1" spans="1:11">
      <c r="A37" s="32" t="s">
        <v>64</v>
      </c>
      <c r="B37" s="17">
        <f>(B33-B32)*0.25</f>
        <v>89995.2488181818</v>
      </c>
      <c r="C37" s="32"/>
      <c r="D37" s="27" t="s">
        <v>65</v>
      </c>
      <c r="E37" s="21" t="s">
        <v>66</v>
      </c>
      <c r="F37" s="77">
        <f>F11-F32</f>
        <v>112551.421818182</v>
      </c>
      <c r="G37" s="77">
        <f>F7-F14</f>
        <v>112551.421818182</v>
      </c>
      <c r="K37" s="6"/>
    </row>
    <row r="38" ht="18" customHeight="1" spans="1:11">
      <c r="A38" s="32" t="s">
        <v>67</v>
      </c>
      <c r="B38" s="50" t="s">
        <v>68</v>
      </c>
      <c r="C38" s="32"/>
      <c r="D38" s="51" t="s">
        <v>69</v>
      </c>
      <c r="E38" s="13">
        <v>0.07</v>
      </c>
      <c r="F38" s="11">
        <f>F37*E38</f>
        <v>7878.59952727273</v>
      </c>
      <c r="G38" s="11">
        <f>G37*0.05</f>
        <v>5627.57109090909</v>
      </c>
      <c r="K38" s="6"/>
    </row>
    <row r="39" ht="18" customHeight="1" spans="1:11">
      <c r="A39" s="32" t="s">
        <v>70</v>
      </c>
      <c r="B39" s="50" t="s">
        <v>68</v>
      </c>
      <c r="C39" s="32"/>
      <c r="D39" s="51" t="s">
        <v>71</v>
      </c>
      <c r="E39" s="13">
        <v>0.03</v>
      </c>
      <c r="F39" s="11">
        <f>F37*E39</f>
        <v>3376.54265454545</v>
      </c>
      <c r="G39" s="11">
        <f>G37*E39</f>
        <v>3376.54265454545</v>
      </c>
      <c r="K39" s="6"/>
    </row>
    <row r="40" ht="18" customHeight="1" spans="1:11">
      <c r="A40" s="32"/>
      <c r="B40" s="23"/>
      <c r="C40" s="32"/>
      <c r="D40" s="51" t="s">
        <v>72</v>
      </c>
      <c r="E40" s="13">
        <v>0.02</v>
      </c>
      <c r="F40" s="11">
        <f>F37*E40</f>
        <v>2251.02843636364</v>
      </c>
      <c r="G40" s="11">
        <f>G37*E40</f>
        <v>2251.02843636364</v>
      </c>
      <c r="K40" s="6"/>
    </row>
    <row r="41" ht="18" customHeight="1" spans="1:11">
      <c r="A41" s="27" t="s">
        <v>73</v>
      </c>
      <c r="B41" s="28">
        <f t="shared" ref="B41:G41" si="7">SUM(B37:B40)</f>
        <v>89995.2488181818</v>
      </c>
      <c r="C41" s="32"/>
      <c r="D41" s="33" t="s">
        <v>73</v>
      </c>
      <c r="E41" s="27"/>
      <c r="F41" s="77">
        <f t="shared" si="7"/>
        <v>126057.592436364</v>
      </c>
      <c r="G41" s="77">
        <f t="shared" si="7"/>
        <v>123806.564</v>
      </c>
      <c r="K41" s="6"/>
    </row>
    <row r="42" ht="18" customHeight="1" spans="3:11">
      <c r="C42" s="2"/>
      <c r="D42" s="19" t="s">
        <v>73</v>
      </c>
      <c r="E42" s="43"/>
      <c r="F42" s="29"/>
      <c r="G42" s="29"/>
      <c r="K42" s="6"/>
    </row>
    <row r="43" ht="18" customHeight="1" spans="3:11">
      <c r="C43" s="2"/>
      <c r="D43" s="19" t="s">
        <v>23</v>
      </c>
      <c r="E43" s="29"/>
      <c r="F43" s="29">
        <f>F41+F42</f>
        <v>126057.592436364</v>
      </c>
      <c r="G43" s="29">
        <f>G41+G42</f>
        <v>123806.564</v>
      </c>
      <c r="K43" s="6"/>
    </row>
    <row r="44" ht="18" customHeight="1" spans="3:11">
      <c r="C44" s="2"/>
      <c r="D44" s="29" t="s">
        <v>64</v>
      </c>
      <c r="E44" s="43">
        <v>0.016</v>
      </c>
      <c r="F44" s="29">
        <f>B11*E44</f>
        <v>31131.6443636364</v>
      </c>
      <c r="G44" s="29">
        <f>B7*E44</f>
        <v>31131.6443636364</v>
      </c>
      <c r="K44" s="6"/>
    </row>
    <row r="45" ht="18" customHeight="1" spans="3:3">
      <c r="C45" s="2"/>
    </row>
    <row r="46" ht="18" customHeight="1" spans="3:3">
      <c r="C46" s="2"/>
    </row>
    <row r="47" ht="18" customHeight="1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</sheetData>
  <protectedRanges>
    <protectedRange sqref="K18:L18" name="区域1"/>
  </protectedRanges>
  <autoFilter ref="A13:O4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workbookViewId="0">
      <selection activeCell="K21" sqref="K2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38.625" style="6" customWidth="1"/>
    <col min="13" max="13" width="25.375" style="6" customWidth="1"/>
    <col min="14" max="14" width="5.625" style="6" customWidth="1"/>
    <col min="15" max="16384" width="9" style="6"/>
  </cols>
  <sheetData>
    <row r="1" ht="21.95" customHeight="1" spans="1:12">
      <c r="A1" s="7" t="s">
        <v>74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6">
      <c r="A2" s="9" t="s">
        <v>1</v>
      </c>
      <c r="B2" s="10">
        <v>43339</v>
      </c>
      <c r="C2" s="11" t="s">
        <v>2</v>
      </c>
      <c r="D2" s="12">
        <v>21403005.47</v>
      </c>
      <c r="E2" s="13" t="s">
        <v>3</v>
      </c>
      <c r="F2" s="14" t="s">
        <v>4</v>
      </c>
      <c r="G2" s="15" t="s">
        <v>5</v>
      </c>
      <c r="H2" s="16" t="s">
        <v>6</v>
      </c>
      <c r="I2" s="52"/>
      <c r="J2" s="53"/>
      <c r="K2" s="18"/>
      <c r="L2" s="18"/>
      <c r="O2" s="54" t="s">
        <v>7</v>
      </c>
      <c r="P2" s="54"/>
    </row>
    <row r="3" ht="18" customHeight="1" spans="1:12">
      <c r="A3" s="9" t="s">
        <v>8</v>
      </c>
      <c r="B3" s="17"/>
      <c r="C3" s="11" t="s">
        <v>9</v>
      </c>
      <c r="D3" s="11"/>
      <c r="H3" s="18"/>
      <c r="I3" s="55"/>
      <c r="J3" s="18"/>
      <c r="K3" s="18"/>
      <c r="L3" s="18"/>
    </row>
    <row r="4" ht="18" customHeight="1" spans="1:12">
      <c r="A4" s="2" t="s">
        <v>10</v>
      </c>
      <c r="H4" s="18"/>
      <c r="I4" s="55"/>
      <c r="J4" s="18"/>
      <c r="K4" s="18"/>
      <c r="L4" s="18"/>
    </row>
    <row r="5" ht="18" customHeight="1" spans="1:10">
      <c r="A5" s="19" t="s">
        <v>11</v>
      </c>
      <c r="B5" s="20" t="s">
        <v>12</v>
      </c>
      <c r="C5" s="19" t="s">
        <v>13</v>
      </c>
      <c r="D5" s="19"/>
      <c r="E5" s="19" t="s">
        <v>14</v>
      </c>
      <c r="F5" s="20"/>
      <c r="G5" s="20" t="s">
        <v>15</v>
      </c>
      <c r="H5" s="21" t="s">
        <v>16</v>
      </c>
      <c r="I5" s="20"/>
      <c r="J5" s="21"/>
    </row>
    <row r="6" ht="18" customHeight="1" spans="1:10">
      <c r="A6" s="19"/>
      <c r="B6" s="20"/>
      <c r="C6" s="19" t="s">
        <v>17</v>
      </c>
      <c r="D6" s="19" t="s">
        <v>18</v>
      </c>
      <c r="E6" s="19" t="s">
        <v>17</v>
      </c>
      <c r="F6" s="20" t="s">
        <v>18</v>
      </c>
      <c r="G6" s="20"/>
      <c r="H6" s="21" t="s">
        <v>19</v>
      </c>
      <c r="I6" s="20" t="s">
        <v>20</v>
      </c>
      <c r="J6" s="21" t="s">
        <v>21</v>
      </c>
    </row>
    <row r="7" ht="18" customHeight="1" spans="1:10">
      <c r="A7" s="22">
        <v>43467</v>
      </c>
      <c r="B7" s="23">
        <f>G7/(1+C7+E7)</f>
        <v>1945727.77272727</v>
      </c>
      <c r="C7" s="24">
        <v>0.02</v>
      </c>
      <c r="D7" s="25">
        <f>G7/(1+E7+C7)*C7</f>
        <v>38914.5554545455</v>
      </c>
      <c r="E7" s="24">
        <v>0.08</v>
      </c>
      <c r="F7" s="23">
        <f>G7/(1+C7+E7)*E7</f>
        <v>155658.221818182</v>
      </c>
      <c r="G7" s="26">
        <v>2140300.55</v>
      </c>
      <c r="H7" s="22">
        <v>43487</v>
      </c>
      <c r="I7" s="23">
        <v>1300000</v>
      </c>
      <c r="J7" s="56" t="s">
        <v>22</v>
      </c>
    </row>
    <row r="8" ht="18" customHeight="1" spans="1:10">
      <c r="A8" s="22"/>
      <c r="B8" s="23">
        <f>G8/(1+C8+E8)</f>
        <v>0</v>
      </c>
      <c r="C8" s="24">
        <v>0.02</v>
      </c>
      <c r="D8" s="25">
        <f>G8/(1+E8+C8)*C8</f>
        <v>0</v>
      </c>
      <c r="E8" s="24">
        <v>0.08</v>
      </c>
      <c r="F8" s="23">
        <f>G8/(1+C8+E8)*E8</f>
        <v>0</v>
      </c>
      <c r="G8" s="26"/>
      <c r="H8" s="22"/>
      <c r="I8" s="23"/>
      <c r="J8" s="56"/>
    </row>
    <row r="9" ht="18" customHeight="1" spans="1:10">
      <c r="A9" s="22"/>
      <c r="B9" s="23">
        <f>G9/(1+C9+E9)</f>
        <v>0</v>
      </c>
      <c r="C9" s="24">
        <v>0.02</v>
      </c>
      <c r="D9" s="25">
        <f>G9/(1+E9+C9)*C9</f>
        <v>0</v>
      </c>
      <c r="E9" s="24">
        <v>0.08</v>
      </c>
      <c r="F9" s="23">
        <f>G9/(1+C9+E9)*E9</f>
        <v>0</v>
      </c>
      <c r="G9" s="26"/>
      <c r="H9" s="22"/>
      <c r="I9" s="23"/>
      <c r="J9" s="56"/>
    </row>
    <row r="10" ht="18" customHeight="1" spans="1:10">
      <c r="A10" s="22"/>
      <c r="B10" s="23">
        <f>G10/(1+C10+E10)</f>
        <v>0</v>
      </c>
      <c r="C10" s="24">
        <v>0.02</v>
      </c>
      <c r="D10" s="25">
        <f>G10/(1+E10+C10)*C10</f>
        <v>0</v>
      </c>
      <c r="E10" s="24">
        <v>0.08</v>
      </c>
      <c r="F10" s="23">
        <f>G10/(1+C10+E10)*E10</f>
        <v>0</v>
      </c>
      <c r="G10" s="26"/>
      <c r="H10" s="22"/>
      <c r="I10" s="23"/>
      <c r="J10" s="56"/>
    </row>
    <row r="11" ht="18" customHeight="1" spans="1:10">
      <c r="A11" s="27" t="s">
        <v>23</v>
      </c>
      <c r="B11" s="28">
        <f>SUM(B7:B10)</f>
        <v>1945727.77272727</v>
      </c>
      <c r="C11" s="29"/>
      <c r="D11" s="30">
        <f>SUM(D7:D10)</f>
        <v>38914.5554545455</v>
      </c>
      <c r="E11" s="29"/>
      <c r="F11" s="31">
        <f>SUM(F7:F10)</f>
        <v>155658.221818182</v>
      </c>
      <c r="G11" s="30">
        <f>SUM(G7:G10)</f>
        <v>2140300.55</v>
      </c>
      <c r="H11" s="32"/>
      <c r="I11" s="30">
        <f>SUM(I7:I10)</f>
        <v>1300000</v>
      </c>
      <c r="J11" s="32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3" t="s">
        <v>25</v>
      </c>
      <c r="B13" s="20" t="s">
        <v>26</v>
      </c>
      <c r="C13" s="19" t="s">
        <v>27</v>
      </c>
      <c r="D13" s="19" t="s">
        <v>28</v>
      </c>
      <c r="E13" s="19" t="s">
        <v>17</v>
      </c>
      <c r="F13" s="20" t="s">
        <v>29</v>
      </c>
      <c r="G13" s="20" t="s">
        <v>15</v>
      </c>
      <c r="H13" s="19" t="s">
        <v>30</v>
      </c>
      <c r="I13" s="20" t="s">
        <v>31</v>
      </c>
      <c r="J13" s="19" t="s">
        <v>21</v>
      </c>
      <c r="K13" s="57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ht="18" customHeight="1" spans="1:15">
      <c r="A14" s="34">
        <v>43466</v>
      </c>
      <c r="B14" s="23">
        <f>ROUND(G14/(1+E14),2)</f>
        <v>1436893.2</v>
      </c>
      <c r="C14" s="35"/>
      <c r="D14" s="36" t="s">
        <v>37</v>
      </c>
      <c r="E14" s="37">
        <v>0.03</v>
      </c>
      <c r="F14" s="23">
        <f t="shared" ref="F14:F20" si="0">ROUND(G14/(1+E14)*E14,2)</f>
        <v>43106.8</v>
      </c>
      <c r="G14" s="38">
        <v>1480000</v>
      </c>
      <c r="H14" s="22">
        <v>43490</v>
      </c>
      <c r="I14" s="23">
        <v>1128961</v>
      </c>
      <c r="J14" s="56" t="s">
        <v>22</v>
      </c>
      <c r="K14" s="58" t="s">
        <v>38</v>
      </c>
      <c r="L14" s="32" t="s">
        <v>39</v>
      </c>
      <c r="M14" s="56"/>
      <c r="N14" s="56"/>
      <c r="O14" s="32"/>
    </row>
    <row r="15" ht="18" customHeight="1" spans="1:15">
      <c r="A15" s="34">
        <v>43466</v>
      </c>
      <c r="B15" s="23">
        <f>ROUND(G15/(1+E15),2)</f>
        <v>8727</v>
      </c>
      <c r="C15" s="35"/>
      <c r="D15" s="36" t="s">
        <v>40</v>
      </c>
      <c r="E15" s="37"/>
      <c r="F15" s="23">
        <f t="shared" si="0"/>
        <v>0</v>
      </c>
      <c r="G15" s="38">
        <v>8727</v>
      </c>
      <c r="H15" s="22"/>
      <c r="I15" s="23"/>
      <c r="J15" s="56"/>
      <c r="K15" s="58" t="s">
        <v>41</v>
      </c>
      <c r="L15" s="32" t="s">
        <v>42</v>
      </c>
      <c r="M15" s="56"/>
      <c r="N15" s="56"/>
      <c r="O15" s="32"/>
    </row>
    <row r="16" s="1" customFormat="1" ht="18" customHeight="1" spans="1:15">
      <c r="A16" s="34"/>
      <c r="B16" s="17">
        <f>ROUND(G16/(1+E16),2)</f>
        <v>0</v>
      </c>
      <c r="C16" s="39"/>
      <c r="D16" s="36"/>
      <c r="E16" s="40"/>
      <c r="F16" s="17">
        <f t="shared" si="0"/>
        <v>0</v>
      </c>
      <c r="G16" s="26"/>
      <c r="H16" s="22">
        <v>43479</v>
      </c>
      <c r="I16" s="59">
        <v>65908.8</v>
      </c>
      <c r="J16" s="56" t="s">
        <v>22</v>
      </c>
      <c r="K16" s="60" t="s">
        <v>43</v>
      </c>
      <c r="L16" s="61" t="s">
        <v>44</v>
      </c>
      <c r="M16" s="62"/>
      <c r="N16" s="62"/>
      <c r="O16" s="61"/>
    </row>
    <row r="17" s="1" customFormat="1" ht="18" customHeight="1" spans="1:15">
      <c r="A17" s="34"/>
      <c r="B17" s="17">
        <f>ROUND(G17/(1+E17),2)</f>
        <v>0</v>
      </c>
      <c r="C17" s="39"/>
      <c r="D17" s="36"/>
      <c r="E17" s="40"/>
      <c r="F17" s="17">
        <f t="shared" si="0"/>
        <v>0</v>
      </c>
      <c r="G17" s="26"/>
      <c r="H17" s="22">
        <v>43479</v>
      </c>
      <c r="I17" s="23">
        <v>-65908.8</v>
      </c>
      <c r="J17" s="56" t="s">
        <v>45</v>
      </c>
      <c r="K17" s="60" t="s">
        <v>46</v>
      </c>
      <c r="L17" s="61"/>
      <c r="M17" s="62"/>
      <c r="N17" s="62"/>
      <c r="O17" s="61"/>
    </row>
    <row r="18" ht="18" customHeight="1" spans="1:15">
      <c r="A18" s="41"/>
      <c r="B18" s="17">
        <f>ROUND(G18/(1+E18),2)</f>
        <v>0</v>
      </c>
      <c r="C18" s="35"/>
      <c r="D18" s="36"/>
      <c r="E18" s="37"/>
      <c r="F18" s="17">
        <f t="shared" si="0"/>
        <v>0</v>
      </c>
      <c r="G18" s="38"/>
      <c r="H18" s="22">
        <v>43545</v>
      </c>
      <c r="I18" s="23">
        <v>16000</v>
      </c>
      <c r="J18" s="56" t="s">
        <v>22</v>
      </c>
      <c r="K18" s="63" t="s">
        <v>47</v>
      </c>
      <c r="L18" s="63" t="s">
        <v>48</v>
      </c>
      <c r="M18" s="56"/>
      <c r="N18" s="56"/>
      <c r="O18" s="32"/>
    </row>
    <row r="19" s="1" customFormat="1" ht="18" customHeight="1" spans="1:15">
      <c r="A19" s="41"/>
      <c r="B19" s="17">
        <f t="shared" ref="B19:B31" si="1">ROUND(G19/(1+E19),2)</f>
        <v>0</v>
      </c>
      <c r="C19" s="39"/>
      <c r="D19" s="42"/>
      <c r="E19" s="40"/>
      <c r="F19" s="17">
        <f t="shared" si="0"/>
        <v>0</v>
      </c>
      <c r="G19" s="26"/>
      <c r="H19" s="22">
        <v>43545</v>
      </c>
      <c r="I19" s="23">
        <v>-16000</v>
      </c>
      <c r="J19" s="56" t="s">
        <v>45</v>
      </c>
      <c r="K19" s="60" t="s">
        <v>46</v>
      </c>
      <c r="L19" s="61"/>
      <c r="M19" s="62"/>
      <c r="N19" s="62"/>
      <c r="O19" s="61"/>
    </row>
    <row r="20" s="1" customFormat="1" ht="18" customHeight="1" spans="1:15">
      <c r="A20" s="41"/>
      <c r="B20" s="17">
        <f t="shared" si="1"/>
        <v>0</v>
      </c>
      <c r="C20" s="39"/>
      <c r="D20" s="42"/>
      <c r="E20" s="40"/>
      <c r="F20" s="17">
        <f t="shared" si="0"/>
        <v>0</v>
      </c>
      <c r="G20" s="26"/>
      <c r="H20" s="22"/>
      <c r="I20" s="23"/>
      <c r="J20" s="56"/>
      <c r="K20" s="60"/>
      <c r="L20" s="61"/>
      <c r="M20" s="62"/>
      <c r="N20" s="62"/>
      <c r="O20" s="61"/>
    </row>
    <row r="21" s="1" customFormat="1" ht="18" customHeight="1" spans="1:15">
      <c r="A21" s="41"/>
      <c r="B21" s="17">
        <f t="shared" si="1"/>
        <v>0</v>
      </c>
      <c r="C21" s="39"/>
      <c r="D21" s="42"/>
      <c r="E21" s="40"/>
      <c r="F21" s="17">
        <f t="shared" ref="F21:F31" si="2">ROUND(G21/(1+E21)*E21,2)</f>
        <v>0</v>
      </c>
      <c r="G21" s="26"/>
      <c r="H21" s="22"/>
      <c r="I21" s="23"/>
      <c r="J21" s="56"/>
      <c r="K21" s="60"/>
      <c r="L21" s="61"/>
      <c r="M21" s="62"/>
      <c r="N21" s="62"/>
      <c r="O21" s="61"/>
    </row>
    <row r="22" s="1" customFormat="1" ht="18" customHeight="1" spans="1:15">
      <c r="A22" s="41"/>
      <c r="B22" s="17">
        <f t="shared" si="1"/>
        <v>0</v>
      </c>
      <c r="C22" s="39"/>
      <c r="D22" s="42"/>
      <c r="E22" s="40"/>
      <c r="F22" s="17">
        <f t="shared" si="2"/>
        <v>0</v>
      </c>
      <c r="G22" s="26"/>
      <c r="H22" s="22"/>
      <c r="I22" s="23"/>
      <c r="J22" s="56"/>
      <c r="K22" s="60"/>
      <c r="L22" s="61"/>
      <c r="M22" s="62"/>
      <c r="N22" s="62"/>
      <c r="O22" s="61"/>
    </row>
    <row r="23" s="1" customFormat="1" ht="18" customHeight="1" spans="1:15">
      <c r="A23" s="41"/>
      <c r="B23" s="17">
        <f t="shared" si="1"/>
        <v>0</v>
      </c>
      <c r="C23" s="39"/>
      <c r="D23" s="42"/>
      <c r="E23" s="40"/>
      <c r="F23" s="17">
        <f t="shared" si="2"/>
        <v>0</v>
      </c>
      <c r="G23" s="26"/>
      <c r="H23" s="22"/>
      <c r="I23" s="23"/>
      <c r="J23" s="56"/>
      <c r="K23" s="60"/>
      <c r="L23" s="61"/>
      <c r="M23" s="62"/>
      <c r="N23" s="62"/>
      <c r="O23" s="61"/>
    </row>
    <row r="24" s="1" customFormat="1" ht="18" customHeight="1" spans="1:15">
      <c r="A24" s="41"/>
      <c r="B24" s="17">
        <f t="shared" si="1"/>
        <v>0</v>
      </c>
      <c r="C24" s="39"/>
      <c r="D24" s="42"/>
      <c r="E24" s="40"/>
      <c r="F24" s="17">
        <f t="shared" si="2"/>
        <v>0</v>
      </c>
      <c r="G24" s="26"/>
      <c r="H24" s="22"/>
      <c r="I24" s="23"/>
      <c r="J24" s="56"/>
      <c r="K24" s="60"/>
      <c r="L24" s="61"/>
      <c r="M24" s="62"/>
      <c r="N24" s="62"/>
      <c r="O24" s="61"/>
    </row>
    <row r="25" s="1" customFormat="1" ht="18" customHeight="1" spans="1:15">
      <c r="A25" s="41"/>
      <c r="B25" s="17">
        <f t="shared" si="1"/>
        <v>0</v>
      </c>
      <c r="C25" s="39"/>
      <c r="D25" s="42"/>
      <c r="E25" s="40"/>
      <c r="F25" s="17">
        <f t="shared" si="2"/>
        <v>0</v>
      </c>
      <c r="G25" s="26"/>
      <c r="H25" s="22"/>
      <c r="I25" s="23"/>
      <c r="J25" s="56"/>
      <c r="K25" s="60"/>
      <c r="L25" s="61"/>
      <c r="M25" s="62"/>
      <c r="N25" s="62"/>
      <c r="O25" s="61"/>
    </row>
    <row r="26" s="1" customFormat="1" ht="18" customHeight="1" spans="1:15">
      <c r="A26" s="41"/>
      <c r="B26" s="17">
        <f t="shared" si="1"/>
        <v>0</v>
      </c>
      <c r="C26" s="39"/>
      <c r="D26" s="42"/>
      <c r="E26" s="40"/>
      <c r="F26" s="17">
        <f t="shared" si="2"/>
        <v>0</v>
      </c>
      <c r="G26" s="26"/>
      <c r="H26" s="22"/>
      <c r="I26" s="23"/>
      <c r="J26" s="56"/>
      <c r="K26" s="60"/>
      <c r="L26" s="61"/>
      <c r="M26" s="62"/>
      <c r="N26" s="62"/>
      <c r="O26" s="61"/>
    </row>
    <row r="27" s="1" customFormat="1" ht="18" customHeight="1" spans="1:15">
      <c r="A27" s="41"/>
      <c r="B27" s="17">
        <f t="shared" si="1"/>
        <v>0</v>
      </c>
      <c r="C27" s="39"/>
      <c r="D27" s="42"/>
      <c r="E27" s="40"/>
      <c r="F27" s="17">
        <f t="shared" si="2"/>
        <v>0</v>
      </c>
      <c r="G27" s="26"/>
      <c r="H27" s="22"/>
      <c r="I27" s="23"/>
      <c r="J27" s="56"/>
      <c r="K27" s="60"/>
      <c r="L27" s="61"/>
      <c r="M27" s="62"/>
      <c r="N27" s="62"/>
      <c r="O27" s="61"/>
    </row>
    <row r="28" s="1" customFormat="1" ht="18" customHeight="1" spans="1:15">
      <c r="A28" s="41"/>
      <c r="B28" s="17">
        <f t="shared" si="1"/>
        <v>0</v>
      </c>
      <c r="C28" s="39"/>
      <c r="D28" s="42"/>
      <c r="E28" s="40"/>
      <c r="F28" s="17">
        <f t="shared" si="2"/>
        <v>0</v>
      </c>
      <c r="G28" s="26"/>
      <c r="H28" s="22" t="s">
        <v>75</v>
      </c>
      <c r="I28" s="23">
        <v>31132</v>
      </c>
      <c r="J28" s="56" t="s">
        <v>52</v>
      </c>
      <c r="K28" s="60" t="s">
        <v>53</v>
      </c>
      <c r="L28" s="61"/>
      <c r="M28" s="62"/>
      <c r="N28" s="62"/>
      <c r="O28" s="61"/>
    </row>
    <row r="29" s="1" customFormat="1" ht="18" customHeight="1" spans="1:15">
      <c r="A29" s="41"/>
      <c r="B29" s="17">
        <f t="shared" si="1"/>
        <v>0</v>
      </c>
      <c r="C29" s="39"/>
      <c r="D29" s="42"/>
      <c r="E29" s="40"/>
      <c r="F29" s="17">
        <f t="shared" si="2"/>
        <v>0</v>
      </c>
      <c r="G29" s="26"/>
      <c r="H29" s="22"/>
      <c r="I29" s="23">
        <v>123807</v>
      </c>
      <c r="J29" s="56" t="s">
        <v>52</v>
      </c>
      <c r="K29" s="60" t="s">
        <v>54</v>
      </c>
      <c r="L29" s="61"/>
      <c r="M29" s="62"/>
      <c r="N29" s="62"/>
      <c r="O29" s="61"/>
    </row>
    <row r="30" s="1" customFormat="1" ht="18" customHeight="1" spans="1:15">
      <c r="A30" s="41"/>
      <c r="B30" s="17">
        <f t="shared" si="1"/>
        <v>0</v>
      </c>
      <c r="C30" s="39"/>
      <c r="D30" s="42"/>
      <c r="E30" s="40"/>
      <c r="F30" s="17">
        <f t="shared" si="2"/>
        <v>0</v>
      </c>
      <c r="G30" s="26"/>
      <c r="H30" s="22"/>
      <c r="I30" s="23">
        <v>500</v>
      </c>
      <c r="J30" s="56" t="s">
        <v>52</v>
      </c>
      <c r="K30" s="60" t="s">
        <v>55</v>
      </c>
      <c r="L30" s="61"/>
      <c r="M30" s="62"/>
      <c r="N30" s="62"/>
      <c r="O30" s="61"/>
    </row>
    <row r="31" s="1" customFormat="1" ht="18" customHeight="1" spans="1:15">
      <c r="A31" s="41"/>
      <c r="B31" s="17">
        <f t="shared" si="1"/>
        <v>15600</v>
      </c>
      <c r="C31" s="39"/>
      <c r="D31" s="42"/>
      <c r="E31" s="40"/>
      <c r="F31" s="17">
        <f t="shared" si="2"/>
        <v>0</v>
      </c>
      <c r="G31" s="26">
        <v>15600</v>
      </c>
      <c r="H31" s="22"/>
      <c r="I31" s="23">
        <v>15600</v>
      </c>
      <c r="J31" s="56" t="s">
        <v>52</v>
      </c>
      <c r="K31" s="60" t="s">
        <v>56</v>
      </c>
      <c r="L31" s="61"/>
      <c r="M31" s="62"/>
      <c r="N31" s="62"/>
      <c r="O31" s="61"/>
    </row>
    <row r="32" ht="18" customHeight="1" spans="1:15">
      <c r="A32" s="29" t="s">
        <v>23</v>
      </c>
      <c r="B32" s="28">
        <f>SUM(B14:B31)</f>
        <v>1461220.2</v>
      </c>
      <c r="C32" s="29"/>
      <c r="D32" s="43"/>
      <c r="E32" s="43"/>
      <c r="F32" s="31">
        <f>SUM(F14:F31)</f>
        <v>43106.8</v>
      </c>
      <c r="G32" s="44">
        <f>SUM(G14:G31)</f>
        <v>1504327</v>
      </c>
      <c r="H32" s="45"/>
      <c r="I32" s="30">
        <f>SUM(I14:I31)</f>
        <v>1300000</v>
      </c>
      <c r="J32" s="64"/>
      <c r="K32" s="43"/>
      <c r="L32" s="32"/>
      <c r="M32" s="56"/>
      <c r="N32" s="56"/>
      <c r="O32" s="32"/>
    </row>
    <row r="33" ht="18" customHeight="1" spans="1:14">
      <c r="A33" s="46" t="s">
        <v>57</v>
      </c>
      <c r="B33" s="47">
        <f>B11*0.984</f>
        <v>1914596.12836364</v>
      </c>
      <c r="C33" s="46"/>
      <c r="D33" s="48"/>
      <c r="E33" s="48"/>
      <c r="F33" s="47"/>
      <c r="G33" s="47">
        <f>G11-G32</f>
        <v>635973.55</v>
      </c>
      <c r="H33" s="21" t="s">
        <v>58</v>
      </c>
      <c r="I33" s="30">
        <f>I11-I32</f>
        <v>0</v>
      </c>
      <c r="J33" s="6"/>
      <c r="K33" s="65"/>
      <c r="M33" s="66"/>
      <c r="N33" s="66"/>
    </row>
    <row r="34" ht="18" customHeight="1" spans="1:14">
      <c r="A34" s="46" t="s">
        <v>59</v>
      </c>
      <c r="B34" s="47">
        <f>B33-B32</f>
        <v>453375.928363636</v>
      </c>
      <c r="C34" s="46"/>
      <c r="D34" s="48"/>
      <c r="E34" s="48"/>
      <c r="F34" s="47"/>
      <c r="G34" s="47"/>
      <c r="H34" s="49"/>
      <c r="I34" s="47"/>
      <c r="J34" s="6"/>
      <c r="K34" s="65"/>
      <c r="M34" s="66"/>
      <c r="N34" s="66"/>
    </row>
    <row r="35" ht="18" customHeight="1" spans="1:3">
      <c r="A35" s="2" t="s">
        <v>60</v>
      </c>
      <c r="C35" s="2"/>
    </row>
    <row r="36" ht="18" customHeight="1" spans="1:7">
      <c r="A36" s="21" t="s">
        <v>61</v>
      </c>
      <c r="B36" s="20" t="s">
        <v>62</v>
      </c>
      <c r="C36" s="32"/>
      <c r="D36" s="21" t="s">
        <v>61</v>
      </c>
      <c r="E36" s="19" t="s">
        <v>17</v>
      </c>
      <c r="F36" s="20" t="s">
        <v>62</v>
      </c>
      <c r="G36" s="20" t="s">
        <v>63</v>
      </c>
    </row>
    <row r="37" ht="18" customHeight="1" spans="1:7">
      <c r="A37" s="32" t="s">
        <v>64</v>
      </c>
      <c r="B37" s="17">
        <f>(B33-B32)*0.25</f>
        <v>113343.982090909</v>
      </c>
      <c r="C37" s="32"/>
      <c r="D37" s="27" t="s">
        <v>65</v>
      </c>
      <c r="E37" s="21" t="s">
        <v>66</v>
      </c>
      <c r="F37" s="31">
        <f>F11-F32</f>
        <v>112551.421818182</v>
      </c>
      <c r="G37" s="31">
        <f>F7-F14</f>
        <v>112551.421818182</v>
      </c>
    </row>
    <row r="38" ht="18" customHeight="1" spans="1:7">
      <c r="A38" s="32" t="s">
        <v>67</v>
      </c>
      <c r="B38" s="50" t="s">
        <v>68</v>
      </c>
      <c r="C38" s="32"/>
      <c r="D38" s="51" t="s">
        <v>69</v>
      </c>
      <c r="E38" s="13">
        <v>0.05</v>
      </c>
      <c r="F38" s="23">
        <f>F37*E38</f>
        <v>5627.57109090909</v>
      </c>
      <c r="G38" s="23">
        <f>G37*E38</f>
        <v>5627.57109090909</v>
      </c>
    </row>
    <row r="39" ht="18" customHeight="1" spans="1:7">
      <c r="A39" s="32" t="s">
        <v>70</v>
      </c>
      <c r="B39" s="50" t="s">
        <v>68</v>
      </c>
      <c r="C39" s="32"/>
      <c r="D39" s="51" t="s">
        <v>71</v>
      </c>
      <c r="E39" s="13">
        <v>0.03</v>
      </c>
      <c r="F39" s="23">
        <f>F37*E39</f>
        <v>3376.54265454545</v>
      </c>
      <c r="G39" s="23">
        <f>G37*E39</f>
        <v>3376.54265454545</v>
      </c>
    </row>
    <row r="40" ht="18" customHeight="1" spans="1:7">
      <c r="A40" s="32"/>
      <c r="B40" s="23"/>
      <c r="C40" s="32"/>
      <c r="D40" s="51" t="s">
        <v>72</v>
      </c>
      <c r="E40" s="13">
        <v>0.02</v>
      </c>
      <c r="F40" s="23">
        <f>F37*E40</f>
        <v>2251.02843636364</v>
      </c>
      <c r="G40" s="23">
        <f>G37*E40</f>
        <v>2251.02843636364</v>
      </c>
    </row>
    <row r="41" ht="18" customHeight="1" spans="1:7">
      <c r="A41" s="27" t="s">
        <v>73</v>
      </c>
      <c r="B41" s="28">
        <f>SUM(B37:B40)</f>
        <v>113343.982090909</v>
      </c>
      <c r="C41" s="32"/>
      <c r="D41" s="33" t="s">
        <v>73</v>
      </c>
      <c r="E41" s="27"/>
      <c r="F41" s="31">
        <f>SUM(F37:F40)</f>
        <v>123806.564</v>
      </c>
      <c r="G41" s="31">
        <f>SUM(G37:G40)</f>
        <v>123806.564</v>
      </c>
    </row>
    <row r="42" ht="18" customHeight="1" spans="3:7">
      <c r="C42" s="2"/>
      <c r="D42" s="19" t="s">
        <v>73</v>
      </c>
      <c r="E42" s="43"/>
      <c r="F42" s="30"/>
      <c r="G42" s="30"/>
    </row>
    <row r="43" ht="18" customHeight="1" spans="3:7">
      <c r="C43" s="2"/>
      <c r="D43" s="19" t="s">
        <v>23</v>
      </c>
      <c r="E43" s="29"/>
      <c r="F43" s="30">
        <f>F41+F42</f>
        <v>123806.564</v>
      </c>
      <c r="G43" s="30">
        <f>G41+G42</f>
        <v>123806.564</v>
      </c>
    </row>
    <row r="44" ht="18" customHeight="1" spans="3:7">
      <c r="C44" s="2"/>
      <c r="D44" s="29" t="s">
        <v>64</v>
      </c>
      <c r="E44" s="43">
        <v>0.016</v>
      </c>
      <c r="F44" s="30">
        <f>B11*E44</f>
        <v>31131.6443636364</v>
      </c>
      <c r="G44" s="30">
        <f>B7*E44</f>
        <v>31131.6443636364</v>
      </c>
    </row>
    <row r="45" ht="18" customHeight="1" spans="3:3">
      <c r="C45" s="2"/>
    </row>
    <row r="46" ht="18" customHeight="1" spans="3:3">
      <c r="C46" s="2"/>
    </row>
    <row r="47" ht="18" customHeight="1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</sheetData>
  <protectedRanges>
    <protectedRange password="CF54" sqref="K18:L18" name="区域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1" rangeCreator="" othersAccessPermission="edit"/>
  </rangeList>
  <rangeList sheetStid="4" master="">
    <arrUserId title="区域1" rangeCreator="" othersAccessPermission="edit"/>
  </rangeList>
</allowEditUser>
</file>

<file path=customXml/item2.xml><?xml version="1.0" encoding="utf-8"?>
<comments xmlns="https://web.wps.cn/et/2018/main" xmlns:s="http://schemas.openxmlformats.org/spreadsheetml/2006/main">
  <commentList sheetStid="5">
    <comment s:ref="A38" rgbClr="0F9CC4"/>
    <comment s:ref="A39" rgbClr="0F9CC4"/>
  </commentList>
  <commentList sheetStid="4"/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2022-01-19T03:56:53Z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98A280FBB33D4C45B60A553CA28D8555</vt:lpwstr>
  </property>
  <property fmtid="{D5CDD505-2E9C-101B-9397-08002B2CF9AE}" pid="3" name="KSOProductBuildVer">
    <vt:lpwstr>2052-11.1.0.11194</vt:lpwstr>
  </property>
</Properties>
</file>