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<sst xmlns="http://schemas.openxmlformats.org/spreadsheetml/2006/main" count="323" uniqueCount="96">
  <si>
    <t xml:space="preserve">工程款支付证书 </t>
  </si>
  <si>
    <t>工程名称</t>
  </si>
  <si>
    <t>330国道淳安临岐至临安湍口段改建工程（淳安段）交安施工第S04标段</t>
  </si>
  <si>
    <t>建设单位</t>
  </si>
  <si>
    <t>淳安县交通发展投资集团有限公司</t>
  </si>
  <si>
    <t>ERP编号</t>
  </si>
  <si>
    <t>档案编号</t>
  </si>
  <si>
    <t>合同金额</t>
  </si>
  <si>
    <t>中标时间</t>
  </si>
  <si>
    <t>已提供工程资料</t>
  </si>
  <si>
    <t>中标通知书、合同、项目投资协议</t>
  </si>
  <si>
    <t>保存地址</t>
  </si>
  <si>
    <t>责任单位</t>
  </si>
  <si>
    <t>第六大区浙江省</t>
  </si>
  <si>
    <t>决算金额</t>
  </si>
  <si>
    <t>决算时间</t>
  </si>
  <si>
    <t>项目部印章</t>
  </si>
  <si>
    <t>施工人</t>
  </si>
  <si>
    <t>周恒泉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</si>
  <si>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</si>
  <si>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</si>
  <si>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</si>
  <si>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</si>
  <si>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</si>
  <si>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</si>
  <si>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</si>
  <si>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</si>
  <si>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</si>
  <si>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</si>
  <si>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</si>
  <si>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</si>
  <si>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</si>
  <si>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</si>
  <si>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</si>
  <si>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</si>
  <si>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</si>
  <si>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</si>
  <si>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</si>
  <si>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</si>
  <si>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</si>
  <si>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</si>
  <si>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</si>
  <si>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</si>
  <si>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</si>
  <si>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</si>
  <si>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</si>
  <si>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</si>
  <si>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剩余合同额</t>
  </si>
  <si>
    <t>成本票额</t>
  </si>
  <si>
    <t>330国道S04标项目部</t>
  </si>
  <si>
    <t>1850 1012 0100 9000 4914</t>
  </si>
  <si>
    <t>按进度款</t>
  </si>
  <si>
    <t>2019.10.12外经证</t>
  </si>
  <si>
    <t>南京天意公路材料有限公司</t>
  </si>
  <si>
    <t>330国道S04标工资专户</t>
  </si>
  <si>
    <t>1850 1012 0100 9000 4922</t>
  </si>
  <si>
    <t>现金交纳</t>
  </si>
  <si>
    <t>现金已交</t>
  </si>
  <si>
    <t>淳安高杰公路工程有限公司</t>
  </si>
  <si>
    <t>徽行太湖路支行</t>
  </si>
  <si>
    <t>浙江银龙电力设备制造有限公司</t>
  </si>
  <si>
    <t>淳安县交通工程试验检测中心有限公司</t>
  </si>
  <si>
    <t>民工工资</t>
  </si>
  <si>
    <t>淳安农商行千岛湖支行宏山分理处</t>
  </si>
  <si>
    <t>201000190926103</t>
  </si>
  <si>
    <t>淳安县农村信用合作联社营业部</t>
  </si>
  <si>
    <t>201000038877650</t>
  </si>
  <si>
    <t>周恒泉交行宁波鄞州支行</t>
  </si>
  <si>
    <t>6222625180000397785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</si>
  <si>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</si>
  <si>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</si>
  <si>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</si>
  <si>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</si>
  <si>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</si>
  <si>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</si>
  <si>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</si>
  <si>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</si>
  <si>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壹佰零壹万玖仟柒佰零陆元整</t>
  </si>
  <si>
    <t>转账费</t>
  </si>
  <si>
    <t>南京天意公路材料有限公司-护栏
开户行：江苏溧水农村商业银行群力支行
账号：3201 2407 0120 1000 0298 85</t>
  </si>
  <si>
    <t>6222 6251 8000 0390 000</t>
  </si>
  <si>
    <t>税金和转账费已转王光如账户</t>
  </si>
  <si>
    <t>淳安高杰公路工程有限公司-机械租赁
开户行：淳安农商银行千岛湖支行宏山分处理
账号：2010 0019 0926 103</t>
  </si>
  <si>
    <t>淳安高杰公路工程有限公司-劳务
开户行：淳安农商银行千岛湖支行宏山分处理
账号：2010 0019 0926 103</t>
  </si>
  <si>
    <t>周恒泉-零星材料款退回
开户行：交行宁波鄞州支行
账号：6222 6251 8000 0390 000</t>
  </si>
  <si>
    <t>壹佰伍拾捌万陆仟零壹元整</t>
  </si>
  <si>
    <t>中标通知书、合同、项目投资协议、交工证书</t>
  </si>
  <si>
    <t>1752 5719 0682</t>
  </si>
  <si>
    <t>中国银行合肥蜀山支行</t>
  </si>
  <si>
    <t>全部管理费</t>
  </si>
  <si>
    <t>2021/6/22外经证</t>
  </si>
  <si>
    <t>淳安县千媒广告工作室-安全物资
开户行：农行淳安支行
账号：0752 0104 0026 639</t>
  </si>
  <si>
    <t>滞纳金</t>
  </si>
  <si>
    <t>浙江兄弟路标涂料有限公司-涂料
开户行：湖州银行长兴支行
账号：8000 0163 2000 173</t>
  </si>
  <si>
    <t>周恒泉-垫付材料款
开户行：交行宁波鄞州支行
账号：6222 6251 8000 0397 785</t>
  </si>
  <si>
    <t>周恒泉-退异地预缴税金
开户行：交行宁波鄞州支行
账号：6222 6251 8000 0397 785</t>
  </si>
</sst>
</file>

<file path=xl/styles.xml><?xml version="1.0" encoding="utf-8"?>
<styleSheet xmlns="http://schemas.openxmlformats.org/spreadsheetml/2006/main">
  <numFmts count="11">
    <numFmt numFmtId="176" formatCode="#,##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178" formatCode="#,##0.00_ "/>
    <numFmt numFmtId="179" formatCode="yyyy&quot;年&quot;m&quot;月&quot;d&quot;日&quot;;@"/>
    <numFmt numFmtId="180" formatCode="0.0%"/>
    <numFmt numFmtId="181" formatCode="0.00_);[Red]\(0.00\)"/>
    <numFmt numFmtId="182" formatCode="0.00_ "/>
  </numFmts>
  <fonts count="3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6" fillId="0" borderId="0">
      <protection locked="0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1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5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29" fillId="24" borderId="2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0">
      <protection locked="0"/>
    </xf>
  </cellStyleXfs>
  <cellXfs count="10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43" fontId="6" fillId="0" borderId="2" xfId="8" applyBorder="1" applyAlignment="1">
      <alignment horizontal="center" vertical="center"/>
      <protection locked="0"/>
    </xf>
    <xf numFmtId="43" fontId="6" fillId="0" borderId="2" xfId="8" applyFill="1" applyBorder="1" applyAlignment="1">
      <alignment vertical="center"/>
      <protection locked="0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43" fontId="0" fillId="0" borderId="2" xfId="8" applyFont="1" applyBorder="1" applyAlignment="1">
      <alignment horizontal="center" vertical="center"/>
      <protection locked="0"/>
    </xf>
    <xf numFmtId="43" fontId="0" fillId="0" borderId="2" xfId="8" applyFont="1" applyBorder="1" applyAlignment="1">
      <alignment horizontal="center" vertical="center" wrapText="1"/>
      <protection locked="0"/>
    </xf>
    <xf numFmtId="179" fontId="0" fillId="0" borderId="2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43" fontId="8" fillId="0" borderId="2" xfId="8" applyFont="1" applyBorder="1" applyAlignment="1">
      <alignment horizontal="center" vertical="center"/>
      <protection locked="0"/>
    </xf>
    <xf numFmtId="178" fontId="8" fillId="2" borderId="2" xfId="50" applyNumberFormat="1" applyFont="1" applyFill="1" applyBorder="1" applyAlignment="1" applyProtection="1">
      <alignment horizontal="center" vertical="center" wrapText="1" shrinkToFit="1"/>
    </xf>
    <xf numFmtId="49" fontId="7" fillId="2" borderId="2" xfId="50" applyNumberFormat="1" applyFont="1" applyFill="1" applyBorder="1" applyAlignment="1" applyProtection="1">
      <alignment horizontal="center" vertical="center" wrapText="1" shrinkToFit="1"/>
    </xf>
    <xf numFmtId="178" fontId="7" fillId="2" borderId="2" xfId="50" applyNumberFormat="1" applyFont="1" applyFill="1" applyBorder="1" applyAlignment="1" applyProtection="1">
      <alignment horizontal="left" vertical="center" wrapText="1" shrinkToFit="1"/>
    </xf>
    <xf numFmtId="180" fontId="7" fillId="2" borderId="2" xfId="19" applyNumberFormat="1" applyFont="1" applyFill="1" applyBorder="1" applyAlignment="1" applyProtection="1">
      <alignment horizontal="center" vertical="center" wrapText="1"/>
    </xf>
    <xf numFmtId="43" fontId="5" fillId="2" borderId="2" xfId="8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81" fontId="10" fillId="2" borderId="4" xfId="50" applyNumberFormat="1" applyFont="1" applyFill="1" applyBorder="1" applyAlignment="1" applyProtection="1">
      <alignment horizontal="center" vertical="center" shrinkToFit="1"/>
    </xf>
    <xf numFmtId="181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9" xfId="50" applyFont="1" applyFill="1" applyBorder="1" applyAlignment="1" applyProtection="1">
      <alignment horizontal="center" vertical="center" wrapText="1"/>
    </xf>
    <xf numFmtId="0" fontId="10" fillId="2" borderId="10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3" borderId="4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3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vertical="center"/>
    </xf>
    <xf numFmtId="43" fontId="6" fillId="0" borderId="2" xfId="8" applyFill="1" applyBorder="1" applyAlignment="1">
      <alignment horizontal="center" vertical="center"/>
      <protection locked="0"/>
    </xf>
    <xf numFmtId="10" fontId="1" fillId="0" borderId="2" xfId="0" applyNumberFormat="1" applyFont="1" applyBorder="1" applyAlignment="1">
      <alignment vertical="center" wrapTex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78" fontId="7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vertical="center" shrinkToFit="1"/>
    </xf>
    <xf numFmtId="178" fontId="7" fillId="2" borderId="2" xfId="50" applyNumberFormat="1" applyFont="1" applyFill="1" applyBorder="1" applyAlignment="1" applyProtection="1">
      <alignment vertical="center" wrapText="1"/>
    </xf>
    <xf numFmtId="10" fontId="7" fillId="0" borderId="2" xfId="0" applyNumberFormat="1" applyFont="1" applyBorder="1" applyAlignment="1">
      <alignment vertical="center" wrapText="1"/>
    </xf>
    <xf numFmtId="0" fontId="7" fillId="2" borderId="2" xfId="50" applyFont="1" applyFill="1" applyBorder="1" applyAlignment="1" applyProtection="1">
      <alignment vertical="center"/>
    </xf>
    <xf numFmtId="0" fontId="1" fillId="2" borderId="2" xfId="50" applyFont="1" applyFill="1" applyBorder="1" applyAlignment="1" applyProtection="1">
      <alignment horizontal="center" vertical="center"/>
    </xf>
    <xf numFmtId="182" fontId="3" fillId="2" borderId="2" xfId="50" applyNumberFormat="1" applyFont="1" applyFill="1" applyBorder="1" applyAlignment="1" applyProtection="1">
      <alignment horizontal="center" vertical="center" shrinkToFit="1"/>
    </xf>
    <xf numFmtId="0" fontId="10" fillId="2" borderId="11" xfId="50" applyFont="1" applyFill="1" applyBorder="1" applyAlignment="1" applyProtection="1">
      <alignment horizontal="center" vertical="center" wrapText="1"/>
    </xf>
    <xf numFmtId="0" fontId="10" fillId="2" borderId="12" xfId="50" applyFont="1" applyFill="1" applyBorder="1" applyAlignment="1" applyProtection="1">
      <alignment horizontal="center" vertical="center" wrapText="1"/>
    </xf>
    <xf numFmtId="178" fontId="10" fillId="2" borderId="4" xfId="50" applyNumberFormat="1" applyFont="1" applyFill="1" applyBorder="1" applyAlignment="1" applyProtection="1">
      <alignment horizontal="center" vertical="center" shrinkToFit="1"/>
    </xf>
    <xf numFmtId="178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" xfId="50" applyFont="1" applyFill="1" applyBorder="1" applyAlignment="1" applyProtection="1">
      <alignment horizontal="center" vertical="center" wrapText="1"/>
    </xf>
    <xf numFmtId="0" fontId="10" fillId="2" borderId="13" xfId="50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3" fillId="2" borderId="5" xfId="50" applyNumberFormat="1" applyFont="1" applyFill="1" applyBorder="1" applyAlignment="1" applyProtection="1">
      <alignment horizontal="center" vertical="center" wrapText="1"/>
    </xf>
    <xf numFmtId="43" fontId="0" fillId="0" borderId="2" xfId="8" applyFont="1" applyFill="1" applyBorder="1" applyAlignment="1">
      <alignment vertical="center"/>
      <protection locked="0"/>
    </xf>
    <xf numFmtId="182" fontId="1" fillId="2" borderId="2" xfId="0" applyNumberFormat="1" applyFont="1" applyFill="1" applyBorder="1" applyAlignment="1">
      <alignment horizontal="center" vertical="center"/>
    </xf>
    <xf numFmtId="178" fontId="11" fillId="2" borderId="2" xfId="50" applyNumberFormat="1" applyFont="1" applyFill="1" applyBorder="1" applyAlignment="1" applyProtection="1">
      <alignment horizontal="center" vertical="center" wrapText="1"/>
    </xf>
    <xf numFmtId="182" fontId="7" fillId="2" borderId="2" xfId="0" applyNumberFormat="1" applyFont="1" applyFill="1" applyBorder="1" applyAlignment="1">
      <alignment horizontal="center" vertical="center"/>
    </xf>
    <xf numFmtId="43" fontId="8" fillId="0" borderId="2" xfId="8" applyFont="1" applyFill="1" applyBorder="1" applyAlignment="1">
      <alignment vertical="center"/>
      <protection locked="0"/>
    </xf>
    <xf numFmtId="182" fontId="3" fillId="2" borderId="2" xfId="50" applyNumberFormat="1" applyFont="1" applyFill="1" applyBorder="1" applyAlignment="1" applyProtection="1">
      <alignment horizontal="right" vertical="center"/>
    </xf>
    <xf numFmtId="178" fontId="10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2" xfId="50" applyNumberFormat="1" applyFont="1" applyFill="1" applyBorder="1" applyAlignment="1" applyProtection="1">
      <alignment horizontal="center" vertical="center" wrapText="1" shrinkToFit="1"/>
    </xf>
    <xf numFmtId="178" fontId="7" fillId="2" borderId="2" xfId="50" applyNumberFormat="1" applyFont="1" applyFill="1" applyBorder="1" applyAlignment="1" applyProtection="1">
      <alignment vertical="center" shrinkToFit="1"/>
    </xf>
    <xf numFmtId="43" fontId="8" fillId="0" borderId="2" xfId="8" applyFont="1" applyBorder="1" applyAlignment="1">
      <alignment horizontal="center" vertical="center" wrapText="1"/>
      <protection locked="0"/>
    </xf>
    <xf numFmtId="0" fontId="10" fillId="2" borderId="4" xfId="50" applyFont="1" applyFill="1" applyBorder="1" applyAlignment="1" applyProtection="1">
      <alignment horizontal="center" vertical="center" shrinkToFit="1"/>
    </xf>
    <xf numFmtId="179" fontId="6" fillId="0" borderId="2" xfId="0" applyNumberFormat="1" applyFont="1" applyFill="1" applyBorder="1" applyAlignment="1">
      <alignment horizontal="center" vertical="center"/>
    </xf>
    <xf numFmtId="43" fontId="6" fillId="0" borderId="0" xfId="8" applyFill="1" applyAlignment="1">
      <alignment horizontal="center" vertical="center"/>
      <protection locked="0"/>
    </xf>
    <xf numFmtId="182" fontId="1" fillId="2" borderId="2" xfId="0" applyNumberFormat="1" applyFont="1" applyFill="1" applyBorder="1">
      <alignment vertical="center"/>
    </xf>
    <xf numFmtId="178" fontId="1" fillId="2" borderId="2" xfId="50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24</xdr:row>
      <xdr:rowOff>99060</xdr:rowOff>
    </xdr:from>
    <xdr:to>
      <xdr:col>5</xdr:col>
      <xdr:colOff>633095</xdr:colOff>
      <xdr:row>40</xdr:row>
      <xdr:rowOff>132080</xdr:rowOff>
    </xdr:to>
    <xdr:pic>
      <xdr:nvPicPr>
        <xdr:cNvPr id="2" name="图片 1" descr="26b83907a5a23c41aa664ca9b5630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827770"/>
          <a:ext cx="6217285" cy="2776220"/>
        </a:xfrm>
        <a:prstGeom prst="rect">
          <a:avLst/>
        </a:prstGeom>
      </xdr:spPr>
    </xdr:pic>
    <xdr:clientData/>
  </xdr:twoCellAnchor>
  <xdr:twoCellAnchor editAs="oneCell">
    <xdr:from>
      <xdr:col>5</xdr:col>
      <xdr:colOff>192405</xdr:colOff>
      <xdr:row>25</xdr:row>
      <xdr:rowOff>152400</xdr:rowOff>
    </xdr:from>
    <xdr:to>
      <xdr:col>9</xdr:col>
      <xdr:colOff>95250</xdr:colOff>
      <xdr:row>39</xdr:row>
      <xdr:rowOff>144780</xdr:rowOff>
    </xdr:to>
    <xdr:pic>
      <xdr:nvPicPr>
        <xdr:cNvPr id="3" name="图片 2" descr="f203c1ac2e0fa5e58ff2cde2a518f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4695" y="9052560"/>
          <a:ext cx="4260850" cy="2392680"/>
        </a:xfrm>
        <a:prstGeom prst="rect">
          <a:avLst/>
        </a:prstGeom>
      </xdr:spPr>
    </xdr:pic>
    <xdr:clientData/>
  </xdr:twoCellAnchor>
  <xdr:twoCellAnchor editAs="oneCell">
    <xdr:from>
      <xdr:col>9</xdr:col>
      <xdr:colOff>470535</xdr:colOff>
      <xdr:row>19</xdr:row>
      <xdr:rowOff>13970</xdr:rowOff>
    </xdr:from>
    <xdr:to>
      <xdr:col>11</xdr:col>
      <xdr:colOff>431165</xdr:colOff>
      <xdr:row>19</xdr:row>
      <xdr:rowOff>509270</xdr:rowOff>
    </xdr:to>
    <xdr:pic>
      <xdr:nvPicPr>
        <xdr:cNvPr id="4" name="图片 3" descr="R6U9W8AZ$]{Z1OK9(O%]97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50830" y="6494780"/>
          <a:ext cx="1679575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</xdr:colOff>
      <xdr:row>24</xdr:row>
      <xdr:rowOff>100330</xdr:rowOff>
    </xdr:from>
    <xdr:to>
      <xdr:col>15</xdr:col>
      <xdr:colOff>78740</xdr:colOff>
      <xdr:row>72</xdr:row>
      <xdr:rowOff>109220</xdr:rowOff>
    </xdr:to>
    <xdr:pic>
      <xdr:nvPicPr>
        <xdr:cNvPr id="5" name="图片 4" descr="9ba9dc68b2a98e2bd60dbf0067b9fe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29825" y="8829040"/>
          <a:ext cx="5176520" cy="8238490"/>
        </a:xfrm>
        <a:prstGeom prst="rect">
          <a:avLst/>
        </a:prstGeom>
      </xdr:spPr>
    </xdr:pic>
    <xdr:clientData/>
  </xdr:twoCellAnchor>
  <xdr:twoCellAnchor editAs="oneCell">
    <xdr:from>
      <xdr:col>15</xdr:col>
      <xdr:colOff>67945</xdr:colOff>
      <xdr:row>24</xdr:row>
      <xdr:rowOff>139700</xdr:rowOff>
    </xdr:from>
    <xdr:to>
      <xdr:col>18</xdr:col>
      <xdr:colOff>718820</xdr:colOff>
      <xdr:row>78</xdr:row>
      <xdr:rowOff>38100</xdr:rowOff>
    </xdr:to>
    <xdr:pic>
      <xdr:nvPicPr>
        <xdr:cNvPr id="6" name="图片 5" descr="EKE(Z)AB7_S)~[1RDGJEA(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95550" y="8868410"/>
          <a:ext cx="5690870" cy="915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470535</xdr:colOff>
      <xdr:row>19</xdr:row>
      <xdr:rowOff>13970</xdr:rowOff>
    </xdr:from>
    <xdr:to>
      <xdr:col>11</xdr:col>
      <xdr:colOff>431165</xdr:colOff>
      <xdr:row>19</xdr:row>
      <xdr:rowOff>509270</xdr:rowOff>
    </xdr:to>
    <xdr:pic>
      <xdr:nvPicPr>
        <xdr:cNvPr id="4" name="图片 3" descr="R6U9W8AZ$]{Z1OK9(O%]97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0830" y="6494780"/>
          <a:ext cx="1679575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30</xdr:row>
      <xdr:rowOff>38100</xdr:rowOff>
    </xdr:from>
    <xdr:to>
      <xdr:col>7</xdr:col>
      <xdr:colOff>67310</xdr:colOff>
      <xdr:row>61</xdr:row>
      <xdr:rowOff>114300</xdr:rowOff>
    </xdr:to>
    <xdr:pic>
      <xdr:nvPicPr>
        <xdr:cNvPr id="7" name="图片 6" descr="RB@NSD3@}H]ZNLO1$0YEUL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1840210"/>
          <a:ext cx="8886825" cy="5391150"/>
        </a:xfrm>
        <a:prstGeom prst="rect">
          <a:avLst/>
        </a:prstGeom>
      </xdr:spPr>
    </xdr:pic>
    <xdr:clientData/>
  </xdr:twoCellAnchor>
  <xdr:twoCellAnchor editAs="oneCell">
    <xdr:from>
      <xdr:col>6</xdr:col>
      <xdr:colOff>528320</xdr:colOff>
      <xdr:row>22</xdr:row>
      <xdr:rowOff>533400</xdr:rowOff>
    </xdr:from>
    <xdr:to>
      <xdr:col>12</xdr:col>
      <xdr:colOff>669925</xdr:colOff>
      <xdr:row>24</xdr:row>
      <xdr:rowOff>279400</xdr:rowOff>
    </xdr:to>
    <xdr:pic>
      <xdr:nvPicPr>
        <xdr:cNvPr id="8" name="图片 7" descr="XASOD7@C@REBRUK3FH441C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19415" y="8601710"/>
          <a:ext cx="5086350" cy="77470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24</xdr:row>
      <xdr:rowOff>266700</xdr:rowOff>
    </xdr:from>
    <xdr:to>
      <xdr:col>12</xdr:col>
      <xdr:colOff>641350</xdr:colOff>
      <xdr:row>25</xdr:row>
      <xdr:rowOff>460375</xdr:rowOff>
    </xdr:to>
    <xdr:pic>
      <xdr:nvPicPr>
        <xdr:cNvPr id="2" name="图片 1" descr="V5X1]QAM83~B]N%T[SVLRRJ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43545" y="9363710"/>
          <a:ext cx="5033645" cy="68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0"/>
  <sheetViews>
    <sheetView topLeftCell="C7" workbookViewId="0">
      <selection activeCell="A5" sqref="$A1:$XFD1048576"/>
    </sheetView>
  </sheetViews>
  <sheetFormatPr defaultColWidth="9" defaultRowHeight="13.5"/>
  <cols>
    <col min="1" max="1" width="3.225" style="1" customWidth="1"/>
    <col min="2" max="2" width="14.675" style="2" customWidth="1"/>
    <col min="3" max="3" width="15.8583333333333" style="1" customWidth="1"/>
    <col min="4" max="4" width="14.275" style="1" customWidth="1"/>
    <col min="5" max="5" width="25.75" style="3" customWidth="1"/>
    <col min="6" max="6" width="24.525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12.558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083333333333" style="1" customWidth="1"/>
    <col min="17" max="17" width="14.8" style="1" customWidth="1"/>
    <col min="18" max="18" width="14.5333333333333" style="1" customWidth="1"/>
    <col min="19" max="19" width="15.75" style="3" customWidth="1"/>
    <col min="20" max="20" width="15.4416666666667" style="1" customWidth="1"/>
    <col min="21" max="16361" width="9" style="1" customWidth="1"/>
  </cols>
  <sheetData>
    <row r="1" ht="24.9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7"/>
      <c r="J2" s="6" t="s">
        <v>4</v>
      </c>
      <c r="K2" s="6"/>
      <c r="L2" s="6"/>
      <c r="M2" s="6"/>
      <c r="N2" s="50" t="s">
        <v>5</v>
      </c>
      <c r="O2" s="50"/>
      <c r="P2" s="51">
        <v>9922</v>
      </c>
      <c r="Q2" s="55" t="s">
        <v>6</v>
      </c>
      <c r="R2" s="55"/>
      <c r="S2" s="79"/>
      <c r="T2" s="79"/>
    </row>
    <row r="3" ht="27.9" customHeight="1" spans="1:20">
      <c r="A3" s="5" t="s">
        <v>7</v>
      </c>
      <c r="B3" s="5"/>
      <c r="C3" s="52">
        <v>6530785</v>
      </c>
      <c r="D3" s="52"/>
      <c r="E3" s="52"/>
      <c r="F3" s="8" t="s">
        <v>8</v>
      </c>
      <c r="G3" s="9">
        <v>43271</v>
      </c>
      <c r="H3" s="5" t="s">
        <v>9</v>
      </c>
      <c r="I3" s="5"/>
      <c r="J3" s="29" t="s">
        <v>10</v>
      </c>
      <c r="K3" s="29"/>
      <c r="L3" s="29"/>
      <c r="M3" s="29"/>
      <c r="N3" s="5" t="s">
        <v>11</v>
      </c>
      <c r="O3" s="5"/>
      <c r="P3" s="29"/>
      <c r="Q3" s="80" t="s">
        <v>12</v>
      </c>
      <c r="R3" s="80"/>
      <c r="S3" s="81" t="s">
        <v>13</v>
      </c>
      <c r="T3" s="81"/>
    </row>
    <row r="4" ht="27.9" customHeight="1" spans="1:20">
      <c r="A4" s="5" t="s">
        <v>14</v>
      </c>
      <c r="B4" s="5"/>
      <c r="C4" s="94"/>
      <c r="D4" s="94"/>
      <c r="E4" s="94"/>
      <c r="F4" s="8" t="s">
        <v>15</v>
      </c>
      <c r="G4" s="10"/>
      <c r="H4" s="5" t="s">
        <v>16</v>
      </c>
      <c r="I4" s="5"/>
      <c r="J4" s="29"/>
      <c r="K4" s="29"/>
      <c r="L4" s="29"/>
      <c r="M4" s="29"/>
      <c r="N4" s="5" t="s">
        <v>17</v>
      </c>
      <c r="O4" s="5"/>
      <c r="P4" s="52" t="s">
        <v>18</v>
      </c>
      <c r="Q4" s="8" t="s">
        <v>19</v>
      </c>
      <c r="R4" s="52" t="s">
        <v>20</v>
      </c>
      <c r="S4" s="82" t="s">
        <v>21</v>
      </c>
      <c r="T4" s="83" t="s">
        <v>18</v>
      </c>
    </row>
    <row r="5" ht="27.9" customHeight="1" spans="1:20">
      <c r="A5" s="5" t="s">
        <v>22</v>
      </c>
      <c r="B5" s="11" t="s">
        <v>23</v>
      </c>
      <c r="C5" s="12"/>
      <c r="D5" s="12"/>
      <c r="E5" s="12"/>
      <c r="F5" s="13"/>
      <c r="G5" s="14" t="s">
        <v>24</v>
      </c>
      <c r="H5" s="11" t="s">
        <v>23</v>
      </c>
      <c r="I5" s="12"/>
      <c r="J5" s="13"/>
      <c r="K5" s="14" t="s">
        <v>25</v>
      </c>
      <c r="L5" s="11" t="s">
        <v>26</v>
      </c>
      <c r="M5" s="13"/>
      <c r="N5" s="11" t="s">
        <v>27</v>
      </c>
      <c r="O5" s="13"/>
      <c r="P5" s="53" t="s">
        <v>28</v>
      </c>
      <c r="Q5" s="84"/>
      <c r="R5" s="84"/>
      <c r="S5" s="82" t="s">
        <v>29</v>
      </c>
      <c r="T5" s="85" t="s">
        <v>30</v>
      </c>
    </row>
    <row r="6" ht="27.9" customHeight="1" spans="1:20">
      <c r="A6" s="5"/>
      <c r="B6" s="15" t="s">
        <v>31</v>
      </c>
      <c r="C6" s="16"/>
      <c r="D6" s="16"/>
      <c r="E6" s="16"/>
      <c r="F6" s="17"/>
      <c r="G6" s="5"/>
      <c r="H6" s="15" t="s">
        <v>32</v>
      </c>
      <c r="I6" s="16"/>
      <c r="J6" s="17"/>
      <c r="K6" s="5" t="s">
        <v>33</v>
      </c>
      <c r="L6" s="15" t="s">
        <v>34</v>
      </c>
      <c r="M6" s="17"/>
      <c r="N6" s="15" t="s">
        <v>35</v>
      </c>
      <c r="O6" s="17"/>
      <c r="P6" s="54" t="s">
        <v>36</v>
      </c>
      <c r="Q6" s="86"/>
      <c r="R6" s="86"/>
      <c r="S6" s="82"/>
      <c r="T6" s="85"/>
    </row>
    <row r="7" ht="27.9" customHeight="1" spans="1:20">
      <c r="A7" s="5"/>
      <c r="B7" s="18" t="s">
        <v>37</v>
      </c>
      <c r="C7" s="5" t="s">
        <v>38</v>
      </c>
      <c r="D7" s="5" t="s">
        <v>39</v>
      </c>
      <c r="E7" s="8" t="s">
        <v>40</v>
      </c>
      <c r="F7" s="8" t="s">
        <v>41</v>
      </c>
      <c r="G7" s="18" t="s">
        <v>42</v>
      </c>
      <c r="H7" s="5" t="s">
        <v>43</v>
      </c>
      <c r="I7" s="8" t="s">
        <v>44</v>
      </c>
      <c r="J7" s="8" t="s">
        <v>45</v>
      </c>
      <c r="K7" s="55" t="s">
        <v>44</v>
      </c>
      <c r="L7" s="8" t="s">
        <v>44</v>
      </c>
      <c r="M7" s="5" t="s">
        <v>45</v>
      </c>
      <c r="N7" s="5" t="s">
        <v>44</v>
      </c>
      <c r="O7" s="5" t="s">
        <v>45</v>
      </c>
      <c r="P7" s="8" t="s">
        <v>46</v>
      </c>
      <c r="Q7" s="8" t="s">
        <v>47</v>
      </c>
      <c r="R7" s="8" t="s">
        <v>48</v>
      </c>
      <c r="S7" s="82"/>
      <c r="T7" s="85"/>
    </row>
    <row r="8" ht="24" customHeight="1" spans="1:20">
      <c r="A8" s="19">
        <v>1</v>
      </c>
      <c r="B8" s="20">
        <v>43494</v>
      </c>
      <c r="C8" s="21">
        <v>1623875</v>
      </c>
      <c r="D8" s="22"/>
      <c r="E8" s="23" t="s">
        <v>49</v>
      </c>
      <c r="F8" s="24" t="s">
        <v>50</v>
      </c>
      <c r="G8" s="25"/>
      <c r="H8" s="26">
        <v>0.02</v>
      </c>
      <c r="I8" s="25">
        <v>38709</v>
      </c>
      <c r="J8" s="23" t="s">
        <v>51</v>
      </c>
      <c r="K8" s="22">
        <f>35626+1336</f>
        <v>36962</v>
      </c>
      <c r="L8" s="56">
        <v>500</v>
      </c>
      <c r="M8" s="52" t="s">
        <v>52</v>
      </c>
      <c r="N8" s="57"/>
      <c r="O8" s="58"/>
      <c r="P8" s="59" t="s">
        <v>53</v>
      </c>
      <c r="Q8" s="52"/>
      <c r="R8" s="52">
        <v>1300446.25</v>
      </c>
      <c r="S8" s="22">
        <v>1000000</v>
      </c>
      <c r="T8" s="70"/>
    </row>
    <row r="9" ht="24" customHeight="1" spans="1:20">
      <c r="A9" s="27"/>
      <c r="B9" s="20">
        <v>43494</v>
      </c>
      <c r="C9" s="21">
        <v>286566</v>
      </c>
      <c r="D9" s="21"/>
      <c r="E9" s="23" t="s">
        <v>54</v>
      </c>
      <c r="F9" s="23" t="s">
        <v>55</v>
      </c>
      <c r="G9" s="25"/>
      <c r="H9" s="26">
        <v>0.02</v>
      </c>
      <c r="I9" s="25">
        <v>-38709</v>
      </c>
      <c r="J9" s="23" t="s">
        <v>56</v>
      </c>
      <c r="K9" s="22">
        <v>-36962</v>
      </c>
      <c r="L9" s="56">
        <v>-500</v>
      </c>
      <c r="M9" s="52" t="s">
        <v>57</v>
      </c>
      <c r="N9" s="57"/>
      <c r="O9" s="58"/>
      <c r="P9" s="59" t="s">
        <v>58</v>
      </c>
      <c r="Q9" s="52">
        <v>1950000</v>
      </c>
      <c r="R9" s="52">
        <f>120000+600000+379760+600000</f>
        <v>1699760</v>
      </c>
      <c r="S9" s="22">
        <v>623875</v>
      </c>
      <c r="T9" s="70"/>
    </row>
    <row r="10" ht="24" customHeight="1" spans="1:20">
      <c r="A10" s="27"/>
      <c r="B10" s="20">
        <v>43551</v>
      </c>
      <c r="C10" s="21"/>
      <c r="D10" s="21">
        <v>400000</v>
      </c>
      <c r="E10" s="23" t="s">
        <v>59</v>
      </c>
      <c r="F10" s="23"/>
      <c r="G10" s="25"/>
      <c r="H10" s="26"/>
      <c r="I10" s="60"/>
      <c r="J10" s="34"/>
      <c r="K10" s="61"/>
      <c r="L10" s="60"/>
      <c r="M10" s="52"/>
      <c r="N10" s="57"/>
      <c r="O10" s="58"/>
      <c r="P10" s="59" t="s">
        <v>60</v>
      </c>
      <c r="Q10" s="52"/>
      <c r="R10" s="52">
        <v>575417</v>
      </c>
      <c r="S10" s="22">
        <f>400000+179862</f>
        <v>579862</v>
      </c>
      <c r="T10" s="70"/>
    </row>
    <row r="11" ht="24" customHeight="1" spans="1:20">
      <c r="A11" s="27"/>
      <c r="B11" s="20">
        <v>43605</v>
      </c>
      <c r="C11" s="21"/>
      <c r="D11" s="21">
        <v>179862</v>
      </c>
      <c r="E11" s="23"/>
      <c r="F11" s="23"/>
      <c r="G11" s="25"/>
      <c r="H11" s="26"/>
      <c r="I11" s="60"/>
      <c r="J11" s="34"/>
      <c r="K11" s="61"/>
      <c r="L11" s="60"/>
      <c r="M11" s="52"/>
      <c r="N11" s="57"/>
      <c r="O11" s="58"/>
      <c r="P11" s="59" t="s">
        <v>61</v>
      </c>
      <c r="Q11" s="52"/>
      <c r="R11" s="52">
        <v>90000</v>
      </c>
      <c r="S11" s="22"/>
      <c r="T11" s="70"/>
    </row>
    <row r="12" ht="24" customHeight="1" spans="1:20">
      <c r="A12" s="28"/>
      <c r="B12" s="20">
        <v>43737</v>
      </c>
      <c r="C12" s="21"/>
      <c r="D12" s="21"/>
      <c r="E12" s="23"/>
      <c r="F12" s="23"/>
      <c r="G12" s="25"/>
      <c r="H12" s="26"/>
      <c r="I12" s="60"/>
      <c r="J12" s="34"/>
      <c r="K12" s="61"/>
      <c r="L12" s="60"/>
      <c r="M12" s="52"/>
      <c r="N12" s="57"/>
      <c r="O12" s="58"/>
      <c r="P12" s="59" t="s">
        <v>62</v>
      </c>
      <c r="Q12" s="52"/>
      <c r="R12" s="52"/>
      <c r="S12" s="22">
        <v>286566</v>
      </c>
      <c r="T12" s="70"/>
    </row>
    <row r="13" ht="24" customHeight="1" spans="1:20">
      <c r="A13" s="29">
        <v>2</v>
      </c>
      <c r="B13" s="20">
        <v>43737</v>
      </c>
      <c r="C13" s="21">
        <v>1019706.88</v>
      </c>
      <c r="D13" s="21"/>
      <c r="E13" s="23"/>
      <c r="F13" s="23"/>
      <c r="G13" s="25"/>
      <c r="H13" s="26">
        <v>0.02</v>
      </c>
      <c r="I13" s="60">
        <f>C13*H13</f>
        <v>20394.1376</v>
      </c>
      <c r="J13" s="34" t="s">
        <v>51</v>
      </c>
      <c r="K13" s="101">
        <f>18710+702</f>
        <v>19412</v>
      </c>
      <c r="L13" s="60"/>
      <c r="M13" s="52"/>
      <c r="N13" s="57"/>
      <c r="O13" s="58"/>
      <c r="P13" s="59"/>
      <c r="Q13" s="52"/>
      <c r="R13" s="52"/>
      <c r="S13" s="22"/>
      <c r="T13" s="70"/>
    </row>
    <row r="14" customFormat="1" spans="1:20">
      <c r="A14" s="29"/>
      <c r="B14" s="20">
        <v>43738</v>
      </c>
      <c r="C14" s="21"/>
      <c r="D14" s="21"/>
      <c r="E14" s="23"/>
      <c r="F14" s="23"/>
      <c r="G14" s="25"/>
      <c r="H14" s="26"/>
      <c r="I14" s="60">
        <v>-20394.14</v>
      </c>
      <c r="J14" s="34" t="s">
        <v>56</v>
      </c>
      <c r="K14" s="101">
        <v>-19412</v>
      </c>
      <c r="L14" s="60"/>
      <c r="M14" s="52"/>
      <c r="N14" s="57"/>
      <c r="O14" s="58"/>
      <c r="P14" s="59"/>
      <c r="Q14" s="52"/>
      <c r="R14" s="52"/>
      <c r="S14" s="22"/>
      <c r="T14" s="70"/>
    </row>
    <row r="15" ht="24" customHeight="1" spans="1:20">
      <c r="A15" s="29"/>
      <c r="B15" s="20">
        <v>43738</v>
      </c>
      <c r="C15" s="21"/>
      <c r="D15" s="21"/>
      <c r="E15" s="23" t="s">
        <v>63</v>
      </c>
      <c r="F15" s="103" t="s">
        <v>64</v>
      </c>
      <c r="G15" s="25"/>
      <c r="H15" s="26"/>
      <c r="I15" s="60"/>
      <c r="J15" s="34"/>
      <c r="K15" s="61"/>
      <c r="L15" s="60"/>
      <c r="M15" s="52"/>
      <c r="N15" s="57"/>
      <c r="O15" s="58"/>
      <c r="P15" s="59" t="s">
        <v>58</v>
      </c>
      <c r="Q15" s="52">
        <f>Q9-S9</f>
        <v>1326125</v>
      </c>
      <c r="R15" s="52"/>
      <c r="S15" s="22">
        <v>875885</v>
      </c>
      <c r="T15" s="70"/>
    </row>
    <row r="16" ht="24" customHeight="1" spans="1:20">
      <c r="A16" s="29"/>
      <c r="B16" s="20">
        <v>43738</v>
      </c>
      <c r="C16" s="21"/>
      <c r="D16" s="21"/>
      <c r="E16" s="23" t="s">
        <v>65</v>
      </c>
      <c r="F16" s="103" t="s">
        <v>66</v>
      </c>
      <c r="G16" s="25"/>
      <c r="H16" s="26"/>
      <c r="I16" s="60"/>
      <c r="J16" s="34"/>
      <c r="K16" s="61"/>
      <c r="L16" s="60"/>
      <c r="M16" s="52"/>
      <c r="N16" s="57"/>
      <c r="O16" s="58"/>
      <c r="P16" s="59" t="s">
        <v>61</v>
      </c>
      <c r="Q16" s="52">
        <v>90000</v>
      </c>
      <c r="R16" s="52"/>
      <c r="S16" s="22">
        <v>90000</v>
      </c>
      <c r="T16" s="70"/>
    </row>
    <row r="17" ht="24" customHeight="1" spans="1:20">
      <c r="A17" s="29"/>
      <c r="B17" s="20">
        <v>43738</v>
      </c>
      <c r="C17" s="21"/>
      <c r="D17" s="21">
        <v>-53821</v>
      </c>
      <c r="E17" s="23" t="s">
        <v>67</v>
      </c>
      <c r="F17" s="103" t="s">
        <v>68</v>
      </c>
      <c r="G17" s="25"/>
      <c r="H17" s="26"/>
      <c r="I17" s="60"/>
      <c r="J17" s="34"/>
      <c r="K17" s="61"/>
      <c r="L17" s="60"/>
      <c r="M17" s="52"/>
      <c r="N17" s="57"/>
      <c r="O17" s="58"/>
      <c r="P17" s="59"/>
      <c r="Q17" s="52"/>
      <c r="R17" s="52"/>
      <c r="S17" s="22"/>
      <c r="T17" s="70"/>
    </row>
    <row r="18" ht="24" customHeight="1" spans="1:20">
      <c r="A18" s="29"/>
      <c r="B18" s="20"/>
      <c r="C18" s="21"/>
      <c r="D18" s="21"/>
      <c r="E18" s="23"/>
      <c r="F18" s="23"/>
      <c r="G18" s="25"/>
      <c r="H18" s="26"/>
      <c r="I18" s="60"/>
      <c r="J18" s="34"/>
      <c r="K18" s="61"/>
      <c r="L18" s="60"/>
      <c r="M18" s="52"/>
      <c r="N18" s="57"/>
      <c r="O18" s="58"/>
      <c r="P18" s="59"/>
      <c r="Q18" s="52"/>
      <c r="R18" s="52"/>
      <c r="S18" s="22"/>
      <c r="T18" s="70"/>
    </row>
    <row r="19" ht="24" customHeight="1" spans="1:20">
      <c r="A19" s="29"/>
      <c r="B19" s="20"/>
      <c r="C19" s="21"/>
      <c r="D19" s="21"/>
      <c r="E19" s="23"/>
      <c r="F19" s="23"/>
      <c r="G19" s="25"/>
      <c r="H19" s="26"/>
      <c r="I19" s="60"/>
      <c r="J19" s="34"/>
      <c r="K19" s="61"/>
      <c r="L19" s="60"/>
      <c r="M19" s="52"/>
      <c r="N19" s="57"/>
      <c r="O19" s="58"/>
      <c r="P19" s="59"/>
      <c r="Q19" s="52"/>
      <c r="R19" s="52"/>
      <c r="S19" s="22"/>
      <c r="T19" s="70"/>
    </row>
    <row r="20" ht="24" customHeight="1" spans="1:20">
      <c r="A20" s="29"/>
      <c r="B20" s="20"/>
      <c r="C20" s="21"/>
      <c r="D20" s="21"/>
      <c r="E20" s="23"/>
      <c r="F20" s="24"/>
      <c r="G20" s="25"/>
      <c r="H20" s="26"/>
      <c r="I20" s="60"/>
      <c r="J20" s="34"/>
      <c r="K20" s="61"/>
      <c r="L20" s="60"/>
      <c r="M20" s="52"/>
      <c r="N20" s="57"/>
      <c r="O20" s="58"/>
      <c r="P20" s="59"/>
      <c r="Q20" s="52"/>
      <c r="R20" s="52"/>
      <c r="S20" s="22"/>
      <c r="T20" s="70"/>
    </row>
    <row r="21" ht="24" customHeight="1" spans="1:20">
      <c r="A21" s="29"/>
      <c r="B21" s="100"/>
      <c r="C21" s="21"/>
      <c r="D21" s="21"/>
      <c r="E21" s="33"/>
      <c r="F21" s="24"/>
      <c r="G21" s="34"/>
      <c r="H21" s="26"/>
      <c r="I21" s="60"/>
      <c r="J21" s="34"/>
      <c r="K21" s="61"/>
      <c r="L21" s="60"/>
      <c r="M21" s="52"/>
      <c r="N21" s="57"/>
      <c r="O21" s="58"/>
      <c r="P21" s="59"/>
      <c r="Q21" s="8"/>
      <c r="R21" s="88"/>
      <c r="S21" s="102"/>
      <c r="T21" s="70"/>
    </row>
    <row r="22" ht="30" customHeight="1" spans="1:20">
      <c r="A22" s="5" t="s">
        <v>69</v>
      </c>
      <c r="B22" s="5"/>
      <c r="C22" s="42">
        <f>SUM(C8:C21)</f>
        <v>2930147.88</v>
      </c>
      <c r="D22" s="42">
        <f>SUM(D8:D21)</f>
        <v>526041</v>
      </c>
      <c r="E22" s="43" t="s">
        <v>70</v>
      </c>
      <c r="F22" s="43" t="s">
        <v>70</v>
      </c>
      <c r="G22" s="43" t="s">
        <v>70</v>
      </c>
      <c r="H22" s="43" t="s">
        <v>70</v>
      </c>
      <c r="I22" s="71">
        <f>SUM(I8:I21)</f>
        <v>-0.00239999999757856</v>
      </c>
      <c r="J22" s="43" t="s">
        <v>70</v>
      </c>
      <c r="K22" s="43">
        <f>SUM(K8:K21)</f>
        <v>0</v>
      </c>
      <c r="L22" s="43">
        <f>SUM(L8:L21)</f>
        <v>0</v>
      </c>
      <c r="M22" s="43" t="s">
        <v>70</v>
      </c>
      <c r="N22" s="43">
        <f>SUM(N8:N21)</f>
        <v>0</v>
      </c>
      <c r="O22" s="43" t="s">
        <v>70</v>
      </c>
      <c r="P22" s="43" t="s">
        <v>70</v>
      </c>
      <c r="Q22" s="71">
        <f>SUM(Q8:Q21)</f>
        <v>3366125</v>
      </c>
      <c r="R22" s="71">
        <f>SUM(R8:R21)</f>
        <v>3665623.25</v>
      </c>
      <c r="S22" s="43">
        <f>SUM(S8:S21)</f>
        <v>3456188</v>
      </c>
      <c r="T22" s="92">
        <f>C22+D22-S22-I22-K22-L22-N22</f>
        <v>0.88239999988582</v>
      </c>
    </row>
    <row r="23" ht="30" customHeight="1" spans="1:20">
      <c r="A23" s="44" t="s">
        <v>71</v>
      </c>
      <c r="B23" s="44"/>
      <c r="C23" s="44" t="s">
        <v>72</v>
      </c>
      <c r="D23" s="44"/>
      <c r="E23" s="44"/>
      <c r="F23" s="45">
        <f>875885+90000+53821</f>
        <v>1019706</v>
      </c>
      <c r="G23" s="46"/>
      <c r="H23" s="47" t="s">
        <v>73</v>
      </c>
      <c r="I23" s="72"/>
      <c r="J23" s="72"/>
      <c r="K23" s="72"/>
      <c r="L23" s="73"/>
      <c r="M23" s="44" t="s">
        <v>74</v>
      </c>
      <c r="N23" s="74">
        <f>F23</f>
        <v>1019706</v>
      </c>
      <c r="O23" s="75"/>
      <c r="P23" s="75"/>
      <c r="Q23" s="75"/>
      <c r="R23" s="75"/>
      <c r="S23" s="75"/>
      <c r="T23" s="93"/>
    </row>
    <row r="24" ht="30" customHeight="1" spans="1:20">
      <c r="A24" s="44"/>
      <c r="B24" s="44"/>
      <c r="C24" s="44" t="s">
        <v>75</v>
      </c>
      <c r="D24" s="44"/>
      <c r="E24" s="44"/>
      <c r="F24" s="45">
        <v>0</v>
      </c>
      <c r="G24" s="46"/>
      <c r="H24" s="48"/>
      <c r="I24" s="76"/>
      <c r="J24" s="76"/>
      <c r="K24" s="76"/>
      <c r="L24" s="77"/>
      <c r="M24" s="44" t="s">
        <v>76</v>
      </c>
      <c r="N24" s="99" t="s">
        <v>77</v>
      </c>
      <c r="O24" s="99"/>
      <c r="P24" s="99"/>
      <c r="Q24" s="99"/>
      <c r="R24" s="99"/>
      <c r="S24" s="99"/>
      <c r="T24" s="99"/>
    </row>
    <row r="30" spans="2:2">
      <c r="B30" s="49"/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2:B22"/>
    <mergeCell ref="C23:E23"/>
    <mergeCell ref="F23:G23"/>
    <mergeCell ref="N23:T23"/>
    <mergeCell ref="C24:E24"/>
    <mergeCell ref="F24:G24"/>
    <mergeCell ref="N24:T24"/>
    <mergeCell ref="A5:A7"/>
    <mergeCell ref="A8:A12"/>
    <mergeCell ref="A13:A17"/>
    <mergeCell ref="S5:S7"/>
    <mergeCell ref="T5:T7"/>
    <mergeCell ref="H23:L24"/>
    <mergeCell ref="A23:B24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zoomScale="90" zoomScaleNormal="90" topLeftCell="F1" workbookViewId="0">
      <selection activeCell="T22" sqref="T22"/>
    </sheetView>
  </sheetViews>
  <sheetFormatPr defaultColWidth="9" defaultRowHeight="13.5"/>
  <cols>
    <col min="1" max="1" width="3.225" style="1" customWidth="1"/>
    <col min="2" max="2" width="14.675" style="2" customWidth="1"/>
    <col min="3" max="3" width="15.8583333333333" style="1" customWidth="1"/>
    <col min="4" max="4" width="14.275" style="1" customWidth="1"/>
    <col min="5" max="5" width="25.75" style="3" customWidth="1"/>
    <col min="6" max="6" width="24.525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12.558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083333333333" style="1" customWidth="1"/>
    <col min="17" max="17" width="14.8" style="1" customWidth="1"/>
    <col min="18" max="18" width="14.5333333333333" style="1" customWidth="1"/>
    <col min="19" max="19" width="15.75" style="3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7"/>
      <c r="J2" s="6" t="s">
        <v>4</v>
      </c>
      <c r="K2" s="6"/>
      <c r="L2" s="6"/>
      <c r="M2" s="6"/>
      <c r="N2" s="50" t="s">
        <v>5</v>
      </c>
      <c r="O2" s="50"/>
      <c r="P2" s="51">
        <v>9922</v>
      </c>
      <c r="Q2" s="55" t="s">
        <v>6</v>
      </c>
      <c r="R2" s="55"/>
      <c r="S2" s="79"/>
      <c r="T2" s="7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5" t="s">
        <v>7</v>
      </c>
      <c r="B3" s="5"/>
      <c r="C3" s="52">
        <v>6530785</v>
      </c>
      <c r="D3" s="52"/>
      <c r="E3" s="52"/>
      <c r="F3" s="8" t="s">
        <v>8</v>
      </c>
      <c r="G3" s="9">
        <v>43271</v>
      </c>
      <c r="H3" s="5" t="s">
        <v>9</v>
      </c>
      <c r="I3" s="5"/>
      <c r="J3" s="29" t="s">
        <v>10</v>
      </c>
      <c r="K3" s="29"/>
      <c r="L3" s="29"/>
      <c r="M3" s="29"/>
      <c r="N3" s="5" t="s">
        <v>11</v>
      </c>
      <c r="O3" s="5"/>
      <c r="P3" s="29"/>
      <c r="Q3" s="80" t="s">
        <v>12</v>
      </c>
      <c r="R3" s="80"/>
      <c r="S3" s="81" t="s">
        <v>13</v>
      </c>
      <c r="T3" s="81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5" t="s">
        <v>14</v>
      </c>
      <c r="B4" s="5"/>
      <c r="C4" s="94"/>
      <c r="D4" s="94"/>
      <c r="E4" s="94"/>
      <c r="F4" s="8" t="s">
        <v>15</v>
      </c>
      <c r="G4" s="10"/>
      <c r="H4" s="5" t="s">
        <v>16</v>
      </c>
      <c r="I4" s="5"/>
      <c r="J4" s="29"/>
      <c r="K4" s="29"/>
      <c r="L4" s="29"/>
      <c r="M4" s="29"/>
      <c r="N4" s="5" t="s">
        <v>17</v>
      </c>
      <c r="O4" s="5"/>
      <c r="P4" s="52" t="s">
        <v>18</v>
      </c>
      <c r="Q4" s="8" t="s">
        <v>19</v>
      </c>
      <c r="R4" s="52" t="s">
        <v>20</v>
      </c>
      <c r="S4" s="82" t="s">
        <v>21</v>
      </c>
      <c r="T4" s="83" t="s">
        <v>18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5" t="s">
        <v>22</v>
      </c>
      <c r="B5" s="11" t="s">
        <v>23</v>
      </c>
      <c r="C5" s="12"/>
      <c r="D5" s="12"/>
      <c r="E5" s="12"/>
      <c r="F5" s="13"/>
      <c r="G5" s="14" t="s">
        <v>24</v>
      </c>
      <c r="H5" s="11" t="s">
        <v>23</v>
      </c>
      <c r="I5" s="12"/>
      <c r="J5" s="13"/>
      <c r="K5" s="14" t="s">
        <v>25</v>
      </c>
      <c r="L5" s="11" t="s">
        <v>26</v>
      </c>
      <c r="M5" s="13"/>
      <c r="N5" s="11" t="s">
        <v>27</v>
      </c>
      <c r="O5" s="13"/>
      <c r="P5" s="53" t="s">
        <v>28</v>
      </c>
      <c r="Q5" s="84"/>
      <c r="R5" s="84"/>
      <c r="S5" s="82" t="s">
        <v>29</v>
      </c>
      <c r="T5" s="85" t="s">
        <v>30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5"/>
      <c r="B6" s="15" t="s">
        <v>31</v>
      </c>
      <c r="C6" s="16"/>
      <c r="D6" s="16"/>
      <c r="E6" s="16"/>
      <c r="F6" s="17"/>
      <c r="G6" s="5"/>
      <c r="H6" s="15" t="s">
        <v>32</v>
      </c>
      <c r="I6" s="16"/>
      <c r="J6" s="17"/>
      <c r="K6" s="5" t="s">
        <v>33</v>
      </c>
      <c r="L6" s="15" t="s">
        <v>34</v>
      </c>
      <c r="M6" s="17"/>
      <c r="N6" s="15" t="s">
        <v>35</v>
      </c>
      <c r="O6" s="17"/>
      <c r="P6" s="54" t="s">
        <v>36</v>
      </c>
      <c r="Q6" s="86"/>
      <c r="R6" s="86"/>
      <c r="S6" s="82"/>
      <c r="T6" s="85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5"/>
      <c r="B7" s="18" t="s">
        <v>37</v>
      </c>
      <c r="C7" s="5" t="s">
        <v>38</v>
      </c>
      <c r="D7" s="5" t="s">
        <v>39</v>
      </c>
      <c r="E7" s="8" t="s">
        <v>40</v>
      </c>
      <c r="F7" s="8" t="s">
        <v>41</v>
      </c>
      <c r="G7" s="18" t="s">
        <v>42</v>
      </c>
      <c r="H7" s="5" t="s">
        <v>43</v>
      </c>
      <c r="I7" s="8" t="s">
        <v>44</v>
      </c>
      <c r="J7" s="8" t="s">
        <v>45</v>
      </c>
      <c r="K7" s="55" t="s">
        <v>44</v>
      </c>
      <c r="L7" s="8" t="s">
        <v>44</v>
      </c>
      <c r="M7" s="5" t="s">
        <v>45</v>
      </c>
      <c r="N7" s="5" t="s">
        <v>44</v>
      </c>
      <c r="O7" s="5" t="s">
        <v>45</v>
      </c>
      <c r="P7" s="8" t="s">
        <v>46</v>
      </c>
      <c r="Q7" s="8" t="s">
        <v>47</v>
      </c>
      <c r="R7" s="8" t="s">
        <v>48</v>
      </c>
      <c r="S7" s="82"/>
      <c r="T7" s="85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24" customHeight="1" spans="1:16384">
      <c r="A8" s="19">
        <v>1</v>
      </c>
      <c r="B8" s="20">
        <v>43494</v>
      </c>
      <c r="C8" s="21">
        <v>1623875</v>
      </c>
      <c r="D8" s="22"/>
      <c r="E8" s="23" t="s">
        <v>49</v>
      </c>
      <c r="F8" s="24" t="s">
        <v>50</v>
      </c>
      <c r="G8" s="25"/>
      <c r="H8" s="26">
        <v>0.02</v>
      </c>
      <c r="I8" s="25">
        <v>38709</v>
      </c>
      <c r="J8" s="23" t="s">
        <v>51</v>
      </c>
      <c r="K8" s="22">
        <f>35626+1336</f>
        <v>36962</v>
      </c>
      <c r="L8" s="56">
        <v>500</v>
      </c>
      <c r="M8" s="52" t="s">
        <v>52</v>
      </c>
      <c r="N8" s="57"/>
      <c r="O8" s="58"/>
      <c r="P8" s="59" t="s">
        <v>53</v>
      </c>
      <c r="Q8" s="52">
        <f>2394675-R8</f>
        <v>1094228.75</v>
      </c>
      <c r="R8" s="52">
        <v>1300446.25</v>
      </c>
      <c r="S8" s="22">
        <v>1000000</v>
      </c>
      <c r="T8" s="70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24" customHeight="1" spans="1:16384">
      <c r="A9" s="27"/>
      <c r="B9" s="20">
        <v>43494</v>
      </c>
      <c r="C9" s="21">
        <v>286566</v>
      </c>
      <c r="D9" s="21"/>
      <c r="E9" s="23" t="s">
        <v>54</v>
      </c>
      <c r="F9" s="23" t="s">
        <v>55</v>
      </c>
      <c r="G9" s="25"/>
      <c r="H9" s="26">
        <v>0.02</v>
      </c>
      <c r="I9" s="25">
        <v>-38709</v>
      </c>
      <c r="J9" s="23" t="s">
        <v>56</v>
      </c>
      <c r="K9" s="22">
        <v>-36962</v>
      </c>
      <c r="L9" s="56">
        <v>-500</v>
      </c>
      <c r="M9" s="52" t="s">
        <v>57</v>
      </c>
      <c r="N9" s="57"/>
      <c r="O9" s="58"/>
      <c r="P9" s="59" t="s">
        <v>58</v>
      </c>
      <c r="Q9" s="52">
        <v>1950000</v>
      </c>
      <c r="R9" s="52">
        <f>120000+600000+379760+600000</f>
        <v>1699760</v>
      </c>
      <c r="S9" s="22">
        <v>623875</v>
      </c>
      <c r="T9" s="70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24" customHeight="1" spans="1:16384">
      <c r="A10" s="27"/>
      <c r="B10" s="20">
        <v>43551</v>
      </c>
      <c r="C10" s="21"/>
      <c r="D10" s="21">
        <v>400000</v>
      </c>
      <c r="E10" s="23" t="s">
        <v>59</v>
      </c>
      <c r="F10" s="23"/>
      <c r="G10" s="25"/>
      <c r="H10" s="26"/>
      <c r="I10" s="60"/>
      <c r="J10" s="34"/>
      <c r="K10" s="61"/>
      <c r="L10" s="60"/>
      <c r="M10" s="52"/>
      <c r="N10" s="57"/>
      <c r="O10" s="58"/>
      <c r="P10" s="59" t="s">
        <v>60</v>
      </c>
      <c r="Q10" s="52"/>
      <c r="R10" s="52">
        <v>575417</v>
      </c>
      <c r="S10" s="22">
        <f>400000+179862</f>
        <v>579862</v>
      </c>
      <c r="T10" s="7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24" customHeight="1" spans="1:16384">
      <c r="A11" s="27"/>
      <c r="B11" s="20">
        <v>43605</v>
      </c>
      <c r="C11" s="21"/>
      <c r="D11" s="21">
        <v>179862</v>
      </c>
      <c r="E11" s="23"/>
      <c r="F11" s="23"/>
      <c r="G11" s="25"/>
      <c r="H11" s="26"/>
      <c r="I11" s="60"/>
      <c r="J11" s="34"/>
      <c r="K11" s="61"/>
      <c r="L11" s="60"/>
      <c r="M11" s="52"/>
      <c r="N11" s="57"/>
      <c r="O11" s="58"/>
      <c r="P11" s="59" t="s">
        <v>61</v>
      </c>
      <c r="Q11" s="52"/>
      <c r="R11" s="52">
        <v>90000</v>
      </c>
      <c r="S11" s="22"/>
      <c r="T11" s="70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4" customHeight="1" spans="1:16384">
      <c r="A12" s="28"/>
      <c r="B12" s="20">
        <v>43737</v>
      </c>
      <c r="C12" s="21"/>
      <c r="D12" s="21"/>
      <c r="E12" s="23"/>
      <c r="F12" s="23"/>
      <c r="G12" s="25"/>
      <c r="H12" s="26"/>
      <c r="I12" s="60"/>
      <c r="J12" s="34"/>
      <c r="K12" s="61"/>
      <c r="L12" s="60"/>
      <c r="M12" s="52"/>
      <c r="N12" s="57"/>
      <c r="O12" s="58"/>
      <c r="P12" s="59" t="s">
        <v>62</v>
      </c>
      <c r="Q12" s="52"/>
      <c r="R12" s="52"/>
      <c r="S12" s="22">
        <v>286566</v>
      </c>
      <c r="T12" s="70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4" customHeight="1" spans="1:16384">
      <c r="A13" s="29">
        <v>2</v>
      </c>
      <c r="B13" s="20">
        <v>43737</v>
      </c>
      <c r="C13" s="21">
        <v>1019670</v>
      </c>
      <c r="D13" s="21"/>
      <c r="E13" s="23"/>
      <c r="F13" s="23"/>
      <c r="G13" s="25"/>
      <c r="H13" s="26">
        <v>0.02</v>
      </c>
      <c r="I13" s="60">
        <f>C13*H13</f>
        <v>20393.4</v>
      </c>
      <c r="J13" s="34" t="s">
        <v>51</v>
      </c>
      <c r="K13" s="62">
        <f>18710+702</f>
        <v>19412</v>
      </c>
      <c r="L13" s="60"/>
      <c r="M13" s="52"/>
      <c r="N13" s="57"/>
      <c r="O13" s="58"/>
      <c r="P13" s="59"/>
      <c r="Q13" s="52"/>
      <c r="R13" s="52"/>
      <c r="S13" s="22"/>
      <c r="T13" s="7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customFormat="1" ht="19" customHeight="1" spans="1:20">
      <c r="A14" s="29"/>
      <c r="B14" s="20">
        <v>43738</v>
      </c>
      <c r="C14" s="21"/>
      <c r="D14" s="21"/>
      <c r="E14" s="23"/>
      <c r="F14" s="23"/>
      <c r="G14" s="25"/>
      <c r="H14" s="26"/>
      <c r="I14" s="60">
        <v>-20394.14</v>
      </c>
      <c r="J14" s="34" t="s">
        <v>56</v>
      </c>
      <c r="K14" s="62">
        <v>-19412</v>
      </c>
      <c r="L14" s="60"/>
      <c r="M14" s="52"/>
      <c r="N14" s="57"/>
      <c r="O14" s="58"/>
      <c r="P14" s="59"/>
      <c r="Q14" s="52"/>
      <c r="R14" s="52"/>
      <c r="S14" s="22"/>
      <c r="T14" s="70"/>
    </row>
    <row r="15" s="1" customFormat="1" ht="24" customHeight="1" spans="1:16384">
      <c r="A15" s="29"/>
      <c r="B15" s="20">
        <v>43738</v>
      </c>
      <c r="C15" s="21"/>
      <c r="D15" s="21"/>
      <c r="E15" s="23" t="s">
        <v>63</v>
      </c>
      <c r="F15" s="103" t="s">
        <v>64</v>
      </c>
      <c r="G15" s="25"/>
      <c r="H15" s="26"/>
      <c r="I15" s="60"/>
      <c r="J15" s="34"/>
      <c r="K15" s="61"/>
      <c r="L15" s="60"/>
      <c r="M15" s="52"/>
      <c r="N15" s="57"/>
      <c r="O15" s="58"/>
      <c r="P15" s="59" t="s">
        <v>58</v>
      </c>
      <c r="Q15" s="52">
        <f>Q9-S9</f>
        <v>1326125</v>
      </c>
      <c r="R15" s="52"/>
      <c r="S15" s="22">
        <v>875885</v>
      </c>
      <c r="T15" s="7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4" customHeight="1" spans="1:16384">
      <c r="A16" s="29"/>
      <c r="B16" s="20">
        <v>43738</v>
      </c>
      <c r="C16" s="21"/>
      <c r="D16" s="21"/>
      <c r="E16" s="23" t="s">
        <v>65</v>
      </c>
      <c r="F16" s="103" t="s">
        <v>66</v>
      </c>
      <c r="G16" s="25"/>
      <c r="H16" s="26"/>
      <c r="I16" s="60"/>
      <c r="J16" s="34"/>
      <c r="K16" s="61"/>
      <c r="L16" s="60"/>
      <c r="M16" s="52"/>
      <c r="N16" s="57"/>
      <c r="O16" s="58"/>
      <c r="P16" s="59" t="s">
        <v>61</v>
      </c>
      <c r="Q16" s="52">
        <v>90000</v>
      </c>
      <c r="R16" s="52"/>
      <c r="S16" s="22">
        <v>90000</v>
      </c>
      <c r="T16" s="7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4" customHeight="1" spans="1:16384">
      <c r="A17" s="29"/>
      <c r="B17" s="20">
        <v>43738</v>
      </c>
      <c r="C17" s="21"/>
      <c r="D17" s="21">
        <v>-53821</v>
      </c>
      <c r="E17" s="23" t="s">
        <v>67</v>
      </c>
      <c r="F17" s="103" t="s">
        <v>68</v>
      </c>
      <c r="G17" s="25"/>
      <c r="H17" s="26"/>
      <c r="I17" s="60"/>
      <c r="J17" s="34"/>
      <c r="K17" s="61"/>
      <c r="L17" s="60"/>
      <c r="M17" s="52"/>
      <c r="N17" s="57"/>
      <c r="O17" s="58"/>
      <c r="P17" s="59"/>
      <c r="Q17" s="52"/>
      <c r="R17" s="52"/>
      <c r="S17" s="22"/>
      <c r="T17" s="7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41" customHeight="1" spans="1:16384">
      <c r="A18" s="35">
        <v>3</v>
      </c>
      <c r="B18" s="95">
        <v>43847</v>
      </c>
      <c r="C18" s="37">
        <v>1586001</v>
      </c>
      <c r="D18" s="37"/>
      <c r="E18" s="96" t="s">
        <v>49</v>
      </c>
      <c r="F18" s="39" t="s">
        <v>50</v>
      </c>
      <c r="G18" s="97"/>
      <c r="H18" s="41">
        <v>0.02</v>
      </c>
      <c r="I18" s="64">
        <f>C18*H18</f>
        <v>31720.02</v>
      </c>
      <c r="J18" s="40" t="s">
        <v>51</v>
      </c>
      <c r="K18" s="64">
        <v>32813</v>
      </c>
      <c r="L18" s="64">
        <v>400</v>
      </c>
      <c r="M18" s="65" t="s">
        <v>78</v>
      </c>
      <c r="N18" s="66"/>
      <c r="O18" s="67"/>
      <c r="P18" s="68" t="s">
        <v>79</v>
      </c>
      <c r="Q18" s="65">
        <f>2394675-R18</f>
        <v>1094328.75</v>
      </c>
      <c r="R18" s="65">
        <v>1300346.25</v>
      </c>
      <c r="S18" s="91">
        <v>300000</v>
      </c>
      <c r="T18" s="70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42" customHeight="1" spans="1:16384">
      <c r="A19" s="35"/>
      <c r="B19" s="95"/>
      <c r="C19" s="37"/>
      <c r="D19" s="98">
        <f>-526041</f>
        <v>-526041</v>
      </c>
      <c r="E19" s="96" t="s">
        <v>67</v>
      </c>
      <c r="F19" s="96" t="s">
        <v>80</v>
      </c>
      <c r="G19" s="97"/>
      <c r="H19" s="41"/>
      <c r="I19" s="64">
        <v>-31720.02</v>
      </c>
      <c r="J19" s="40" t="s">
        <v>56</v>
      </c>
      <c r="K19" s="64">
        <v>-32813</v>
      </c>
      <c r="L19" s="64">
        <v>-400</v>
      </c>
      <c r="M19" s="65" t="s">
        <v>81</v>
      </c>
      <c r="N19" s="66"/>
      <c r="O19" s="67"/>
      <c r="P19" s="68" t="s">
        <v>82</v>
      </c>
      <c r="Q19" s="65"/>
      <c r="R19" s="65">
        <v>379760</v>
      </c>
      <c r="S19" s="91">
        <v>129560</v>
      </c>
      <c r="T19" s="70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43" customHeight="1" spans="1:16384">
      <c r="A20" s="35"/>
      <c r="B20" s="95"/>
      <c r="C20" s="37"/>
      <c r="D20" s="37"/>
      <c r="E20" s="96"/>
      <c r="F20" s="39"/>
      <c r="G20" s="97"/>
      <c r="H20" s="41"/>
      <c r="I20" s="64"/>
      <c r="J20" s="40"/>
      <c r="K20" s="69"/>
      <c r="L20" s="64"/>
      <c r="M20" s="65"/>
      <c r="N20" s="66"/>
      <c r="O20" s="67"/>
      <c r="P20" s="68" t="s">
        <v>83</v>
      </c>
      <c r="Q20" s="65"/>
      <c r="R20" s="65"/>
      <c r="S20" s="91">
        <v>543434</v>
      </c>
      <c r="T20" s="7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44" customHeight="1" spans="1:16384">
      <c r="A21" s="35"/>
      <c r="B21" s="36"/>
      <c r="C21" s="37"/>
      <c r="D21" s="37"/>
      <c r="E21" s="38"/>
      <c r="F21" s="39"/>
      <c r="G21" s="40"/>
      <c r="H21" s="41"/>
      <c r="I21" s="64"/>
      <c r="J21" s="40"/>
      <c r="K21" s="69"/>
      <c r="L21" s="64"/>
      <c r="M21" s="65"/>
      <c r="N21" s="66"/>
      <c r="O21" s="67"/>
      <c r="P21" s="68" t="s">
        <v>84</v>
      </c>
      <c r="Q21" s="89"/>
      <c r="R21" s="90"/>
      <c r="S21" s="91">
        <v>86930</v>
      </c>
      <c r="T21" s="70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0" customHeight="1" spans="1:16384">
      <c r="A22" s="5" t="s">
        <v>69</v>
      </c>
      <c r="B22" s="5"/>
      <c r="C22" s="42">
        <f>SUM(C8:C21)</f>
        <v>4516112</v>
      </c>
      <c r="D22" s="42">
        <f>SUM(D8:D21)</f>
        <v>0</v>
      </c>
      <c r="E22" s="43" t="s">
        <v>70</v>
      </c>
      <c r="F22" s="43" t="s">
        <v>70</v>
      </c>
      <c r="G22" s="43" t="s">
        <v>70</v>
      </c>
      <c r="H22" s="43" t="s">
        <v>70</v>
      </c>
      <c r="I22" s="71">
        <f t="shared" ref="I22:L22" si="0">SUM(I8:I21)</f>
        <v>-0.739999999997963</v>
      </c>
      <c r="J22" s="43" t="s">
        <v>70</v>
      </c>
      <c r="K22" s="43">
        <f t="shared" si="0"/>
        <v>0</v>
      </c>
      <c r="L22" s="43">
        <f t="shared" si="0"/>
        <v>0</v>
      </c>
      <c r="M22" s="43" t="s">
        <v>70</v>
      </c>
      <c r="N22" s="43">
        <f t="shared" ref="N22:S22" si="1">SUM(N8:N21)</f>
        <v>0</v>
      </c>
      <c r="O22" s="43" t="s">
        <v>70</v>
      </c>
      <c r="P22" s="43" t="s">
        <v>70</v>
      </c>
      <c r="Q22" s="71">
        <f t="shared" si="1"/>
        <v>5554682.5</v>
      </c>
      <c r="R22" s="71">
        <f t="shared" si="1"/>
        <v>5345729.5</v>
      </c>
      <c r="S22" s="43">
        <f t="shared" si="1"/>
        <v>4516112</v>
      </c>
      <c r="T22" s="92">
        <f>C22+D22-S22-I22-K22-L22-N22</f>
        <v>0.739999999997963</v>
      </c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30" customHeight="1" spans="1:16384">
      <c r="A23" s="44" t="s">
        <v>71</v>
      </c>
      <c r="B23" s="44"/>
      <c r="C23" s="44" t="s">
        <v>72</v>
      </c>
      <c r="D23" s="44"/>
      <c r="E23" s="44"/>
      <c r="F23" s="45">
        <f>N23</f>
        <v>1586001</v>
      </c>
      <c r="G23" s="46"/>
      <c r="H23" s="47" t="s">
        <v>73</v>
      </c>
      <c r="I23" s="72"/>
      <c r="J23" s="72"/>
      <c r="K23" s="72"/>
      <c r="L23" s="73"/>
      <c r="M23" s="44" t="s">
        <v>74</v>
      </c>
      <c r="N23" s="74">
        <f>1059960+526041</f>
        <v>1586001</v>
      </c>
      <c r="O23" s="75"/>
      <c r="P23" s="75"/>
      <c r="Q23" s="75"/>
      <c r="R23" s="75"/>
      <c r="S23" s="75"/>
      <c r="T23" s="9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44"/>
      <c r="B24" s="44"/>
      <c r="C24" s="44" t="s">
        <v>75</v>
      </c>
      <c r="D24" s="44"/>
      <c r="E24" s="44"/>
      <c r="F24" s="45">
        <v>0</v>
      </c>
      <c r="G24" s="46"/>
      <c r="H24" s="48"/>
      <c r="I24" s="76"/>
      <c r="J24" s="76"/>
      <c r="K24" s="76"/>
      <c r="L24" s="77"/>
      <c r="M24" s="44" t="s">
        <v>76</v>
      </c>
      <c r="N24" s="99" t="s">
        <v>85</v>
      </c>
      <c r="O24" s="99"/>
      <c r="P24" s="99"/>
      <c r="Q24" s="99"/>
      <c r="R24" s="99"/>
      <c r="S24" s="99"/>
      <c r="T24" s="99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2"/>
      <c r="E25" s="3"/>
      <c r="F25" s="3"/>
      <c r="G25" s="3"/>
      <c r="I25" s="3"/>
      <c r="J25" s="3"/>
      <c r="L25" s="3"/>
      <c r="S25" s="3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2"/>
      <c r="E26" s="3"/>
      <c r="F26" s="3"/>
      <c r="G26" s="3"/>
      <c r="I26" s="3"/>
      <c r="J26" s="3"/>
      <c r="L26" s="3"/>
      <c r="S26" s="3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2"/>
      <c r="E27" s="3"/>
      <c r="F27" s="3"/>
      <c r="G27" s="3"/>
      <c r="I27" s="3"/>
      <c r="J27" s="3"/>
      <c r="L27" s="3"/>
      <c r="S27" s="3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2"/>
      <c r="E28" s="3"/>
      <c r="F28" s="3"/>
      <c r="G28" s="3"/>
      <c r="I28" s="3"/>
      <c r="J28" s="3"/>
      <c r="L28" s="3"/>
      <c r="S28" s="3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2"/>
      <c r="E29" s="3"/>
      <c r="F29" s="3"/>
      <c r="G29" s="3"/>
      <c r="I29" s="3"/>
      <c r="J29" s="3"/>
      <c r="L29" s="3"/>
      <c r="S29" s="3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9"/>
      <c r="E30" s="3"/>
      <c r="F30" s="3"/>
      <c r="G30" s="3"/>
      <c r="I30" s="3"/>
      <c r="J30" s="3"/>
      <c r="L30" s="3"/>
      <c r="S30" s="3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2:B22"/>
    <mergeCell ref="C23:E23"/>
    <mergeCell ref="F23:G23"/>
    <mergeCell ref="N23:T23"/>
    <mergeCell ref="C24:E24"/>
    <mergeCell ref="F24:G24"/>
    <mergeCell ref="N24:T24"/>
    <mergeCell ref="A5:A7"/>
    <mergeCell ref="A8:A12"/>
    <mergeCell ref="A13:A17"/>
    <mergeCell ref="S5:S7"/>
    <mergeCell ref="T5:T7"/>
    <mergeCell ref="A23:B24"/>
    <mergeCell ref="H23:L24"/>
  </mergeCells>
  <pageMargins left="0.75" right="0.75" top="1" bottom="1" header="0.5" footer="0.5"/>
  <headerFooter/>
  <ignoredErrors>
    <ignoredError sqref="D19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topLeftCell="A13" workbookViewId="0">
      <selection activeCell="E24" sqref="E24"/>
    </sheetView>
  </sheetViews>
  <sheetFormatPr defaultColWidth="9" defaultRowHeight="13.5"/>
  <cols>
    <col min="1" max="1" width="3.225" style="1" customWidth="1"/>
    <col min="2" max="2" width="14.675" style="2" customWidth="1"/>
    <col min="3" max="3" width="15.8583333333333" style="1" customWidth="1"/>
    <col min="4" max="4" width="14.275" style="1" customWidth="1"/>
    <col min="5" max="5" width="25.75" style="3" customWidth="1"/>
    <col min="6" max="6" width="24.525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12.558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083333333333" style="1" customWidth="1"/>
    <col min="17" max="17" width="14.8" style="1" customWidth="1"/>
    <col min="18" max="18" width="14.5333333333333" style="1" customWidth="1"/>
    <col min="19" max="19" width="15.75" style="3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7"/>
      <c r="J2" s="6" t="s">
        <v>4</v>
      </c>
      <c r="K2" s="6"/>
      <c r="L2" s="6"/>
      <c r="M2" s="6"/>
      <c r="N2" s="50" t="s">
        <v>5</v>
      </c>
      <c r="O2" s="50"/>
      <c r="P2" s="51">
        <v>9922</v>
      </c>
      <c r="Q2" s="55" t="s">
        <v>6</v>
      </c>
      <c r="R2" s="55"/>
      <c r="S2" s="79"/>
      <c r="T2" s="7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5" t="s">
        <v>7</v>
      </c>
      <c r="B3" s="5"/>
      <c r="C3" s="8">
        <v>6530785</v>
      </c>
      <c r="D3" s="8"/>
      <c r="E3" s="8"/>
      <c r="F3" s="8" t="s">
        <v>8</v>
      </c>
      <c r="G3" s="9">
        <v>43271</v>
      </c>
      <c r="H3" s="5" t="s">
        <v>9</v>
      </c>
      <c r="I3" s="5"/>
      <c r="J3" s="29" t="s">
        <v>86</v>
      </c>
      <c r="K3" s="29"/>
      <c r="L3" s="29"/>
      <c r="M3" s="29"/>
      <c r="N3" s="5" t="s">
        <v>11</v>
      </c>
      <c r="O3" s="5"/>
      <c r="P3" s="29"/>
      <c r="Q3" s="80" t="s">
        <v>12</v>
      </c>
      <c r="R3" s="80"/>
      <c r="S3" s="81" t="s">
        <v>13</v>
      </c>
      <c r="T3" s="81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5" t="s">
        <v>14</v>
      </c>
      <c r="B4" s="5"/>
      <c r="C4" s="8">
        <v>6251672</v>
      </c>
      <c r="D4" s="8"/>
      <c r="E4" s="8"/>
      <c r="F4" s="8" t="s">
        <v>15</v>
      </c>
      <c r="G4" s="10"/>
      <c r="H4" s="5" t="s">
        <v>16</v>
      </c>
      <c r="I4" s="5"/>
      <c r="J4" s="29"/>
      <c r="K4" s="29"/>
      <c r="L4" s="29"/>
      <c r="M4" s="29"/>
      <c r="N4" s="5" t="s">
        <v>17</v>
      </c>
      <c r="O4" s="5"/>
      <c r="P4" s="52" t="s">
        <v>18</v>
      </c>
      <c r="Q4" s="8" t="s">
        <v>19</v>
      </c>
      <c r="R4" s="52" t="s">
        <v>20</v>
      </c>
      <c r="S4" s="82" t="s">
        <v>21</v>
      </c>
      <c r="T4" s="83" t="s">
        <v>18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5" t="s">
        <v>22</v>
      </c>
      <c r="B5" s="11" t="s">
        <v>23</v>
      </c>
      <c r="C5" s="12"/>
      <c r="D5" s="12"/>
      <c r="E5" s="12"/>
      <c r="F5" s="13"/>
      <c r="G5" s="14" t="s">
        <v>24</v>
      </c>
      <c r="H5" s="11" t="s">
        <v>23</v>
      </c>
      <c r="I5" s="12"/>
      <c r="J5" s="13"/>
      <c r="K5" s="14" t="s">
        <v>25</v>
      </c>
      <c r="L5" s="11" t="s">
        <v>26</v>
      </c>
      <c r="M5" s="13"/>
      <c r="N5" s="11" t="s">
        <v>27</v>
      </c>
      <c r="O5" s="13"/>
      <c r="P5" s="53" t="s">
        <v>28</v>
      </c>
      <c r="Q5" s="84"/>
      <c r="R5" s="84"/>
      <c r="S5" s="82" t="s">
        <v>29</v>
      </c>
      <c r="T5" s="85" t="s">
        <v>30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5"/>
      <c r="B6" s="15" t="s">
        <v>31</v>
      </c>
      <c r="C6" s="16"/>
      <c r="D6" s="16"/>
      <c r="E6" s="16"/>
      <c r="F6" s="17"/>
      <c r="G6" s="5"/>
      <c r="H6" s="15" t="s">
        <v>32</v>
      </c>
      <c r="I6" s="16"/>
      <c r="J6" s="17"/>
      <c r="K6" s="5" t="s">
        <v>33</v>
      </c>
      <c r="L6" s="15" t="s">
        <v>34</v>
      </c>
      <c r="M6" s="17"/>
      <c r="N6" s="15" t="s">
        <v>35</v>
      </c>
      <c r="O6" s="17"/>
      <c r="P6" s="54" t="s">
        <v>36</v>
      </c>
      <c r="Q6" s="86"/>
      <c r="R6" s="86"/>
      <c r="S6" s="82"/>
      <c r="T6" s="85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5"/>
      <c r="B7" s="18" t="s">
        <v>37</v>
      </c>
      <c r="C7" s="5" t="s">
        <v>38</v>
      </c>
      <c r="D7" s="5" t="s">
        <v>39</v>
      </c>
      <c r="E7" s="8" t="s">
        <v>40</v>
      </c>
      <c r="F7" s="8" t="s">
        <v>41</v>
      </c>
      <c r="G7" s="18" t="s">
        <v>42</v>
      </c>
      <c r="H7" s="5" t="s">
        <v>43</v>
      </c>
      <c r="I7" s="8" t="s">
        <v>44</v>
      </c>
      <c r="J7" s="8" t="s">
        <v>45</v>
      </c>
      <c r="K7" s="55" t="s">
        <v>44</v>
      </c>
      <c r="L7" s="8" t="s">
        <v>44</v>
      </c>
      <c r="M7" s="5" t="s">
        <v>45</v>
      </c>
      <c r="N7" s="5" t="s">
        <v>44</v>
      </c>
      <c r="O7" s="5" t="s">
        <v>45</v>
      </c>
      <c r="P7" s="8" t="s">
        <v>46</v>
      </c>
      <c r="Q7" s="8" t="s">
        <v>47</v>
      </c>
      <c r="R7" s="8" t="s">
        <v>48</v>
      </c>
      <c r="S7" s="82"/>
      <c r="T7" s="85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24" customHeight="1" spans="1:16384">
      <c r="A8" s="19">
        <v>1</v>
      </c>
      <c r="B8" s="20">
        <v>43494</v>
      </c>
      <c r="C8" s="21">
        <v>1623875</v>
      </c>
      <c r="D8" s="22"/>
      <c r="E8" s="23" t="s">
        <v>49</v>
      </c>
      <c r="F8" s="24" t="s">
        <v>50</v>
      </c>
      <c r="G8" s="25"/>
      <c r="H8" s="26">
        <v>0.02</v>
      </c>
      <c r="I8" s="25">
        <v>38709</v>
      </c>
      <c r="J8" s="23" t="s">
        <v>51</v>
      </c>
      <c r="K8" s="22">
        <f>35626+1336</f>
        <v>36962</v>
      </c>
      <c r="L8" s="56">
        <v>500</v>
      </c>
      <c r="M8" s="52" t="s">
        <v>52</v>
      </c>
      <c r="N8" s="57"/>
      <c r="O8" s="58"/>
      <c r="P8" s="59" t="s">
        <v>53</v>
      </c>
      <c r="Q8" s="52">
        <f>2394675-R8</f>
        <v>1094228.75</v>
      </c>
      <c r="R8" s="52">
        <v>1300446.25</v>
      </c>
      <c r="S8" s="22">
        <v>1000000</v>
      </c>
      <c r="T8" s="70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24" customHeight="1" spans="1:16384">
      <c r="A9" s="27"/>
      <c r="B9" s="20">
        <v>43494</v>
      </c>
      <c r="C9" s="21">
        <v>286566</v>
      </c>
      <c r="D9" s="21"/>
      <c r="E9" s="23" t="s">
        <v>54</v>
      </c>
      <c r="F9" s="23" t="s">
        <v>55</v>
      </c>
      <c r="G9" s="25"/>
      <c r="H9" s="26">
        <v>0.02</v>
      </c>
      <c r="I9" s="25">
        <v>-38709</v>
      </c>
      <c r="J9" s="23" t="s">
        <v>56</v>
      </c>
      <c r="K9" s="22">
        <v>-36962</v>
      </c>
      <c r="L9" s="56">
        <v>-500</v>
      </c>
      <c r="M9" s="52" t="s">
        <v>57</v>
      </c>
      <c r="N9" s="57"/>
      <c r="O9" s="58"/>
      <c r="P9" s="59" t="s">
        <v>58</v>
      </c>
      <c r="Q9" s="52">
        <v>1950000</v>
      </c>
      <c r="R9" s="52">
        <f>120000+600000+379760+600000</f>
        <v>1699760</v>
      </c>
      <c r="S9" s="22">
        <v>623875</v>
      </c>
      <c r="T9" s="70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24" customHeight="1" spans="1:16384">
      <c r="A10" s="27"/>
      <c r="B10" s="20">
        <v>43551</v>
      </c>
      <c r="C10" s="21"/>
      <c r="D10" s="21">
        <v>400000</v>
      </c>
      <c r="E10" s="23" t="s">
        <v>59</v>
      </c>
      <c r="F10" s="23"/>
      <c r="G10" s="25"/>
      <c r="H10" s="26"/>
      <c r="I10" s="60"/>
      <c r="J10" s="34"/>
      <c r="K10" s="61"/>
      <c r="L10" s="60"/>
      <c r="M10" s="52"/>
      <c r="N10" s="57"/>
      <c r="O10" s="58"/>
      <c r="P10" s="59" t="s">
        <v>60</v>
      </c>
      <c r="Q10" s="52"/>
      <c r="R10" s="52">
        <v>575417</v>
      </c>
      <c r="S10" s="22">
        <f>400000+179862</f>
        <v>579862</v>
      </c>
      <c r="T10" s="7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24" customHeight="1" spans="1:16384">
      <c r="A11" s="27"/>
      <c r="B11" s="20">
        <v>43605</v>
      </c>
      <c r="C11" s="21"/>
      <c r="D11" s="21">
        <v>179862</v>
      </c>
      <c r="E11" s="23"/>
      <c r="F11" s="23"/>
      <c r="G11" s="25"/>
      <c r="H11" s="26"/>
      <c r="I11" s="60"/>
      <c r="J11" s="34"/>
      <c r="K11" s="61"/>
      <c r="L11" s="60"/>
      <c r="M11" s="52"/>
      <c r="N11" s="57"/>
      <c r="O11" s="58"/>
      <c r="P11" s="59" t="s">
        <v>61</v>
      </c>
      <c r="Q11" s="52"/>
      <c r="R11" s="52">
        <v>90000</v>
      </c>
      <c r="S11" s="22"/>
      <c r="T11" s="70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4" customHeight="1" spans="1:16384">
      <c r="A12" s="28"/>
      <c r="B12" s="20">
        <v>43737</v>
      </c>
      <c r="C12" s="21"/>
      <c r="D12" s="21"/>
      <c r="E12" s="23"/>
      <c r="F12" s="23"/>
      <c r="G12" s="25"/>
      <c r="H12" s="26"/>
      <c r="I12" s="60"/>
      <c r="J12" s="34"/>
      <c r="K12" s="61"/>
      <c r="L12" s="60"/>
      <c r="M12" s="52"/>
      <c r="N12" s="57"/>
      <c r="O12" s="58"/>
      <c r="P12" s="59" t="s">
        <v>62</v>
      </c>
      <c r="Q12" s="52"/>
      <c r="R12" s="52"/>
      <c r="S12" s="22">
        <v>286566</v>
      </c>
      <c r="T12" s="70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4" customHeight="1" spans="1:16384">
      <c r="A13" s="29">
        <v>2</v>
      </c>
      <c r="B13" s="20">
        <v>43737</v>
      </c>
      <c r="C13" s="21">
        <v>1019670</v>
      </c>
      <c r="D13" s="21"/>
      <c r="E13" s="23"/>
      <c r="F13" s="23"/>
      <c r="G13" s="25"/>
      <c r="H13" s="26">
        <v>0.02</v>
      </c>
      <c r="I13" s="60">
        <f>C13*H13</f>
        <v>20393.4</v>
      </c>
      <c r="J13" s="34" t="s">
        <v>51</v>
      </c>
      <c r="K13" s="62">
        <f>18710+702</f>
        <v>19412</v>
      </c>
      <c r="L13" s="60"/>
      <c r="M13" s="52"/>
      <c r="N13" s="57"/>
      <c r="O13" s="58"/>
      <c r="P13" s="59"/>
      <c r="Q13" s="52"/>
      <c r="R13" s="52"/>
      <c r="S13" s="22"/>
      <c r="T13" s="7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customFormat="1" ht="19" customHeight="1" spans="1:20">
      <c r="A14" s="29"/>
      <c r="B14" s="20">
        <v>43738</v>
      </c>
      <c r="C14" s="21"/>
      <c r="D14" s="21"/>
      <c r="E14" s="23"/>
      <c r="F14" s="23"/>
      <c r="G14" s="25"/>
      <c r="H14" s="26"/>
      <c r="I14" s="60">
        <v>-20394.14</v>
      </c>
      <c r="J14" s="34" t="s">
        <v>56</v>
      </c>
      <c r="K14" s="62">
        <v>-19412</v>
      </c>
      <c r="L14" s="60"/>
      <c r="M14" s="52"/>
      <c r="N14" s="57"/>
      <c r="O14" s="58"/>
      <c r="P14" s="59"/>
      <c r="Q14" s="52"/>
      <c r="R14" s="52"/>
      <c r="S14" s="22"/>
      <c r="T14" s="70"/>
    </row>
    <row r="15" s="1" customFormat="1" ht="24" customHeight="1" spans="1:16384">
      <c r="A15" s="29"/>
      <c r="B15" s="20">
        <v>43738</v>
      </c>
      <c r="C15" s="21"/>
      <c r="D15" s="21"/>
      <c r="E15" s="23" t="s">
        <v>63</v>
      </c>
      <c r="F15" s="103" t="s">
        <v>64</v>
      </c>
      <c r="G15" s="25"/>
      <c r="H15" s="26"/>
      <c r="I15" s="60"/>
      <c r="J15" s="34"/>
      <c r="K15" s="61"/>
      <c r="L15" s="60"/>
      <c r="M15" s="52"/>
      <c r="N15" s="57"/>
      <c r="O15" s="58"/>
      <c r="P15" s="59" t="s">
        <v>58</v>
      </c>
      <c r="Q15" s="52">
        <f>Q9-S9</f>
        <v>1326125</v>
      </c>
      <c r="R15" s="52"/>
      <c r="S15" s="22">
        <v>875885</v>
      </c>
      <c r="T15" s="7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4" customHeight="1" spans="1:16384">
      <c r="A16" s="29"/>
      <c r="B16" s="20">
        <v>43738</v>
      </c>
      <c r="C16" s="21"/>
      <c r="D16" s="21"/>
      <c r="E16" s="23" t="s">
        <v>65</v>
      </c>
      <c r="F16" s="103" t="s">
        <v>66</v>
      </c>
      <c r="G16" s="25"/>
      <c r="H16" s="26"/>
      <c r="I16" s="60"/>
      <c r="J16" s="34"/>
      <c r="K16" s="61"/>
      <c r="L16" s="60"/>
      <c r="M16" s="52"/>
      <c r="N16" s="57"/>
      <c r="O16" s="58"/>
      <c r="P16" s="59" t="s">
        <v>61</v>
      </c>
      <c r="Q16" s="52">
        <v>90000</v>
      </c>
      <c r="R16" s="52"/>
      <c r="S16" s="22">
        <v>90000</v>
      </c>
      <c r="T16" s="7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4" customHeight="1" spans="1:16384">
      <c r="A17" s="29"/>
      <c r="B17" s="20">
        <v>43738</v>
      </c>
      <c r="C17" s="21"/>
      <c r="D17" s="21">
        <v>-53821</v>
      </c>
      <c r="E17" s="23" t="s">
        <v>67</v>
      </c>
      <c r="F17" s="103" t="s">
        <v>68</v>
      </c>
      <c r="G17" s="25"/>
      <c r="H17" s="26"/>
      <c r="I17" s="60"/>
      <c r="J17" s="34"/>
      <c r="K17" s="61"/>
      <c r="L17" s="60"/>
      <c r="M17" s="52"/>
      <c r="N17" s="57"/>
      <c r="O17" s="58"/>
      <c r="P17" s="59"/>
      <c r="Q17" s="52"/>
      <c r="R17" s="52"/>
      <c r="S17" s="22"/>
      <c r="T17" s="7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41" customHeight="1" spans="1:16384">
      <c r="A18" s="29">
        <v>3</v>
      </c>
      <c r="B18" s="20">
        <v>43847</v>
      </c>
      <c r="C18" s="30">
        <v>1586001</v>
      </c>
      <c r="D18" s="30"/>
      <c r="E18" s="23" t="s">
        <v>49</v>
      </c>
      <c r="F18" s="24" t="s">
        <v>50</v>
      </c>
      <c r="G18" s="25"/>
      <c r="H18" s="26">
        <v>0.02</v>
      </c>
      <c r="I18" s="60">
        <f>C18*H18</f>
        <v>31720.02</v>
      </c>
      <c r="J18" s="34" t="s">
        <v>51</v>
      </c>
      <c r="K18" s="60">
        <v>32813</v>
      </c>
      <c r="L18" s="60">
        <v>400</v>
      </c>
      <c r="M18" s="52" t="s">
        <v>78</v>
      </c>
      <c r="N18" s="57"/>
      <c r="O18" s="58"/>
      <c r="P18" s="63" t="s">
        <v>79</v>
      </c>
      <c r="Q18" s="52">
        <f>2394675-R18</f>
        <v>1094328.75</v>
      </c>
      <c r="R18" s="52">
        <v>1300346.25</v>
      </c>
      <c r="S18" s="87">
        <v>300000</v>
      </c>
      <c r="T18" s="70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42" customHeight="1" spans="1:16384">
      <c r="A19" s="29"/>
      <c r="B19" s="20"/>
      <c r="C19" s="30"/>
      <c r="D19" s="31">
        <f>-526041</f>
        <v>-526041</v>
      </c>
      <c r="E19" s="23" t="s">
        <v>67</v>
      </c>
      <c r="F19" s="23" t="s">
        <v>80</v>
      </c>
      <c r="G19" s="25"/>
      <c r="H19" s="26"/>
      <c r="I19" s="60">
        <v>-31720.02</v>
      </c>
      <c r="J19" s="34" t="s">
        <v>56</v>
      </c>
      <c r="K19" s="60">
        <v>-32813</v>
      </c>
      <c r="L19" s="60">
        <v>-400</v>
      </c>
      <c r="M19" s="52" t="s">
        <v>81</v>
      </c>
      <c r="N19" s="57"/>
      <c r="O19" s="58"/>
      <c r="P19" s="63" t="s">
        <v>82</v>
      </c>
      <c r="Q19" s="52"/>
      <c r="R19" s="52">
        <v>379760</v>
      </c>
      <c r="S19" s="87">
        <v>129560</v>
      </c>
      <c r="T19" s="70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43" customHeight="1" spans="1:16384">
      <c r="A20" s="29"/>
      <c r="B20" s="20"/>
      <c r="C20" s="30"/>
      <c r="D20" s="30"/>
      <c r="E20" s="23"/>
      <c r="F20" s="24"/>
      <c r="G20" s="25"/>
      <c r="H20" s="26"/>
      <c r="I20" s="60"/>
      <c r="J20" s="34"/>
      <c r="K20" s="61"/>
      <c r="L20" s="60"/>
      <c r="M20" s="52"/>
      <c r="N20" s="57"/>
      <c r="O20" s="58"/>
      <c r="P20" s="63" t="s">
        <v>83</v>
      </c>
      <c r="Q20" s="52"/>
      <c r="R20" s="52"/>
      <c r="S20" s="87">
        <v>543434</v>
      </c>
      <c r="T20" s="7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44" customHeight="1" spans="1:16384">
      <c r="A21" s="29"/>
      <c r="B21" s="32"/>
      <c r="C21" s="30"/>
      <c r="D21" s="30"/>
      <c r="E21" s="33"/>
      <c r="F21" s="24"/>
      <c r="G21" s="34"/>
      <c r="H21" s="26"/>
      <c r="I21" s="60"/>
      <c r="J21" s="34"/>
      <c r="K21" s="61"/>
      <c r="L21" s="60"/>
      <c r="M21" s="52"/>
      <c r="N21" s="57"/>
      <c r="O21" s="58"/>
      <c r="P21" s="63" t="s">
        <v>84</v>
      </c>
      <c r="Q21" s="8"/>
      <c r="R21" s="88"/>
      <c r="S21" s="87">
        <v>86930</v>
      </c>
      <c r="T21" s="70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9" customHeight="1" spans="1:16384">
      <c r="A22" s="35">
        <v>4</v>
      </c>
      <c r="B22" s="36">
        <v>44382</v>
      </c>
      <c r="C22" s="37">
        <v>1373991</v>
      </c>
      <c r="D22" s="37"/>
      <c r="E22" s="38" t="s">
        <v>87</v>
      </c>
      <c r="F22" s="39" t="s">
        <v>88</v>
      </c>
      <c r="G22" s="40"/>
      <c r="H22" s="41">
        <v>0.02</v>
      </c>
      <c r="I22" s="64">
        <v>34211.02</v>
      </c>
      <c r="J22" s="40" t="s">
        <v>89</v>
      </c>
      <c r="K22" s="64">
        <v>18476.78</v>
      </c>
      <c r="L22" s="64">
        <v>500</v>
      </c>
      <c r="M22" s="65" t="s">
        <v>90</v>
      </c>
      <c r="N22" s="66"/>
      <c r="O22" s="67"/>
      <c r="P22" s="68" t="s">
        <v>91</v>
      </c>
      <c r="Q22" s="89"/>
      <c r="R22" s="90"/>
      <c r="S22" s="91">
        <v>70000</v>
      </c>
      <c r="T22" s="70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41" customHeight="1" spans="1:16384">
      <c r="A23" s="35"/>
      <c r="B23" s="36"/>
      <c r="C23" s="37"/>
      <c r="D23" s="37"/>
      <c r="E23" s="38"/>
      <c r="F23" s="39"/>
      <c r="G23" s="40"/>
      <c r="H23" s="41"/>
      <c r="I23" s="64"/>
      <c r="J23" s="40" t="s">
        <v>92</v>
      </c>
      <c r="K23" s="64">
        <v>126.2</v>
      </c>
      <c r="L23" s="64">
        <v>500</v>
      </c>
      <c r="M23" s="65" t="s">
        <v>78</v>
      </c>
      <c r="N23" s="66"/>
      <c r="O23" s="67"/>
      <c r="P23" s="68" t="s">
        <v>79</v>
      </c>
      <c r="Q23" s="89"/>
      <c r="R23" s="90"/>
      <c r="S23" s="91">
        <v>323466.33</v>
      </c>
      <c r="T23" s="70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9" customHeight="1" spans="1:16384">
      <c r="A24" s="35"/>
      <c r="B24" s="36"/>
      <c r="C24" s="37"/>
      <c r="D24" s="37"/>
      <c r="E24" s="38"/>
      <c r="F24" s="39"/>
      <c r="G24" s="40"/>
      <c r="H24" s="41"/>
      <c r="I24" s="64"/>
      <c r="J24" s="40"/>
      <c r="K24" s="69"/>
      <c r="L24" s="64"/>
      <c r="M24" s="65"/>
      <c r="N24" s="66"/>
      <c r="O24" s="67"/>
      <c r="P24" s="68" t="s">
        <v>93</v>
      </c>
      <c r="Q24" s="89"/>
      <c r="R24" s="90"/>
      <c r="S24" s="91">
        <v>230175</v>
      </c>
      <c r="T24" s="70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9" customHeight="1" spans="1:16384">
      <c r="A25" s="35"/>
      <c r="B25" s="36"/>
      <c r="C25" s="37"/>
      <c r="D25" s="37"/>
      <c r="E25" s="38"/>
      <c r="F25" s="39"/>
      <c r="G25" s="40"/>
      <c r="H25" s="41"/>
      <c r="I25" s="64"/>
      <c r="J25" s="40"/>
      <c r="K25" s="69"/>
      <c r="L25" s="64"/>
      <c r="M25" s="65"/>
      <c r="N25" s="66"/>
      <c r="O25" s="67"/>
      <c r="P25" s="68" t="s">
        <v>94</v>
      </c>
      <c r="Q25" s="89"/>
      <c r="R25" s="90"/>
      <c r="S25" s="91">
        <v>500000</v>
      </c>
      <c r="T25" s="70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40" customHeight="1" spans="1:16384">
      <c r="A26" s="35"/>
      <c r="B26" s="36"/>
      <c r="C26" s="37"/>
      <c r="D26" s="37"/>
      <c r="E26" s="38"/>
      <c r="F26" s="39"/>
      <c r="G26" s="40"/>
      <c r="H26" s="41"/>
      <c r="I26" s="64"/>
      <c r="J26" s="40"/>
      <c r="K26" s="69"/>
      <c r="L26" s="64"/>
      <c r="M26" s="65"/>
      <c r="N26" s="66"/>
      <c r="O26" s="67"/>
      <c r="P26" s="68" t="s">
        <v>95</v>
      </c>
      <c r="Q26" s="89"/>
      <c r="R26" s="90"/>
      <c r="S26" s="91">
        <v>71526.56</v>
      </c>
      <c r="T26" s="70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ht="44" customHeight="1" spans="1:16384">
      <c r="A27" s="35"/>
      <c r="B27" s="36"/>
      <c r="C27" s="37"/>
      <c r="D27" s="37"/>
      <c r="E27" s="38"/>
      <c r="F27" s="39"/>
      <c r="G27" s="40"/>
      <c r="H27" s="41"/>
      <c r="I27" s="64"/>
      <c r="J27" s="40"/>
      <c r="K27" s="69"/>
      <c r="L27" s="64"/>
      <c r="M27" s="65"/>
      <c r="N27" s="66"/>
      <c r="O27" s="67"/>
      <c r="P27" s="70"/>
      <c r="Q27" s="70"/>
      <c r="R27" s="70"/>
      <c r="S27" s="70"/>
      <c r="T27" s="70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ht="30" customHeight="1" spans="1:16384">
      <c r="A28" s="5" t="s">
        <v>69</v>
      </c>
      <c r="B28" s="5"/>
      <c r="C28" s="42">
        <f>SUM(C8:C27)</f>
        <v>5890103</v>
      </c>
      <c r="D28" s="42">
        <f>SUM(D8:D21)</f>
        <v>0</v>
      </c>
      <c r="E28" s="43" t="s">
        <v>70</v>
      </c>
      <c r="F28" s="43" t="s">
        <v>70</v>
      </c>
      <c r="G28" s="43" t="s">
        <v>70</v>
      </c>
      <c r="H28" s="43" t="s">
        <v>70</v>
      </c>
      <c r="I28" s="71">
        <f>SUM(I8:I27)</f>
        <v>34210.28</v>
      </c>
      <c r="J28" s="43" t="s">
        <v>70</v>
      </c>
      <c r="K28" s="43">
        <f>SUM(K8:K27)</f>
        <v>18602.98</v>
      </c>
      <c r="L28" s="43">
        <f>SUM(L8:L27)</f>
        <v>1000</v>
      </c>
      <c r="M28" s="43" t="s">
        <v>70</v>
      </c>
      <c r="N28" s="43">
        <f>SUM(N8:N27)</f>
        <v>0</v>
      </c>
      <c r="O28" s="43" t="s">
        <v>70</v>
      </c>
      <c r="P28" s="43" t="s">
        <v>70</v>
      </c>
      <c r="Q28" s="71">
        <f>SUM(Q8:Q21)</f>
        <v>5554682.5</v>
      </c>
      <c r="R28" s="71">
        <f>SUM(R8:R21)</f>
        <v>5345729.5</v>
      </c>
      <c r="S28" s="43">
        <f>SUM(S8:S26)</f>
        <v>5711279.89</v>
      </c>
      <c r="T28" s="92">
        <f>C28+D28-S28-I28-K28-L28-N28</f>
        <v>125009.85</v>
      </c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ht="30" customHeight="1" spans="1:16384">
      <c r="A29" s="44" t="s">
        <v>71</v>
      </c>
      <c r="B29" s="44"/>
      <c r="C29" s="44" t="s">
        <v>72</v>
      </c>
      <c r="D29" s="44"/>
      <c r="E29" s="44"/>
      <c r="F29" s="45">
        <f>N29</f>
        <v>1195167.89</v>
      </c>
      <c r="G29" s="46"/>
      <c r="H29" s="47" t="s">
        <v>73</v>
      </c>
      <c r="I29" s="72"/>
      <c r="J29" s="72"/>
      <c r="K29" s="72"/>
      <c r="L29" s="73"/>
      <c r="M29" s="44" t="s">
        <v>74</v>
      </c>
      <c r="N29" s="74">
        <f>S22+S23+S24+S25+S26</f>
        <v>1195167.89</v>
      </c>
      <c r="O29" s="75"/>
      <c r="P29" s="75"/>
      <c r="Q29" s="75"/>
      <c r="R29" s="75"/>
      <c r="S29" s="75"/>
      <c r="T29" s="93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ht="30" customHeight="1" spans="1:16384">
      <c r="A30" s="44"/>
      <c r="B30" s="44"/>
      <c r="C30" s="44" t="s">
        <v>75</v>
      </c>
      <c r="D30" s="44"/>
      <c r="E30" s="44"/>
      <c r="F30" s="45">
        <v>0</v>
      </c>
      <c r="G30" s="46"/>
      <c r="H30" s="48"/>
      <c r="I30" s="76"/>
      <c r="J30" s="76"/>
      <c r="K30" s="76"/>
      <c r="L30" s="77"/>
      <c r="M30" s="44" t="s">
        <v>76</v>
      </c>
      <c r="N30" s="78" t="s">
        <v>85</v>
      </c>
      <c r="O30" s="78"/>
      <c r="P30" s="78"/>
      <c r="Q30" s="78"/>
      <c r="R30" s="78"/>
      <c r="S30" s="78"/>
      <c r="T30" s="78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2"/>
      <c r="E31" s="3"/>
      <c r="F31" s="3"/>
      <c r="G31" s="3"/>
      <c r="I31" s="3"/>
      <c r="J31" s="3"/>
      <c r="L31" s="3"/>
      <c r="S31" s="3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2"/>
      <c r="E32" s="3"/>
      <c r="F32" s="3"/>
      <c r="G32" s="3"/>
      <c r="I32" s="3"/>
      <c r="J32" s="3"/>
      <c r="L32" s="3"/>
      <c r="S32" s="3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1" customFormat="1" spans="2:16384">
      <c r="B33" s="2"/>
      <c r="E33" s="3"/>
      <c r="F33" s="3"/>
      <c r="G33" s="3"/>
      <c r="I33" s="3"/>
      <c r="J33" s="3"/>
      <c r="L33" s="3"/>
      <c r="S33" s="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" customFormat="1" spans="2:16384">
      <c r="B34" s="2"/>
      <c r="E34" s="3"/>
      <c r="F34" s="3"/>
      <c r="G34" s="3"/>
      <c r="I34" s="3">
        <f>C4-C28</f>
        <v>361569</v>
      </c>
      <c r="J34" s="3">
        <f>C4*0.02</f>
        <v>125033.44</v>
      </c>
      <c r="L34" s="3"/>
      <c r="S34" s="3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spans="2:16384">
      <c r="B35" s="2"/>
      <c r="E35" s="3"/>
      <c r="F35" s="3"/>
      <c r="G35" s="3"/>
      <c r="I35" s="3"/>
      <c r="J35" s="3">
        <f>J34-I18-I13-I8</f>
        <v>34211.02</v>
      </c>
      <c r="L35" s="3"/>
      <c r="S35" s="3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spans="2:16384">
      <c r="B36" s="49"/>
      <c r="E36" s="3"/>
      <c r="F36" s="3"/>
      <c r="G36" s="3"/>
      <c r="I36" s="3"/>
      <c r="J36" s="3">
        <f>C3*0.02</f>
        <v>130615.7</v>
      </c>
      <c r="L36" s="3"/>
      <c r="S36" s="3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8:B28"/>
    <mergeCell ref="C29:E29"/>
    <mergeCell ref="F29:G29"/>
    <mergeCell ref="N29:T29"/>
    <mergeCell ref="C30:E30"/>
    <mergeCell ref="F30:G30"/>
    <mergeCell ref="N30:T30"/>
    <mergeCell ref="A5:A7"/>
    <mergeCell ref="A8:A12"/>
    <mergeCell ref="A13:A17"/>
    <mergeCell ref="S5:S7"/>
    <mergeCell ref="T5:T7"/>
    <mergeCell ref="A29:B30"/>
    <mergeCell ref="H29:L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2017-01-09T04:48:00Z</dcterms:created>
  <dcterms:modified xsi:type="dcterms:W3CDTF">2021-07-13T08:31:26Z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5F08F89C19B14C2C81B3529849317C8C</vt:lpwstr>
  </property>
</Properties>
</file>