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60" activeTab="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</sheets>
  <calcPr calcId="144525"/>
</workbook>
</file>

<file path=xl/sharedStrings.xml><?xml version="1.0" encoding="utf-8"?>
<sst xmlns="http://schemas.openxmlformats.org/spreadsheetml/2006/main" count="518" uniqueCount="84">
  <si>
    <t xml:space="preserve">工程款支付证书 </t>
  </si>
  <si>
    <t>本次</t>
  </si>
  <si>
    <t>工程名称</t>
  </si>
  <si>
    <t>临泉县2018年贫困村村内道路建设项目（迎仙镇）01标</t>
  </si>
  <si>
    <t>ERP编号</t>
  </si>
  <si>
    <t>档案编号</t>
  </si>
  <si>
    <t>CD2018-026</t>
  </si>
  <si>
    <t>2018.5.2</t>
  </si>
  <si>
    <t>公路工程</t>
  </si>
  <si>
    <t>鲍润青</t>
  </si>
  <si>
    <t>150日历天</t>
  </si>
  <si>
    <t>阜阳市
临泉县迎仙镇</t>
  </si>
  <si>
    <t>阜阳办事处丁军召18269807966</t>
  </si>
  <si>
    <t>常 昊13956756308</t>
  </si>
  <si>
    <t>中 标</t>
  </si>
  <si>
    <t>合同金额</t>
  </si>
  <si>
    <t>中标  日期</t>
  </si>
  <si>
    <t>已    供       工程资料</t>
  </si>
  <si>
    <t>中标通知书、施工合同、内部承包协议原件</t>
  </si>
  <si>
    <t>庐江</t>
  </si>
  <si>
    <t>责任  单位</t>
  </si>
  <si>
    <t>阜阳 丁军召18269807966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</si>
  <si>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</si>
  <si>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</si>
  <si>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</si>
  <si>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</si>
  <si>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</si>
  <si>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</si>
  <si>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</si>
  <si>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管理费2%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</si>
  <si>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</si>
  <si>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</si>
  <si>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</si>
  <si>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</si>
  <si>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</si>
  <si>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</si>
  <si>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</si>
  <si>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</si>
  <si>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</si>
  <si>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</si>
  <si>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</si>
  <si>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材料</t>
  </si>
  <si>
    <t>注：代扣1.6%企税33019元；    建造师占用费：5个月*1500；   2018.8.15开具外经证500元。</t>
  </si>
  <si>
    <t>李玉龙（代材）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</si>
  <si>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</si>
  <si>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</si>
  <si>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</si>
  <si>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</si>
  <si>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</si>
  <si>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</si>
  <si>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</si>
  <si>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</si>
  <si>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</si>
  <si>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</si>
  <si>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</si>
  <si>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</si>
  <si>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</si>
  <si>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</si>
  <si>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</si>
  <si>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</si>
  <si>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</si>
  <si>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2018.10.22</t>
  </si>
  <si>
    <t>2018.10.12</t>
  </si>
  <si>
    <t>代扣1.6%企税22110元，2018年5月10日合同打印10本300元。</t>
  </si>
  <si>
    <t>10月材料</t>
  </si>
  <si>
    <t>制表：朱敏</t>
  </si>
  <si>
    <t>施总、朱总已同意支付（附表背面截图）。</t>
  </si>
  <si>
    <t>档案  编号</t>
  </si>
  <si>
    <t>中标通知书、施工合同、内部承包协议原件、审计原件、竣工证书</t>
  </si>
  <si>
    <t>阜阳市巨力帮建筑劳务有限公司
开户行：农业银行阜阳腾达支行
账号：12014201040016261</t>
  </si>
  <si>
    <t>项目智能印章2018.10.15-2019.5.15，7*1000-1000（已交）=6000</t>
  </si>
  <si>
    <t>安徽隆茂工程材料有限公司
开户行：建设银行临泉支行
账号：34050171120800000757</t>
  </si>
  <si>
    <t>施迎东</t>
  </si>
  <si>
    <t>李玉龙13956579501</t>
  </si>
  <si>
    <t>周转金</t>
  </si>
  <si>
    <t>工程款金额</t>
  </si>
  <si>
    <t>预扣风险担保金</t>
  </si>
  <si>
    <t>徽行</t>
  </si>
  <si>
    <t>章已注销、费用已结清</t>
  </si>
  <si>
    <t>已收齐</t>
  </si>
  <si>
    <t>退风险保证金</t>
  </si>
  <si>
    <t>临泉县永亿建材经销部</t>
  </si>
  <si>
    <t>2019-12-23外经证办理500元，转账费200元</t>
  </si>
  <si>
    <t>李玉龙（退税）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</si>
</sst>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yy/m/d;@"/>
    <numFmt numFmtId="179" formatCode="m/d;@"/>
    <numFmt numFmtId="180" formatCode="yy/m/d"/>
    <numFmt numFmtId="181" formatCode="0.0%"/>
    <numFmt numFmtId="182" formatCode="0_ "/>
    <numFmt numFmtId="183" formatCode="0.00_ "/>
  </numFmts>
  <fonts count="4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9"/>
      <color rgb="FF7030A0"/>
      <name val="宋体"/>
      <charset val="134"/>
    </font>
    <font>
      <sz val="6"/>
      <name val="宋体"/>
      <charset val="134"/>
    </font>
    <font>
      <sz val="6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rgb="FFFF0000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41" fillId="32" borderId="14" applyNumberForma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8" fontId="1" fillId="0" borderId="0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7" fontId="4" fillId="0" borderId="2" xfId="50" applyNumberFormat="1" applyFont="1" applyFill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horizontal="center" vertical="center" wrapText="1"/>
    </xf>
    <xf numFmtId="178" fontId="4" fillId="0" borderId="2" xfId="5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178" fontId="1" fillId="2" borderId="2" xfId="50" applyNumberFormat="1" applyFont="1" applyFill="1" applyBorder="1" applyAlignment="1">
      <alignment horizontal="left" vertical="center" shrinkToFit="1"/>
    </xf>
    <xf numFmtId="14" fontId="1" fillId="2" borderId="2" xfId="5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>
      <alignment horizontal="right" vertical="center" shrinkToFit="1"/>
    </xf>
    <xf numFmtId="179" fontId="1" fillId="2" borderId="2" xfId="50" applyNumberFormat="1" applyFont="1" applyFill="1" applyBorder="1" applyAlignment="1">
      <alignment horizontal="center" vertical="center" wrapText="1"/>
    </xf>
    <xf numFmtId="9" fontId="1" fillId="0" borderId="2" xfId="19" applyFont="1" applyFill="1" applyBorder="1" applyAlignment="1">
      <alignment horizontal="center" vertical="center" wrapText="1"/>
    </xf>
    <xf numFmtId="178" fontId="1" fillId="2" borderId="2" xfId="50" applyNumberFormat="1" applyFont="1" applyFill="1" applyBorder="1" applyAlignment="1">
      <alignment vertical="center" shrinkToFit="1"/>
    </xf>
    <xf numFmtId="177" fontId="1" fillId="2" borderId="2" xfId="50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 wrapText="1"/>
    </xf>
    <xf numFmtId="180" fontId="1" fillId="0" borderId="2" xfId="50" applyNumberFormat="1" applyFont="1" applyFill="1" applyBorder="1" applyAlignment="1">
      <alignment horizontal="left" vertical="center" shrinkToFit="1"/>
    </xf>
    <xf numFmtId="14" fontId="1" fillId="0" borderId="2" xfId="50" applyNumberFormat="1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horizontal="right" vertical="center" shrinkToFit="1"/>
    </xf>
    <xf numFmtId="180" fontId="1" fillId="0" borderId="2" xfId="50" applyNumberFormat="1" applyFont="1" applyFill="1" applyBorder="1" applyAlignment="1">
      <alignment horizontal="right" vertical="center" shrinkToFit="1"/>
    </xf>
    <xf numFmtId="181" fontId="6" fillId="0" borderId="2" xfId="19" applyNumberFormat="1" applyFont="1" applyFill="1" applyBorder="1" applyAlignment="1">
      <alignment horizontal="right" vertical="center" wrapText="1"/>
    </xf>
    <xf numFmtId="0" fontId="1" fillId="0" borderId="2" xfId="50" applyFont="1" applyFill="1" applyBorder="1" applyAlignment="1">
      <alignment vertical="center" wrapText="1"/>
    </xf>
    <xf numFmtId="177" fontId="1" fillId="3" borderId="3" xfId="50" applyNumberFormat="1" applyFont="1" applyFill="1" applyBorder="1" applyAlignment="1">
      <alignment horizontal="center" vertical="center" shrinkToFit="1"/>
    </xf>
    <xf numFmtId="177" fontId="1" fillId="3" borderId="4" xfId="50" applyNumberFormat="1" applyFont="1" applyFill="1" applyBorder="1" applyAlignment="1">
      <alignment horizontal="center" vertical="center" shrinkToFit="1"/>
    </xf>
    <xf numFmtId="0" fontId="2" fillId="2" borderId="2" xfId="50" applyFont="1" applyFill="1" applyBorder="1" applyAlignment="1">
      <alignment horizontal="center" vertical="center" wrapText="1"/>
    </xf>
    <xf numFmtId="14" fontId="2" fillId="2" borderId="2" xfId="5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vertical="center" shrinkToFit="1"/>
    </xf>
    <xf numFmtId="179" fontId="2" fillId="2" borderId="2" xfId="50" applyNumberFormat="1" applyFont="1" applyFill="1" applyBorder="1" applyAlignment="1">
      <alignment horizontal="center" vertical="center" wrapText="1"/>
    </xf>
    <xf numFmtId="9" fontId="2" fillId="0" borderId="2" xfId="19" applyFont="1" applyFill="1" applyBorder="1" applyAlignment="1">
      <alignment horizontal="center" vertical="center" wrapText="1"/>
    </xf>
    <xf numFmtId="9" fontId="1" fillId="0" borderId="2" xfId="19" applyNumberFormat="1" applyFont="1" applyFill="1" applyBorder="1" applyAlignment="1">
      <alignment horizontal="center" vertical="center" wrapText="1"/>
    </xf>
    <xf numFmtId="178" fontId="2" fillId="2" borderId="2" xfId="50" applyNumberFormat="1" applyFont="1" applyFill="1" applyBorder="1" applyAlignment="1">
      <alignment vertical="center" shrinkToFit="1"/>
    </xf>
    <xf numFmtId="0" fontId="1" fillId="4" borderId="2" xfId="50" applyFont="1" applyFill="1" applyBorder="1" applyAlignment="1">
      <alignment horizontal="center" vertical="center" shrinkToFit="1"/>
    </xf>
    <xf numFmtId="177" fontId="7" fillId="4" borderId="2" xfId="50" applyNumberFormat="1" applyFont="1" applyFill="1" applyBorder="1" applyAlignment="1">
      <alignment horizontal="right" vertical="center" shrinkToFit="1"/>
    </xf>
    <xf numFmtId="177" fontId="8" fillId="4" borderId="2" xfId="50" applyNumberFormat="1" applyFont="1" applyFill="1" applyBorder="1" applyAlignment="1">
      <alignment horizontal="center" vertical="center" shrinkToFit="1"/>
    </xf>
    <xf numFmtId="177" fontId="8" fillId="0" borderId="2" xfId="50" applyNumberFormat="1" applyFont="1" applyFill="1" applyBorder="1" applyAlignment="1">
      <alignment horizontal="center" vertical="center" shrinkToFi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top" wrapText="1"/>
    </xf>
    <xf numFmtId="0" fontId="4" fillId="0" borderId="2" xfId="50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center" vertical="center" shrinkToFit="1"/>
    </xf>
    <xf numFmtId="0" fontId="4" fillId="2" borderId="5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left" vertical="center" wrapText="1"/>
    </xf>
    <xf numFmtId="0" fontId="1" fillId="0" borderId="4" xfId="50" applyFont="1" applyFill="1" applyBorder="1" applyAlignment="1">
      <alignment horizontal="left" vertical="center" wrapText="1"/>
    </xf>
    <xf numFmtId="0" fontId="9" fillId="2" borderId="2" xfId="50" applyFont="1" applyFill="1" applyBorder="1" applyAlignment="1">
      <alignment horizontal="center" vertical="center" wrapText="1"/>
    </xf>
    <xf numFmtId="177" fontId="6" fillId="0" borderId="2" xfId="50" applyNumberFormat="1" applyFont="1" applyFill="1" applyBorder="1" applyAlignment="1">
      <alignment horizontal="center" vertical="center" wrapText="1"/>
    </xf>
    <xf numFmtId="0" fontId="4" fillId="2" borderId="6" xfId="50" applyFont="1" applyFill="1" applyBorder="1" applyAlignment="1">
      <alignment horizontal="center" vertical="center" wrapText="1"/>
    </xf>
    <xf numFmtId="0" fontId="1" fillId="0" borderId="6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177" fontId="1" fillId="4" borderId="2" xfId="50" applyNumberFormat="1" applyFont="1" applyFill="1" applyBorder="1" applyAlignment="1">
      <alignment horizontal="right" vertical="center" shrinkToFit="1"/>
    </xf>
    <xf numFmtId="177" fontId="1" fillId="0" borderId="2" xfId="50" applyNumberFormat="1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right" vertical="center" shrinkToFit="1"/>
    </xf>
    <xf numFmtId="177" fontId="10" fillId="0" borderId="2" xfId="50" applyNumberFormat="1" applyFont="1" applyFill="1" applyBorder="1" applyAlignment="1">
      <alignment horizontal="right" vertical="center" shrinkToFit="1"/>
    </xf>
    <xf numFmtId="177" fontId="2" fillId="0" borderId="2" xfId="50" applyNumberFormat="1" applyFont="1" applyFill="1" applyBorder="1" applyAlignment="1">
      <alignment horizontal="center" vertical="center" wrapText="1"/>
    </xf>
    <xf numFmtId="177" fontId="11" fillId="0" borderId="2" xfId="50" applyNumberFormat="1" applyFont="1" applyFill="1" applyBorder="1" applyAlignment="1">
      <alignment horizontal="center" vertical="center" wrapText="1"/>
    </xf>
    <xf numFmtId="177" fontId="2" fillId="4" borderId="2" xfId="50" applyNumberFormat="1" applyFont="1" applyFill="1" applyBorder="1" applyAlignment="1">
      <alignment horizontal="right" vertical="center" shrinkToFit="1"/>
    </xf>
    <xf numFmtId="177" fontId="1" fillId="3" borderId="2" xfId="50" applyNumberFormat="1" applyFont="1" applyFill="1" applyBorder="1" applyAlignment="1">
      <alignment horizontal="right" vertical="center" shrinkToFit="1"/>
    </xf>
    <xf numFmtId="49" fontId="1" fillId="0" borderId="2" xfId="50" applyNumberFormat="1" applyFont="1" applyFill="1" applyBorder="1" applyAlignment="1">
      <alignment vertical="center" wrapText="1"/>
    </xf>
    <xf numFmtId="177" fontId="4" fillId="0" borderId="2" xfId="50" applyNumberFormat="1" applyFont="1" applyFill="1" applyBorder="1" applyAlignment="1">
      <alignment horizontal="right" vertical="center" wrapText="1"/>
    </xf>
    <xf numFmtId="177" fontId="1" fillId="3" borderId="7" xfId="50" applyNumberFormat="1" applyFont="1" applyFill="1" applyBorder="1" applyAlignment="1">
      <alignment horizontal="center" vertical="center" shrinkToFit="1"/>
    </xf>
    <xf numFmtId="177" fontId="1" fillId="3" borderId="2" xfId="50" applyNumberFormat="1" applyFont="1" applyFill="1" applyBorder="1" applyAlignment="1">
      <alignment horizontal="center" vertical="center" shrinkToFit="1"/>
    </xf>
    <xf numFmtId="177" fontId="2" fillId="0" borderId="2" xfId="50" applyNumberFormat="1" applyFont="1" applyFill="1" applyBorder="1" applyAlignment="1">
      <alignment horizontal="right" vertical="center" shrinkToFit="1"/>
    </xf>
    <xf numFmtId="177" fontId="10" fillId="4" borderId="2" xfId="50" applyNumberFormat="1" applyFont="1" applyFill="1" applyBorder="1" applyAlignment="1">
      <alignment horizontal="right" vertical="center" shrinkToFit="1"/>
    </xf>
    <xf numFmtId="177" fontId="12" fillId="0" borderId="2" xfId="50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horizontal="left" vertical="center" wrapText="1"/>
    </xf>
    <xf numFmtId="177" fontId="1" fillId="0" borderId="3" xfId="50" applyNumberFormat="1" applyFont="1" applyFill="1" applyBorder="1" applyAlignment="1">
      <alignment horizontal="center" vertical="center" shrinkToFit="1"/>
    </xf>
    <xf numFmtId="177" fontId="1" fillId="0" borderId="4" xfId="50" applyNumberFormat="1" applyFont="1" applyFill="1" applyBorder="1" applyAlignment="1">
      <alignment horizontal="center" vertical="center" shrinkToFit="1"/>
    </xf>
    <xf numFmtId="177" fontId="1" fillId="0" borderId="7" xfId="50" applyNumberFormat="1" applyFont="1" applyFill="1" applyBorder="1" applyAlignment="1">
      <alignment horizontal="center" vertical="center" shrinkToFit="1"/>
    </xf>
    <xf numFmtId="177" fontId="13" fillId="0" borderId="2" xfId="50" applyNumberFormat="1" applyFont="1" applyFill="1" applyBorder="1" applyAlignment="1">
      <alignment horizontal="center" vertical="center" wrapText="1"/>
    </xf>
    <xf numFmtId="177" fontId="13" fillId="0" borderId="2" xfId="50" applyNumberFormat="1" applyFont="1" applyFill="1" applyBorder="1" applyAlignment="1">
      <alignment horizontal="left" vertical="center" wrapText="1"/>
    </xf>
    <xf numFmtId="177" fontId="2" fillId="4" borderId="3" xfId="50" applyNumberFormat="1" applyFont="1" applyFill="1" applyBorder="1" applyAlignment="1">
      <alignment horizontal="center" vertical="center" shrinkToFit="1"/>
    </xf>
    <xf numFmtId="177" fontId="2" fillId="4" borderId="4" xfId="50" applyNumberFormat="1" applyFont="1" applyFill="1" applyBorder="1" applyAlignment="1">
      <alignment horizontal="center" vertical="center" shrinkToFit="1"/>
    </xf>
    <xf numFmtId="177" fontId="2" fillId="4" borderId="7" xfId="50" applyNumberFormat="1" applyFont="1" applyFill="1" applyBorder="1" applyAlignment="1">
      <alignment horizontal="center" vertical="center" shrinkToFit="1"/>
    </xf>
    <xf numFmtId="0" fontId="4" fillId="4" borderId="2" xfId="50" applyFont="1" applyFill="1" applyBorder="1" applyAlignment="1">
      <alignment horizontal="center" vertical="center" shrinkToFit="1"/>
    </xf>
    <xf numFmtId="0" fontId="4" fillId="0" borderId="7" xfId="50" applyFont="1" applyFill="1" applyBorder="1" applyAlignment="1">
      <alignment horizontal="center" vertical="center" wrapText="1"/>
    </xf>
    <xf numFmtId="14" fontId="14" fillId="0" borderId="2" xfId="50" applyNumberFormat="1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183" fontId="15" fillId="0" borderId="2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7" fontId="19" fillId="4" borderId="2" xfId="50" applyNumberFormat="1" applyFont="1" applyFill="1" applyBorder="1" applyAlignment="1">
      <alignment horizontal="right" vertical="center" shrinkToFit="1"/>
    </xf>
    <xf numFmtId="177" fontId="1" fillId="0" borderId="2" xfId="50" applyNumberFormat="1" applyFont="1" applyFill="1" applyBorder="1" applyAlignment="1">
      <alignment horizontal="right" vertical="center" wrapText="1"/>
    </xf>
    <xf numFmtId="9" fontId="2" fillId="0" borderId="2" xfId="19" applyNumberFormat="1" applyFont="1" applyFill="1" applyBorder="1" applyAlignment="1">
      <alignment horizontal="center" vertical="center" wrapText="1"/>
    </xf>
    <xf numFmtId="177" fontId="2" fillId="0" borderId="3" xfId="50" applyNumberFormat="1" applyFont="1" applyFill="1" applyBorder="1" applyAlignment="1">
      <alignment horizontal="center" vertical="center" shrinkToFit="1"/>
    </xf>
    <xf numFmtId="177" fontId="2" fillId="0" borderId="4" xfId="50" applyNumberFormat="1" applyFont="1" applyFill="1" applyBorder="1" applyAlignment="1">
      <alignment horizontal="center" vertical="center" shrinkToFit="1"/>
    </xf>
    <xf numFmtId="177" fontId="2" fillId="0" borderId="7" xfId="50" applyNumberFormat="1" applyFont="1" applyFill="1" applyBorder="1" applyAlignment="1">
      <alignment horizontal="center" vertical="center" shrinkToFit="1"/>
    </xf>
    <xf numFmtId="181" fontId="1" fillId="0" borderId="2" xfId="19" applyNumberFormat="1" applyFont="1" applyFill="1" applyBorder="1" applyAlignment="1">
      <alignment horizontal="right" vertical="center" wrapText="1"/>
    </xf>
    <xf numFmtId="178" fontId="2" fillId="2" borderId="2" xfId="50" applyNumberFormat="1" applyFont="1" applyFill="1" applyBorder="1" applyAlignment="1">
      <alignment horizontal="left" vertical="center" shrinkToFit="1"/>
    </xf>
    <xf numFmtId="178" fontId="1" fillId="2" borderId="2" xfId="50" applyNumberFormat="1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wrapText="1"/>
    </xf>
    <xf numFmtId="180" fontId="2" fillId="0" borderId="2" xfId="50" applyNumberFormat="1" applyFont="1" applyFill="1" applyBorder="1" applyAlignment="1">
      <alignment horizontal="center" vertical="center" shrinkToFit="1"/>
    </xf>
    <xf numFmtId="14" fontId="2" fillId="0" borderId="2" xfId="50" applyNumberFormat="1" applyFont="1" applyFill="1" applyBorder="1" applyAlignment="1">
      <alignment horizontal="center" vertical="center" wrapText="1"/>
    </xf>
    <xf numFmtId="180" fontId="2" fillId="0" borderId="2" xfId="50" applyNumberFormat="1" applyFont="1" applyFill="1" applyBorder="1" applyAlignment="1">
      <alignment horizontal="right" vertical="center" shrinkToFit="1"/>
    </xf>
    <xf numFmtId="181" fontId="2" fillId="0" borderId="2" xfId="19" applyNumberFormat="1" applyFont="1" applyFill="1" applyBorder="1" applyAlignment="1">
      <alignment horizontal="right" vertical="center" wrapText="1"/>
    </xf>
    <xf numFmtId="177" fontId="2" fillId="3" borderId="2" xfId="50" applyNumberFormat="1" applyFont="1" applyFill="1" applyBorder="1" applyAlignment="1">
      <alignment horizontal="right" vertical="center" shrinkToFit="1"/>
    </xf>
    <xf numFmtId="0" fontId="20" fillId="0" borderId="2" xfId="50" applyFont="1" applyFill="1" applyBorder="1" applyAlignment="1">
      <alignment vertical="center" wrapText="1"/>
    </xf>
    <xf numFmtId="177" fontId="2" fillId="3" borderId="3" xfId="50" applyNumberFormat="1" applyFont="1" applyFill="1" applyBorder="1" applyAlignment="1">
      <alignment horizontal="center" vertical="center" shrinkToFit="1"/>
    </xf>
    <xf numFmtId="177" fontId="2" fillId="3" borderId="4" xfId="50" applyNumberFormat="1" applyFont="1" applyFill="1" applyBorder="1" applyAlignment="1">
      <alignment horizontal="center" vertical="center" shrinkToFit="1"/>
    </xf>
    <xf numFmtId="49" fontId="2" fillId="0" borderId="2" xfId="50" applyNumberFormat="1" applyFont="1" applyFill="1" applyBorder="1" applyAlignment="1">
      <alignment vertical="center" wrapText="1"/>
    </xf>
    <xf numFmtId="177" fontId="21" fillId="0" borderId="2" xfId="50" applyNumberFormat="1" applyFont="1" applyFill="1" applyBorder="1" applyAlignment="1">
      <alignment horizontal="right" vertical="center" shrinkToFit="1"/>
    </xf>
    <xf numFmtId="177" fontId="21" fillId="0" borderId="2" xfId="50" applyNumberFormat="1" applyFont="1" applyFill="1" applyBorder="1" applyAlignment="1">
      <alignment horizontal="right" vertical="center" wrapText="1"/>
    </xf>
    <xf numFmtId="177" fontId="2" fillId="3" borderId="7" xfId="50" applyNumberFormat="1" applyFont="1" applyFill="1" applyBorder="1" applyAlignment="1">
      <alignment horizontal="center" vertical="center" shrinkToFit="1"/>
    </xf>
    <xf numFmtId="177" fontId="22" fillId="0" borderId="2" xfId="50" applyNumberFormat="1" applyFont="1" applyFill="1" applyBorder="1" applyAlignment="1">
      <alignment horizontal="center" vertical="center" shrinkToFit="1"/>
    </xf>
    <xf numFmtId="177" fontId="22" fillId="0" borderId="2" xfId="50" applyNumberFormat="1" applyFont="1" applyFill="1" applyBorder="1" applyAlignment="1">
      <alignment horizontal="center" vertical="center" wrapText="1"/>
    </xf>
    <xf numFmtId="177" fontId="2" fillId="3" borderId="2" xfId="50" applyNumberFormat="1" applyFont="1" applyFill="1" applyBorder="1" applyAlignment="1">
      <alignment horizontal="center" vertical="center" shrinkToFit="1"/>
    </xf>
    <xf numFmtId="178" fontId="2" fillId="2" borderId="2" xfId="50" applyNumberFormat="1" applyFont="1" applyFill="1" applyBorder="1" applyAlignment="1">
      <alignment horizontal="center" vertical="center" shrinkToFit="1"/>
    </xf>
    <xf numFmtId="177" fontId="2" fillId="2" borderId="2" xfId="50" applyNumberFormat="1" applyFont="1" applyFill="1" applyBorder="1" applyAlignment="1">
      <alignment horizontal="right" vertical="center" shrinkToFit="1"/>
    </xf>
    <xf numFmtId="9" fontId="2" fillId="0" borderId="2" xfId="19" applyFont="1" applyFill="1" applyBorder="1" applyAlignment="1">
      <alignment horizontal="center" vertical="center"/>
    </xf>
    <xf numFmtId="177" fontId="11" fillId="0" borderId="2" xfId="50" applyNumberFormat="1" applyFont="1" applyFill="1" applyBorder="1" applyAlignment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5.pn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285750</xdr:colOff>
      <xdr:row>2</xdr:row>
      <xdr:rowOff>247650</xdr:rowOff>
    </xdr:from>
    <xdr:to>
      <xdr:col>25</xdr:col>
      <xdr:colOff>65405</xdr:colOff>
      <xdr:row>21</xdr:row>
      <xdr:rowOff>238760</xdr:rowOff>
    </xdr:to>
    <xdr:pic>
      <xdr:nvPicPr>
        <xdr:cNvPr id="2" name="图片 1" descr="E{}9FDUWU)7L%997)D0[}D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6780" y="919480"/>
          <a:ext cx="7058660" cy="5288280"/>
        </a:xfrm>
        <a:prstGeom prst="rect">
          <a:avLst/>
        </a:prstGeom>
      </xdr:spPr>
    </xdr:pic>
    <xdr:clientData/>
  </xdr:twoCellAnchor>
  <xdr:twoCellAnchor editAs="oneCell">
    <xdr:from>
      <xdr:col>15</xdr:col>
      <xdr:colOff>485775</xdr:colOff>
      <xdr:row>5</xdr:row>
      <xdr:rowOff>228600</xdr:rowOff>
    </xdr:from>
    <xdr:to>
      <xdr:col>18</xdr:col>
      <xdr:colOff>571500</xdr:colOff>
      <xdr:row>7</xdr:row>
      <xdr:rowOff>63500</xdr:rowOff>
    </xdr:to>
    <xdr:pic>
      <xdr:nvPicPr>
        <xdr:cNvPr id="3" name="图片 2" descr="]E5P501UWE2JNQOL[S5KCG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09585" y="1965325"/>
          <a:ext cx="1980565" cy="481965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</xdr:row>
      <xdr:rowOff>352425</xdr:rowOff>
    </xdr:from>
    <xdr:to>
      <xdr:col>20</xdr:col>
      <xdr:colOff>313690</xdr:colOff>
      <xdr:row>4</xdr:row>
      <xdr:rowOff>72390</xdr:rowOff>
    </xdr:to>
    <xdr:pic>
      <xdr:nvPicPr>
        <xdr:cNvPr id="5" name="图片 4" descr="L3P96`%XN(AG)2NPB1}T`K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17230" y="669290"/>
          <a:ext cx="4276090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41</xdr:row>
      <xdr:rowOff>9525</xdr:rowOff>
    </xdr:from>
    <xdr:to>
      <xdr:col>12</xdr:col>
      <xdr:colOff>0</xdr:colOff>
      <xdr:row>74</xdr:row>
      <xdr:rowOff>37465</xdr:rowOff>
    </xdr:to>
    <xdr:pic>
      <xdr:nvPicPr>
        <xdr:cNvPr id="6" name="图片 5" descr="_K063X1CWU`XV([T(R1NE[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2410" y="11895455"/>
          <a:ext cx="5993130" cy="4554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487045</xdr:colOff>
      <xdr:row>2</xdr:row>
      <xdr:rowOff>233045</xdr:rowOff>
    </xdr:from>
    <xdr:to>
      <xdr:col>23</xdr:col>
      <xdr:colOff>78740</xdr:colOff>
      <xdr:row>17</xdr:row>
      <xdr:rowOff>39370</xdr:rowOff>
    </xdr:to>
    <xdr:pic>
      <xdr:nvPicPr>
        <xdr:cNvPr id="6" name="图片 5" descr="WB1$$]WBRI3AKN[MVS$]$Y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92770" y="904875"/>
          <a:ext cx="6253480" cy="408241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42</xdr:row>
      <xdr:rowOff>60960</xdr:rowOff>
    </xdr:from>
    <xdr:to>
      <xdr:col>11</xdr:col>
      <xdr:colOff>629285</xdr:colOff>
      <xdr:row>81</xdr:row>
      <xdr:rowOff>38735</xdr:rowOff>
    </xdr:to>
    <xdr:pic>
      <xdr:nvPicPr>
        <xdr:cNvPr id="2" name="图片 1" descr="P4D1[M%{{F88%H2LMRX~05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0570" y="11965940"/>
          <a:ext cx="5538470" cy="53270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51435</xdr:colOff>
      <xdr:row>1</xdr:row>
      <xdr:rowOff>0</xdr:rowOff>
    </xdr:from>
    <xdr:to>
      <xdr:col>23</xdr:col>
      <xdr:colOff>311150</xdr:colOff>
      <xdr:row>14</xdr:row>
      <xdr:rowOff>221615</xdr:rowOff>
    </xdr:to>
    <xdr:pic>
      <xdr:nvPicPr>
        <xdr:cNvPr id="4" name="图片 3" descr="D3F2156BAD9D468385BD0590255E5C9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91755" y="316865"/>
          <a:ext cx="6304280" cy="408686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666750</xdr:colOff>
      <xdr:row>15</xdr:row>
      <xdr:rowOff>142875</xdr:rowOff>
    </xdr:from>
    <xdr:to>
      <xdr:col>23</xdr:col>
      <xdr:colOff>408940</xdr:colOff>
      <xdr:row>28</xdr:row>
      <xdr:rowOff>430530</xdr:rowOff>
    </xdr:to>
    <xdr:pic>
      <xdr:nvPicPr>
        <xdr:cNvPr id="2" name="图片 1" descr="L[$WZP@UZS`Z9FQ3Y5B}@~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40320" y="4580255"/>
          <a:ext cx="6453505" cy="462724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14</xdr:row>
      <xdr:rowOff>219075</xdr:rowOff>
    </xdr:from>
    <xdr:to>
      <xdr:col>11</xdr:col>
      <xdr:colOff>248920</xdr:colOff>
      <xdr:row>15</xdr:row>
      <xdr:rowOff>180975</xdr:rowOff>
    </xdr:to>
    <xdr:pic>
      <xdr:nvPicPr>
        <xdr:cNvPr id="5" name="图片 4" descr="]4PH}210R5{)OIECR%O6YNR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85975" y="4401185"/>
          <a:ext cx="3479800" cy="21717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33</xdr:row>
      <xdr:rowOff>114300</xdr:rowOff>
    </xdr:from>
    <xdr:to>
      <xdr:col>14</xdr:col>
      <xdr:colOff>274320</xdr:colOff>
      <xdr:row>75</xdr:row>
      <xdr:rowOff>9525</xdr:rowOff>
    </xdr:to>
    <xdr:pic>
      <xdr:nvPicPr>
        <xdr:cNvPr id="6" name="图片 5" descr="(Z1%AC[B8OW82%JBI]7]9`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27125" y="10621010"/>
          <a:ext cx="5621655" cy="57016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209550</xdr:colOff>
      <xdr:row>33</xdr:row>
      <xdr:rowOff>114300</xdr:rowOff>
    </xdr:from>
    <xdr:to>
      <xdr:col>13</xdr:col>
      <xdr:colOff>633095</xdr:colOff>
      <xdr:row>75</xdr:row>
      <xdr:rowOff>9525</xdr:rowOff>
    </xdr:to>
    <xdr:pic>
      <xdr:nvPicPr>
        <xdr:cNvPr id="5" name="图片 4" descr="(Z1%AC[B8OW82%JBI]7]9`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7125" y="10796270"/>
          <a:ext cx="5637530" cy="5701665"/>
        </a:xfrm>
        <a:prstGeom prst="rect">
          <a:avLst/>
        </a:prstGeom>
      </xdr:spPr>
    </xdr:pic>
    <xdr:clientData/>
  </xdr:twoCellAnchor>
  <xdr:twoCellAnchor editAs="oneCell">
    <xdr:from>
      <xdr:col>15</xdr:col>
      <xdr:colOff>289560</xdr:colOff>
      <xdr:row>3</xdr:row>
      <xdr:rowOff>63500</xdr:rowOff>
    </xdr:from>
    <xdr:to>
      <xdr:col>24</xdr:col>
      <xdr:colOff>208280</xdr:colOff>
      <xdr:row>18</xdr:row>
      <xdr:rowOff>161290</xdr:rowOff>
    </xdr:to>
    <xdr:pic>
      <xdr:nvPicPr>
        <xdr:cNvPr id="6" name="图片 5" descr="P@SINZK0PYW$TY2)C0MQL]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21320" y="1090295"/>
          <a:ext cx="7197725" cy="4449445"/>
        </a:xfrm>
        <a:prstGeom prst="rect">
          <a:avLst/>
        </a:prstGeom>
      </xdr:spPr>
    </xdr:pic>
    <xdr:clientData/>
  </xdr:twoCellAnchor>
  <xdr:twoCellAnchor editAs="oneCell">
    <xdr:from>
      <xdr:col>7</xdr:col>
      <xdr:colOff>193040</xdr:colOff>
      <xdr:row>17</xdr:row>
      <xdr:rowOff>83820</xdr:rowOff>
    </xdr:from>
    <xdr:to>
      <xdr:col>11</xdr:col>
      <xdr:colOff>85725</xdr:colOff>
      <xdr:row>18</xdr:row>
      <xdr:rowOff>236220</xdr:rowOff>
    </xdr:to>
    <xdr:pic>
      <xdr:nvPicPr>
        <xdr:cNvPr id="7" name="图片 6" descr="S5D8EPHX}69BX85@BA1A50O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37865" y="5207000"/>
          <a:ext cx="2164715" cy="407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289560</xdr:colOff>
      <xdr:row>3</xdr:row>
      <xdr:rowOff>63500</xdr:rowOff>
    </xdr:from>
    <xdr:to>
      <xdr:col>25</xdr:col>
      <xdr:colOff>208280</xdr:colOff>
      <xdr:row>18</xdr:row>
      <xdr:rowOff>186690</xdr:rowOff>
    </xdr:to>
    <xdr:pic>
      <xdr:nvPicPr>
        <xdr:cNvPr id="3" name="图片 2" descr="P@SINZK0PYW$TY2)C0MQL]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27745" y="1090295"/>
          <a:ext cx="7197725" cy="4449445"/>
        </a:xfrm>
        <a:prstGeom prst="rect">
          <a:avLst/>
        </a:prstGeom>
      </xdr:spPr>
    </xdr:pic>
    <xdr:clientData/>
  </xdr:twoCellAnchor>
  <xdr:twoCellAnchor editAs="oneCell">
    <xdr:from>
      <xdr:col>6</xdr:col>
      <xdr:colOff>521970</xdr:colOff>
      <xdr:row>16</xdr:row>
      <xdr:rowOff>0</xdr:rowOff>
    </xdr:from>
    <xdr:to>
      <xdr:col>10</xdr:col>
      <xdr:colOff>306705</xdr:colOff>
      <xdr:row>17</xdr:row>
      <xdr:rowOff>152400</xdr:rowOff>
    </xdr:to>
    <xdr:pic>
      <xdr:nvPicPr>
        <xdr:cNvPr id="4" name="图片 3" descr="S5D8EPHX}69BX85@BA1A50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825" y="4842510"/>
          <a:ext cx="2160270" cy="407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521970</xdr:colOff>
      <xdr:row>16</xdr:row>
      <xdr:rowOff>0</xdr:rowOff>
    </xdr:from>
    <xdr:to>
      <xdr:col>10</xdr:col>
      <xdr:colOff>306705</xdr:colOff>
      <xdr:row>17</xdr:row>
      <xdr:rowOff>152400</xdr:rowOff>
    </xdr:to>
    <xdr:pic>
      <xdr:nvPicPr>
        <xdr:cNvPr id="3" name="图片 2" descr="S5D8EPHX}69BX85@BA1A50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1825" y="4842510"/>
          <a:ext cx="2160270" cy="407670"/>
        </a:xfrm>
        <a:prstGeom prst="rect">
          <a:avLst/>
        </a:prstGeom>
      </xdr:spPr>
    </xdr:pic>
    <xdr:clientData/>
  </xdr:twoCellAnchor>
  <xdr:twoCellAnchor editAs="oneCell">
    <xdr:from>
      <xdr:col>16</xdr:col>
      <xdr:colOff>81915</xdr:colOff>
      <xdr:row>0</xdr:row>
      <xdr:rowOff>109855</xdr:rowOff>
    </xdr:from>
    <xdr:to>
      <xdr:col>23</xdr:col>
      <xdr:colOff>74295</xdr:colOff>
      <xdr:row>12</xdr:row>
      <xdr:rowOff>164465</xdr:rowOff>
    </xdr:to>
    <xdr:pic>
      <xdr:nvPicPr>
        <xdr:cNvPr id="4" name="图片 3" descr="CG4B3SAL2{US_D59$L6MQ0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20100" y="109855"/>
          <a:ext cx="6036945" cy="3726180"/>
        </a:xfrm>
        <a:prstGeom prst="rect">
          <a:avLst/>
        </a:prstGeom>
      </xdr:spPr>
    </xdr:pic>
    <xdr:clientData/>
  </xdr:twoCellAnchor>
  <xdr:twoCellAnchor editAs="oneCell">
    <xdr:from>
      <xdr:col>6</xdr:col>
      <xdr:colOff>639445</xdr:colOff>
      <xdr:row>20</xdr:row>
      <xdr:rowOff>258445</xdr:rowOff>
    </xdr:from>
    <xdr:to>
      <xdr:col>12</xdr:col>
      <xdr:colOff>85725</xdr:colOff>
      <xdr:row>22</xdr:row>
      <xdr:rowOff>226695</xdr:rowOff>
    </xdr:to>
    <xdr:pic>
      <xdr:nvPicPr>
        <xdr:cNvPr id="5" name="图片 4" descr="{X[8RI16M[0BE@0%CXA7(%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89300" y="6247765"/>
          <a:ext cx="2696210" cy="501650"/>
        </a:xfrm>
        <a:prstGeom prst="rect">
          <a:avLst/>
        </a:prstGeom>
      </xdr:spPr>
    </xdr:pic>
    <xdr:clientData/>
  </xdr:twoCellAnchor>
  <xdr:twoCellAnchor editAs="oneCell">
    <xdr:from>
      <xdr:col>16</xdr:col>
      <xdr:colOff>417195</xdr:colOff>
      <xdr:row>13</xdr:row>
      <xdr:rowOff>95250</xdr:rowOff>
    </xdr:from>
    <xdr:to>
      <xdr:col>23</xdr:col>
      <xdr:colOff>498475</xdr:colOff>
      <xdr:row>22</xdr:row>
      <xdr:rowOff>61595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55380" y="4022090"/>
          <a:ext cx="6125845" cy="2562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P37"/>
  <sheetViews>
    <sheetView workbookViewId="0">
      <selection activeCell="A1" sqref="$A1:$XFD1048576"/>
    </sheetView>
  </sheetViews>
  <sheetFormatPr defaultColWidth="9" defaultRowHeight="10.8"/>
  <cols>
    <col min="1" max="1" width="3.25" style="1" customWidth="1"/>
    <col min="2" max="2" width="7.25" style="3" customWidth="1"/>
    <col min="3" max="3" width="4" style="1" customWidth="1"/>
    <col min="4" max="4" width="10.1296296296296" style="4" customWidth="1"/>
    <col min="5" max="5" width="6.62962962962963" style="3" customWidth="1"/>
    <col min="6" max="6" width="10.6296296296296" style="4" customWidth="1"/>
    <col min="7" max="7" width="4.5" style="1" customWidth="1"/>
    <col min="8" max="8" width="11" style="4" customWidth="1"/>
    <col min="9" max="9" width="9.37962962962963" style="1" customWidth="1"/>
    <col min="10" max="10" width="9.62962962962963" style="4" customWidth="1"/>
    <col min="11" max="11" width="6.12962962962963" style="1" customWidth="1"/>
    <col min="12" max="12" width="8.25" style="1" customWidth="1"/>
    <col min="13" max="14" width="5.62962962962963" style="1" customWidth="1"/>
    <col min="15" max="15" width="9.12962962962963" style="4" customWidth="1"/>
    <col min="16" max="16" width="9" style="1"/>
    <col min="17" max="17" width="11.8796296296296" style="1" customWidth="1"/>
    <col min="18" max="18" width="6.75" style="1" customWidth="1"/>
    <col min="19" max="19" width="9.12962962962963" style="1" customWidth="1"/>
    <col min="20" max="20" width="31.1296296296296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96296296296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80" t="s">
        <v>1</v>
      </c>
    </row>
    <row r="2" ht="27.95" customHeight="1" spans="1:68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3" t="s">
        <v>4</v>
      </c>
      <c r="M2" s="44">
        <v>9574</v>
      </c>
      <c r="N2" s="45" t="s">
        <v>5</v>
      </c>
      <c r="O2" s="45" t="s">
        <v>6</v>
      </c>
      <c r="Q2" s="81" t="s">
        <v>6</v>
      </c>
      <c r="R2" s="81"/>
      <c r="S2" s="82">
        <v>9574</v>
      </c>
      <c r="T2" s="83" t="s">
        <v>3</v>
      </c>
      <c r="U2" s="82" t="s">
        <v>7</v>
      </c>
      <c r="V2" s="84">
        <v>7595503</v>
      </c>
      <c r="W2" s="84" t="s">
        <v>8</v>
      </c>
      <c r="X2" s="84" t="s">
        <v>9</v>
      </c>
      <c r="Y2" s="84" t="s">
        <v>10</v>
      </c>
      <c r="Z2" s="86" t="s">
        <v>11</v>
      </c>
      <c r="AA2" s="87" t="s">
        <v>12</v>
      </c>
      <c r="AB2" s="87" t="s">
        <v>13</v>
      </c>
      <c r="AC2" s="86"/>
      <c r="AD2" s="87"/>
      <c r="AE2" s="88" t="s">
        <v>14</v>
      </c>
      <c r="AF2" s="89"/>
      <c r="AG2"/>
      <c r="AH2"/>
      <c r="AI2"/>
      <c r="AJ2"/>
      <c r="AK2"/>
      <c r="AL2"/>
      <c r="AM2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</row>
    <row r="3" ht="27.95" customHeight="1" spans="1:15">
      <c r="A3" s="6" t="s">
        <v>15</v>
      </c>
      <c r="B3" s="6"/>
      <c r="C3" s="8">
        <v>7595503</v>
      </c>
      <c r="D3" s="8"/>
      <c r="E3" s="8" t="s">
        <v>16</v>
      </c>
      <c r="F3" s="9" t="s">
        <v>7</v>
      </c>
      <c r="G3" s="9"/>
      <c r="H3" s="46" t="s">
        <v>17</v>
      </c>
      <c r="I3" s="47" t="s">
        <v>18</v>
      </c>
      <c r="J3" s="48"/>
      <c r="K3" s="48"/>
      <c r="L3" s="48"/>
      <c r="M3" s="49" t="s">
        <v>19</v>
      </c>
      <c r="N3" s="6" t="s">
        <v>20</v>
      </c>
      <c r="O3" s="50" t="s">
        <v>21</v>
      </c>
    </row>
    <row r="4" ht="27.95" customHeight="1" spans="1:15">
      <c r="A4" s="6" t="s">
        <v>22</v>
      </c>
      <c r="B4" s="6"/>
      <c r="C4" s="92"/>
      <c r="D4" s="92"/>
      <c r="E4" s="8" t="s">
        <v>23</v>
      </c>
      <c r="F4" s="9"/>
      <c r="G4" s="9"/>
      <c r="H4" s="51"/>
      <c r="I4" s="52"/>
      <c r="J4" s="53"/>
      <c r="K4" s="53"/>
      <c r="L4" s="53"/>
      <c r="M4" s="49" t="s">
        <v>24</v>
      </c>
      <c r="N4" s="8" t="s">
        <v>25</v>
      </c>
      <c r="O4" s="87" t="s">
        <v>13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ht="27.95" customHeight="1" spans="1:15">
      <c r="A6" s="6"/>
      <c r="B6" s="10" t="s">
        <v>34</v>
      </c>
      <c r="C6" s="6" t="s">
        <v>35</v>
      </c>
      <c r="D6" s="8" t="s">
        <v>36</v>
      </c>
      <c r="E6" s="10" t="s">
        <v>34</v>
      </c>
      <c r="F6" s="8" t="s">
        <v>36</v>
      </c>
      <c r="G6" s="6" t="s">
        <v>37</v>
      </c>
      <c r="H6" s="8" t="s">
        <v>36</v>
      </c>
      <c r="I6" s="45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23" customHeight="1" spans="1:17">
      <c r="A7" s="29">
        <v>1</v>
      </c>
      <c r="B7" s="116">
        <v>43355</v>
      </c>
      <c r="C7" s="30" t="s">
        <v>40</v>
      </c>
      <c r="D7" s="117">
        <v>2270000</v>
      </c>
      <c r="E7" s="32">
        <v>43332</v>
      </c>
      <c r="F7" s="117">
        <v>2270000</v>
      </c>
      <c r="G7" s="33">
        <v>0.02</v>
      </c>
      <c r="H7" s="60">
        <f>D7*G7</f>
        <v>45400</v>
      </c>
      <c r="I7" s="60">
        <v>33019</v>
      </c>
      <c r="J7" s="66">
        <v>8000</v>
      </c>
      <c r="K7" s="58"/>
      <c r="L7" s="119"/>
      <c r="M7" s="59"/>
      <c r="N7" s="58" t="s">
        <v>41</v>
      </c>
      <c r="O7" s="66">
        <f>ROUNDUP(D7-H7-I7-J7-L7-O8,2)</f>
        <v>2083581</v>
      </c>
      <c r="Q7" s="85"/>
    </row>
    <row r="8" s="2" customFormat="1" ht="21" customHeight="1" spans="1:15">
      <c r="A8" s="29"/>
      <c r="B8" s="35"/>
      <c r="C8" s="30"/>
      <c r="D8" s="31"/>
      <c r="E8" s="32"/>
      <c r="F8" s="31"/>
      <c r="G8" s="118" t="s">
        <v>42</v>
      </c>
      <c r="H8" s="60"/>
      <c r="I8" s="60"/>
      <c r="J8" s="66"/>
      <c r="K8" s="58"/>
      <c r="L8" s="66"/>
      <c r="M8" s="59"/>
      <c r="N8" s="58" t="s">
        <v>43</v>
      </c>
      <c r="O8" s="60">
        <v>100000</v>
      </c>
    </row>
    <row r="9" ht="20.1" customHeight="1" spans="1:15">
      <c r="A9" s="11"/>
      <c r="B9" s="17"/>
      <c r="C9" s="13"/>
      <c r="D9" s="18"/>
      <c r="E9" s="15"/>
      <c r="F9" s="18"/>
      <c r="G9" s="16"/>
      <c r="H9" s="54"/>
      <c r="I9" s="54"/>
      <c r="J9" s="23"/>
      <c r="K9" s="58"/>
      <c r="L9" s="23"/>
      <c r="M9" s="59"/>
      <c r="N9" s="55"/>
      <c r="O9" s="60"/>
    </row>
    <row r="10" ht="20.1" customHeight="1" spans="1:15">
      <c r="A10" s="11"/>
      <c r="B10" s="17"/>
      <c r="C10" s="13"/>
      <c r="D10" s="18"/>
      <c r="E10" s="15"/>
      <c r="F10" s="18"/>
      <c r="G10" s="16"/>
      <c r="H10" s="54"/>
      <c r="I10" s="54"/>
      <c r="J10" s="23"/>
      <c r="K10" s="58"/>
      <c r="L10" s="23"/>
      <c r="M10" s="59"/>
      <c r="N10" s="55"/>
      <c r="O10" s="60"/>
    </row>
    <row r="11" ht="20.1" customHeight="1" spans="1:17">
      <c r="A11" s="11"/>
      <c r="B11" s="17"/>
      <c r="C11" s="13"/>
      <c r="D11" s="18"/>
      <c r="E11" s="15"/>
      <c r="F11" s="18"/>
      <c r="G11" s="16"/>
      <c r="H11" s="54"/>
      <c r="I11" s="54"/>
      <c r="J11" s="23"/>
      <c r="K11" s="58"/>
      <c r="L11" s="23"/>
      <c r="M11" s="59"/>
      <c r="N11" s="55"/>
      <c r="O11" s="54"/>
      <c r="Q11"/>
    </row>
    <row r="12" ht="20.1" customHeight="1" spans="1:15">
      <c r="A12" s="11"/>
      <c r="B12" s="17"/>
      <c r="C12" s="13"/>
      <c r="D12" s="18"/>
      <c r="E12" s="15"/>
      <c r="F12" s="18"/>
      <c r="G12" s="16"/>
      <c r="H12" s="54"/>
      <c r="I12" s="54"/>
      <c r="J12" s="23"/>
      <c r="K12" s="55"/>
      <c r="L12" s="23"/>
      <c r="M12" s="55"/>
      <c r="N12" s="55"/>
      <c r="O12" s="54"/>
    </row>
    <row r="13" ht="20.1" customHeight="1" spans="1:15">
      <c r="A13" s="11"/>
      <c r="B13" s="17"/>
      <c r="C13" s="13"/>
      <c r="D13" s="18"/>
      <c r="E13" s="15"/>
      <c r="F13" s="18"/>
      <c r="G13" s="16"/>
      <c r="H13" s="54"/>
      <c r="I13" s="54"/>
      <c r="J13" s="23"/>
      <c r="K13" s="55"/>
      <c r="L13" s="23"/>
      <c r="M13" s="55"/>
      <c r="N13" s="55"/>
      <c r="O13" s="54"/>
    </row>
    <row r="14" ht="20.1" customHeight="1" spans="1:15">
      <c r="A14" s="11"/>
      <c r="B14" s="17"/>
      <c r="C14" s="13"/>
      <c r="D14" s="18"/>
      <c r="E14" s="15"/>
      <c r="F14" s="18"/>
      <c r="G14" s="16"/>
      <c r="H14" s="54"/>
      <c r="I14" s="54"/>
      <c r="J14" s="23"/>
      <c r="K14" s="55"/>
      <c r="L14" s="23"/>
      <c r="M14" s="55"/>
      <c r="N14" s="55"/>
      <c r="O14" s="54"/>
    </row>
    <row r="15" ht="20.1" customHeight="1" spans="1:15">
      <c r="A15" s="11"/>
      <c r="B15" s="17"/>
      <c r="C15" s="13"/>
      <c r="D15" s="18"/>
      <c r="E15" s="15"/>
      <c r="F15" s="18"/>
      <c r="G15" s="16"/>
      <c r="H15" s="54"/>
      <c r="I15" s="54"/>
      <c r="J15" s="23"/>
      <c r="K15" s="55"/>
      <c r="L15" s="23"/>
      <c r="M15" s="55"/>
      <c r="N15" s="55"/>
      <c r="O15" s="54"/>
    </row>
    <row r="16" ht="20.1" customHeight="1" spans="1:15">
      <c r="A16" s="11"/>
      <c r="B16" s="17"/>
      <c r="C16" s="13"/>
      <c r="D16" s="18"/>
      <c r="E16" s="15"/>
      <c r="F16" s="18"/>
      <c r="G16" s="16"/>
      <c r="H16" s="54"/>
      <c r="I16" s="54"/>
      <c r="J16" s="23"/>
      <c r="K16" s="55"/>
      <c r="L16" s="23"/>
      <c r="M16" s="55"/>
      <c r="N16" s="55"/>
      <c r="O16" s="54"/>
    </row>
    <row r="17" ht="20.1" customHeight="1" spans="1:15">
      <c r="A17" s="11"/>
      <c r="B17" s="17"/>
      <c r="C17" s="13"/>
      <c r="D17" s="18"/>
      <c r="E17" s="15"/>
      <c r="F17" s="18"/>
      <c r="G17" s="16"/>
      <c r="H17" s="54"/>
      <c r="I17" s="54"/>
      <c r="J17" s="23"/>
      <c r="K17" s="55"/>
      <c r="L17" s="23"/>
      <c r="M17" s="55"/>
      <c r="N17" s="55"/>
      <c r="O17" s="54"/>
    </row>
    <row r="18" ht="20.1" customHeight="1" spans="1:15">
      <c r="A18" s="11"/>
      <c r="B18" s="17"/>
      <c r="C18" s="13"/>
      <c r="D18" s="18"/>
      <c r="E18" s="15"/>
      <c r="F18" s="18"/>
      <c r="G18" s="16"/>
      <c r="H18" s="54"/>
      <c r="I18" s="54"/>
      <c r="J18" s="23"/>
      <c r="K18" s="55"/>
      <c r="L18" s="23"/>
      <c r="M18" s="55"/>
      <c r="N18" s="55"/>
      <c r="O18" s="54"/>
    </row>
    <row r="19" ht="20.1" customHeight="1" spans="1:15">
      <c r="A19" s="11"/>
      <c r="B19" s="17"/>
      <c r="C19" s="13"/>
      <c r="D19" s="18"/>
      <c r="E19" s="15"/>
      <c r="F19" s="18"/>
      <c r="G19" s="16"/>
      <c r="H19" s="54"/>
      <c r="I19" s="54"/>
      <c r="J19" s="23"/>
      <c r="K19" s="55"/>
      <c r="L19" s="23"/>
      <c r="M19" s="55"/>
      <c r="N19" s="55"/>
      <c r="O19" s="54"/>
    </row>
    <row r="20" ht="20.1" customHeight="1" spans="1:15">
      <c r="A20" s="11"/>
      <c r="B20" s="17"/>
      <c r="C20" s="13"/>
      <c r="D20" s="18"/>
      <c r="E20" s="15"/>
      <c r="F20" s="18"/>
      <c r="G20" s="16"/>
      <c r="H20" s="54"/>
      <c r="I20" s="54"/>
      <c r="J20" s="23"/>
      <c r="K20" s="55"/>
      <c r="L20" s="23"/>
      <c r="M20" s="55"/>
      <c r="N20" s="55"/>
      <c r="O20" s="54"/>
    </row>
    <row r="21" ht="20.1" customHeight="1" spans="1:15">
      <c r="A21" s="11"/>
      <c r="B21" s="17"/>
      <c r="C21" s="13"/>
      <c r="D21" s="18"/>
      <c r="E21" s="15"/>
      <c r="F21" s="18"/>
      <c r="G21" s="16"/>
      <c r="H21" s="54"/>
      <c r="I21" s="54"/>
      <c r="J21" s="23"/>
      <c r="K21" s="55"/>
      <c r="L21" s="23"/>
      <c r="M21" s="55"/>
      <c r="N21" s="55"/>
      <c r="O21" s="54"/>
    </row>
    <row r="22" ht="20.1" customHeight="1" spans="1:15">
      <c r="A22" s="11"/>
      <c r="B22" s="17"/>
      <c r="C22" s="13"/>
      <c r="D22" s="18"/>
      <c r="E22" s="15"/>
      <c r="F22" s="18"/>
      <c r="G22" s="16"/>
      <c r="H22" s="54"/>
      <c r="I22" s="54"/>
      <c r="J22" s="23"/>
      <c r="K22" s="55"/>
      <c r="L22" s="23"/>
      <c r="M22" s="55"/>
      <c r="N22" s="55"/>
      <c r="O22" s="54"/>
    </row>
    <row r="23" ht="20.1" customHeight="1" spans="1:15">
      <c r="A23" s="11"/>
      <c r="B23" s="17"/>
      <c r="C23" s="13"/>
      <c r="D23" s="18"/>
      <c r="E23" s="15"/>
      <c r="F23" s="18"/>
      <c r="G23" s="16"/>
      <c r="H23" s="54"/>
      <c r="I23" s="54"/>
      <c r="J23" s="23"/>
      <c r="K23" s="55"/>
      <c r="L23" s="23"/>
      <c r="M23" s="55"/>
      <c r="N23" s="55"/>
      <c r="O23" s="54"/>
    </row>
    <row r="24" ht="20.1" customHeight="1" spans="1:15">
      <c r="A24" s="11"/>
      <c r="B24" s="17"/>
      <c r="C24" s="13"/>
      <c r="D24" s="18"/>
      <c r="E24" s="15"/>
      <c r="F24" s="18"/>
      <c r="G24" s="16"/>
      <c r="H24" s="54"/>
      <c r="I24" s="54"/>
      <c r="J24" s="23"/>
      <c r="K24" s="55"/>
      <c r="L24" s="23"/>
      <c r="M24" s="55"/>
      <c r="N24" s="55"/>
      <c r="O24" s="54"/>
    </row>
    <row r="25" ht="30" customHeight="1" spans="1:15">
      <c r="A25" s="6" t="s">
        <v>44</v>
      </c>
      <c r="B25" s="6"/>
      <c r="C25" s="36" t="s">
        <v>45</v>
      </c>
      <c r="D25" s="37">
        <f t="shared" ref="D25:J25" si="0">SUM(D7:D24)</f>
        <v>2270000</v>
      </c>
      <c r="E25" s="36" t="s">
        <v>45</v>
      </c>
      <c r="F25" s="37">
        <f t="shared" si="0"/>
        <v>2270000</v>
      </c>
      <c r="G25" s="36" t="s">
        <v>45</v>
      </c>
      <c r="H25" s="37">
        <f t="shared" si="0"/>
        <v>45400</v>
      </c>
      <c r="I25" s="37">
        <f t="shared" si="0"/>
        <v>33019</v>
      </c>
      <c r="J25" s="37">
        <f t="shared" si="0"/>
        <v>8000</v>
      </c>
      <c r="K25" s="36" t="s">
        <v>45</v>
      </c>
      <c r="L25" s="37">
        <f>SUM(L7:L24)</f>
        <v>0</v>
      </c>
      <c r="M25" s="36" t="s">
        <v>45</v>
      </c>
      <c r="N25" s="36" t="s">
        <v>45</v>
      </c>
      <c r="O25" s="37">
        <f>SUM(O7:O24)</f>
        <v>2183581</v>
      </c>
    </row>
    <row r="26" ht="30" customHeight="1" spans="1:15">
      <c r="A26" s="6" t="s">
        <v>46</v>
      </c>
      <c r="B26" s="6"/>
      <c r="C26" s="6" t="s">
        <v>47</v>
      </c>
      <c r="D26" s="6"/>
      <c r="E26" s="38">
        <f>E27+L26</f>
        <v>2183581</v>
      </c>
      <c r="F26" s="38"/>
      <c r="G26" s="38"/>
      <c r="H26" s="38"/>
      <c r="I26" s="6" t="s">
        <v>48</v>
      </c>
      <c r="J26" s="6"/>
      <c r="K26" s="6" t="s">
        <v>49</v>
      </c>
      <c r="L26" s="38">
        <f>O8</f>
        <v>100000</v>
      </c>
      <c r="M26" s="38"/>
      <c r="N26" s="38"/>
      <c r="O26" s="38"/>
    </row>
    <row r="27" ht="30" customHeight="1" spans="1:15">
      <c r="A27" s="6"/>
      <c r="B27" s="6"/>
      <c r="C27" s="6" t="s">
        <v>50</v>
      </c>
      <c r="D27" s="6"/>
      <c r="E27" s="39">
        <f>O7</f>
        <v>2083581</v>
      </c>
      <c r="F27" s="39"/>
      <c r="G27" s="39"/>
      <c r="H27" s="39"/>
      <c r="I27" s="6"/>
      <c r="J27" s="6"/>
      <c r="K27" s="6" t="s">
        <v>51</v>
      </c>
      <c r="L27" s="7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壹拾万元整</v>
      </c>
      <c r="M27" s="78"/>
      <c r="N27" s="78"/>
      <c r="O27" s="78"/>
    </row>
    <row r="28" ht="50.1" customHeight="1" spans="1:15">
      <c r="A28" s="6" t="s">
        <v>52</v>
      </c>
      <c r="B28" s="6"/>
      <c r="C28" s="20"/>
      <c r="D28" s="20"/>
      <c r="E28" s="20"/>
      <c r="F28" s="20"/>
      <c r="G28" s="20"/>
      <c r="H28" s="20"/>
      <c r="I28" s="6" t="s">
        <v>53</v>
      </c>
      <c r="J28" s="6"/>
      <c r="K28" s="6" t="s">
        <v>54</v>
      </c>
      <c r="L28" s="6"/>
      <c r="M28" s="6"/>
      <c r="N28" s="6"/>
      <c r="O28" s="6"/>
    </row>
    <row r="29" ht="50.1" customHeight="1" spans="1:15">
      <c r="A29" s="6" t="s">
        <v>55</v>
      </c>
      <c r="B29" s="6"/>
      <c r="C29" s="20"/>
      <c r="D29" s="20"/>
      <c r="E29" s="20"/>
      <c r="F29" s="20"/>
      <c r="G29" s="20"/>
      <c r="H29" s="20"/>
      <c r="I29" s="6" t="s">
        <v>56</v>
      </c>
      <c r="J29" s="6"/>
      <c r="K29" s="20"/>
      <c r="L29" s="20"/>
      <c r="M29" s="20"/>
      <c r="N29" s="20"/>
      <c r="O29" s="20"/>
    </row>
    <row r="30" ht="50.1" customHeight="1" spans="1:15">
      <c r="A30" s="6" t="s">
        <v>57</v>
      </c>
      <c r="B30" s="6"/>
      <c r="C30" s="42"/>
      <c r="D30" s="42"/>
      <c r="E30" s="42"/>
      <c r="F30" s="42"/>
      <c r="G30" s="42"/>
      <c r="H30" s="42"/>
      <c r="I30" s="6" t="s">
        <v>58</v>
      </c>
      <c r="J30" s="6"/>
      <c r="K30" s="42"/>
      <c r="L30" s="42"/>
      <c r="M30" s="42"/>
      <c r="N30" s="42"/>
      <c r="O30" s="42"/>
    </row>
    <row r="31" ht="50.1" customHeight="1" spans="1:15">
      <c r="A31" s="6" t="s">
        <v>59</v>
      </c>
      <c r="B31" s="6"/>
      <c r="C31" s="42"/>
      <c r="D31" s="42"/>
      <c r="E31" s="42"/>
      <c r="F31" s="42"/>
      <c r="G31" s="42"/>
      <c r="H31" s="42"/>
      <c r="I31" s="6" t="s">
        <v>60</v>
      </c>
      <c r="J31" s="6"/>
      <c r="K31" s="42"/>
      <c r="L31" s="42"/>
      <c r="M31" s="42"/>
      <c r="N31" s="42"/>
      <c r="O31" s="42"/>
    </row>
    <row r="34" ht="14.4" spans="17:17">
      <c r="Q34"/>
    </row>
    <row r="37" ht="14.4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37"/>
  <sheetViews>
    <sheetView view="pageBreakPreview" zoomScaleNormal="100" zoomScaleSheetLayoutView="100" workbookViewId="0">
      <selection activeCell="H17" sqref="H17"/>
    </sheetView>
  </sheetViews>
  <sheetFormatPr defaultColWidth="9" defaultRowHeight="10.8"/>
  <cols>
    <col min="1" max="1" width="3.25" style="1" customWidth="1"/>
    <col min="2" max="2" width="7.25" style="3" customWidth="1"/>
    <col min="3" max="3" width="4" style="1" customWidth="1"/>
    <col min="4" max="4" width="10.1296296296296" style="4" customWidth="1"/>
    <col min="5" max="5" width="6.62962962962963" style="3" customWidth="1"/>
    <col min="6" max="6" width="10.6296296296296" style="4" customWidth="1"/>
    <col min="7" max="7" width="4.5" style="1" customWidth="1"/>
    <col min="8" max="8" width="11" style="4" customWidth="1"/>
    <col min="9" max="9" width="9.37962962962963" style="1" customWidth="1"/>
    <col min="10" max="10" width="9.62962962962963" style="4" customWidth="1"/>
    <col min="11" max="11" width="6.12962962962963" style="1" customWidth="1"/>
    <col min="12" max="12" width="9.44444444444444" style="1" customWidth="1"/>
    <col min="13" max="14" width="5.62962962962963" style="1" customWidth="1"/>
    <col min="15" max="15" width="9.12962962962963" style="4" customWidth="1"/>
    <col min="16" max="16" width="9" style="1"/>
    <col min="17" max="17" width="11.8796296296296" style="1" customWidth="1"/>
    <col min="18" max="18" width="6.75" style="1" customWidth="1"/>
    <col min="19" max="19" width="9.12962962962963" style="1" customWidth="1"/>
    <col min="20" max="20" width="31.1296296296296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96296296296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80" t="s">
        <v>1</v>
      </c>
    </row>
    <row r="2" s="1" customFormat="1" ht="27.95" customHeight="1" spans="1:68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3" t="s">
        <v>4</v>
      </c>
      <c r="M2" s="44">
        <v>9574</v>
      </c>
      <c r="N2" s="45" t="s">
        <v>5</v>
      </c>
      <c r="O2" s="45" t="s">
        <v>6</v>
      </c>
      <c r="Q2" s="81" t="s">
        <v>6</v>
      </c>
      <c r="R2" s="81"/>
      <c r="S2" s="82">
        <v>9574</v>
      </c>
      <c r="T2" s="83" t="s">
        <v>3</v>
      </c>
      <c r="U2" s="82" t="s">
        <v>7</v>
      </c>
      <c r="V2" s="84">
        <v>7595503</v>
      </c>
      <c r="W2" s="84" t="s">
        <v>8</v>
      </c>
      <c r="X2" s="84" t="s">
        <v>9</v>
      </c>
      <c r="Y2" s="84" t="s">
        <v>10</v>
      </c>
      <c r="Z2" s="86" t="s">
        <v>11</v>
      </c>
      <c r="AA2" s="87" t="s">
        <v>12</v>
      </c>
      <c r="AB2" s="87" t="s">
        <v>13</v>
      </c>
      <c r="AC2" s="86"/>
      <c r="AD2" s="87"/>
      <c r="AE2" s="88" t="s">
        <v>14</v>
      </c>
      <c r="AF2" s="89"/>
      <c r="AG2"/>
      <c r="AH2"/>
      <c r="AI2"/>
      <c r="AJ2"/>
      <c r="AK2"/>
      <c r="AL2"/>
      <c r="AM2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</row>
    <row r="3" s="1" customFormat="1" ht="27.95" customHeight="1" spans="1:15">
      <c r="A3" s="6" t="s">
        <v>15</v>
      </c>
      <c r="B3" s="6"/>
      <c r="C3" s="8">
        <v>7595503</v>
      </c>
      <c r="D3" s="8"/>
      <c r="E3" s="8" t="s">
        <v>16</v>
      </c>
      <c r="F3" s="9" t="s">
        <v>7</v>
      </c>
      <c r="G3" s="9"/>
      <c r="H3" s="46" t="s">
        <v>17</v>
      </c>
      <c r="I3" s="47" t="s">
        <v>18</v>
      </c>
      <c r="J3" s="48"/>
      <c r="K3" s="48"/>
      <c r="L3" s="48"/>
      <c r="M3" s="49" t="s">
        <v>19</v>
      </c>
      <c r="N3" s="6" t="s">
        <v>20</v>
      </c>
      <c r="O3" s="50" t="s">
        <v>21</v>
      </c>
    </row>
    <row r="4" s="1" customFormat="1" ht="27.95" customHeight="1" spans="1:15">
      <c r="A4" s="6" t="s">
        <v>22</v>
      </c>
      <c r="B4" s="6"/>
      <c r="C4" s="92"/>
      <c r="D4" s="92"/>
      <c r="E4" s="8" t="s">
        <v>23</v>
      </c>
      <c r="F4" s="9"/>
      <c r="G4" s="9"/>
      <c r="H4" s="51"/>
      <c r="I4" s="52"/>
      <c r="J4" s="53"/>
      <c r="K4" s="53"/>
      <c r="L4" s="53"/>
      <c r="M4" s="49" t="s">
        <v>24</v>
      </c>
      <c r="N4" s="8" t="s">
        <v>25</v>
      </c>
      <c r="O4" s="87" t="s">
        <v>13</v>
      </c>
    </row>
    <row r="5" s="1" customFormat="1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s="1" customFormat="1" ht="27.95" customHeight="1" spans="1:15">
      <c r="A6" s="6"/>
      <c r="B6" s="10" t="s">
        <v>34</v>
      </c>
      <c r="C6" s="6" t="s">
        <v>35</v>
      </c>
      <c r="D6" s="8" t="s">
        <v>36</v>
      </c>
      <c r="E6" s="10" t="s">
        <v>34</v>
      </c>
      <c r="F6" s="8" t="s">
        <v>36</v>
      </c>
      <c r="G6" s="6" t="s">
        <v>37</v>
      </c>
      <c r="H6" s="8" t="s">
        <v>36</v>
      </c>
      <c r="I6" s="45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23" customHeight="1" spans="1:17">
      <c r="A7" s="11">
        <v>1</v>
      </c>
      <c r="B7" s="99">
        <v>43355</v>
      </c>
      <c r="C7" s="13" t="s">
        <v>40</v>
      </c>
      <c r="D7" s="14">
        <v>2270000</v>
      </c>
      <c r="E7" s="15">
        <v>43332</v>
      </c>
      <c r="F7" s="14">
        <v>2270000</v>
      </c>
      <c r="G7" s="16">
        <v>0.02</v>
      </c>
      <c r="H7" s="54">
        <f>D7*G7</f>
        <v>45400</v>
      </c>
      <c r="I7" s="54">
        <v>33019</v>
      </c>
      <c r="J7" s="23">
        <v>8000</v>
      </c>
      <c r="K7" s="55"/>
      <c r="L7" s="56"/>
      <c r="M7" s="8"/>
      <c r="N7" s="55" t="s">
        <v>41</v>
      </c>
      <c r="O7" s="23">
        <f>ROUNDUP(D7-H7-I7-J7-L7-O8,2)</f>
        <v>2083581</v>
      </c>
      <c r="Q7" s="85"/>
    </row>
    <row r="8" s="2" customFormat="1" ht="21" customHeight="1" spans="1:15">
      <c r="A8" s="11"/>
      <c r="B8" s="17"/>
      <c r="C8" s="13"/>
      <c r="D8" s="18"/>
      <c r="E8" s="15"/>
      <c r="F8" s="18"/>
      <c r="G8" s="19" t="s">
        <v>42</v>
      </c>
      <c r="H8" s="54"/>
      <c r="I8" s="54"/>
      <c r="J8" s="23"/>
      <c r="K8" s="55"/>
      <c r="L8" s="23"/>
      <c r="M8" s="8"/>
      <c r="N8" s="55" t="s">
        <v>43</v>
      </c>
      <c r="O8" s="54">
        <v>100000</v>
      </c>
    </row>
    <row r="9" s="1" customFormat="1" ht="20.1" customHeight="1" spans="1:15">
      <c r="A9" s="11"/>
      <c r="B9" s="17"/>
      <c r="C9" s="13"/>
      <c r="D9" s="18"/>
      <c r="E9" s="15"/>
      <c r="F9" s="18"/>
      <c r="G9" s="16"/>
      <c r="H9" s="54"/>
      <c r="I9" s="54"/>
      <c r="J9" s="23"/>
      <c r="K9" s="58"/>
      <c r="L9" s="23"/>
      <c r="M9" s="59"/>
      <c r="N9" s="55"/>
      <c r="O9" s="60"/>
    </row>
    <row r="10" s="1" customFormat="1" ht="20.1" customHeight="1" spans="1:15">
      <c r="A10" s="29" t="s">
        <v>46</v>
      </c>
      <c r="B10" s="17"/>
      <c r="C10" s="13"/>
      <c r="D10" s="18"/>
      <c r="E10" s="15"/>
      <c r="F10" s="18"/>
      <c r="G10" s="16"/>
      <c r="H10" s="54"/>
      <c r="I10" s="54"/>
      <c r="J10" s="23"/>
      <c r="K10" s="58"/>
      <c r="L10" s="23"/>
      <c r="M10" s="59"/>
      <c r="N10" s="55"/>
      <c r="O10" s="60"/>
    </row>
    <row r="11" s="1" customFormat="1" ht="20.1" customHeight="1" spans="1:17">
      <c r="A11" s="100">
        <v>1</v>
      </c>
      <c r="B11" s="101" t="s">
        <v>61</v>
      </c>
      <c r="C11" s="102" t="s">
        <v>40</v>
      </c>
      <c r="D11" s="66">
        <v>1520000</v>
      </c>
      <c r="E11" s="103" t="s">
        <v>62</v>
      </c>
      <c r="F11" s="66">
        <v>1520000</v>
      </c>
      <c r="G11" s="104">
        <v>0.02</v>
      </c>
      <c r="H11" s="105">
        <f>D11*G11</f>
        <v>30400</v>
      </c>
      <c r="I11" s="105">
        <v>22110</v>
      </c>
      <c r="J11" s="66">
        <v>300</v>
      </c>
      <c r="K11" s="109"/>
      <c r="L11" s="110"/>
      <c r="M11" s="111"/>
      <c r="N11" s="58" t="s">
        <v>41</v>
      </c>
      <c r="O11" s="66">
        <f>D11-H11-I11-J11-L11-O12</f>
        <v>26171</v>
      </c>
      <c r="Q11"/>
    </row>
    <row r="12" s="1" customFormat="1" ht="20.1" customHeight="1" spans="1:15">
      <c r="A12" s="106"/>
      <c r="B12" s="107" t="s">
        <v>63</v>
      </c>
      <c r="C12" s="108"/>
      <c r="D12" s="108"/>
      <c r="E12" s="108"/>
      <c r="F12" s="108"/>
      <c r="G12" s="108"/>
      <c r="H12" s="108"/>
      <c r="I12" s="108"/>
      <c r="J12" s="108"/>
      <c r="K12" s="112"/>
      <c r="L12" s="113"/>
      <c r="M12" s="114"/>
      <c r="N12" s="58" t="s">
        <v>64</v>
      </c>
      <c r="O12" s="115">
        <v>1441019</v>
      </c>
    </row>
    <row r="13" s="1" customFormat="1" ht="20.1" customHeight="1" spans="1:15">
      <c r="A13" s="11"/>
      <c r="B13" s="17"/>
      <c r="C13" s="13"/>
      <c r="D13" s="18"/>
      <c r="E13" s="15"/>
      <c r="F13" s="18"/>
      <c r="G13" s="16"/>
      <c r="H13" s="54"/>
      <c r="I13" s="54"/>
      <c r="J13" s="23"/>
      <c r="K13" s="55"/>
      <c r="L13" s="23"/>
      <c r="M13" s="55"/>
      <c r="N13" s="55"/>
      <c r="O13" s="54"/>
    </row>
    <row r="14" s="1" customFormat="1" ht="20.1" customHeight="1" spans="1:15">
      <c r="A14" s="11"/>
      <c r="B14" s="17"/>
      <c r="C14" s="13"/>
      <c r="D14" s="18"/>
      <c r="E14" s="15"/>
      <c r="F14" s="18"/>
      <c r="G14" s="16"/>
      <c r="H14" s="54"/>
      <c r="I14" s="54"/>
      <c r="J14" s="23"/>
      <c r="K14" s="55"/>
      <c r="L14" s="23"/>
      <c r="M14" s="55"/>
      <c r="N14" s="55"/>
      <c r="O14" s="54"/>
    </row>
    <row r="15" s="1" customFormat="1" ht="20.1" customHeight="1" spans="1:15">
      <c r="A15" s="11"/>
      <c r="B15" s="17"/>
      <c r="C15" s="13"/>
      <c r="D15" s="18"/>
      <c r="E15" s="15"/>
      <c r="F15" s="18"/>
      <c r="G15" s="16"/>
      <c r="H15" s="54"/>
      <c r="I15" s="54"/>
      <c r="J15" s="23"/>
      <c r="K15" s="55"/>
      <c r="L15" s="23"/>
      <c r="M15" s="55"/>
      <c r="N15" s="55"/>
      <c r="O15" s="54"/>
    </row>
    <row r="16" s="1" customFormat="1" ht="20.1" customHeight="1" spans="1:15">
      <c r="A16" s="11"/>
      <c r="B16" s="17"/>
      <c r="C16" s="13"/>
      <c r="D16" s="18"/>
      <c r="E16" s="15"/>
      <c r="F16" s="18"/>
      <c r="G16" s="16"/>
      <c r="H16" s="54"/>
      <c r="I16" s="54"/>
      <c r="J16" s="23"/>
      <c r="K16" s="55"/>
      <c r="L16" s="23"/>
      <c r="M16" s="55"/>
      <c r="N16" s="55"/>
      <c r="O16" s="54"/>
    </row>
    <row r="17" s="1" customFormat="1" ht="20.1" customHeight="1" spans="1:15">
      <c r="A17" s="11"/>
      <c r="B17" s="17"/>
      <c r="C17" s="13"/>
      <c r="D17" s="18"/>
      <c r="E17" s="15"/>
      <c r="F17" s="18"/>
      <c r="G17" s="16"/>
      <c r="H17" s="54"/>
      <c r="I17" s="54"/>
      <c r="J17" s="23"/>
      <c r="K17" s="55"/>
      <c r="L17" s="23"/>
      <c r="M17" s="55"/>
      <c r="N17" s="55"/>
      <c r="O17" s="54"/>
    </row>
    <row r="18" s="1" customFormat="1" ht="20.1" customHeight="1" spans="1:15">
      <c r="A18" s="11"/>
      <c r="B18" s="17"/>
      <c r="C18" s="13"/>
      <c r="D18" s="18"/>
      <c r="E18" s="15"/>
      <c r="F18" s="18"/>
      <c r="G18" s="16"/>
      <c r="H18" s="54"/>
      <c r="I18" s="54"/>
      <c r="J18" s="23"/>
      <c r="K18" s="55"/>
      <c r="L18" s="23"/>
      <c r="M18" s="55"/>
      <c r="N18" s="55"/>
      <c r="O18" s="54"/>
    </row>
    <row r="19" s="1" customFormat="1" ht="20.1" customHeight="1" spans="1:15">
      <c r="A19" s="11"/>
      <c r="B19" s="17"/>
      <c r="C19" s="13"/>
      <c r="D19" s="18"/>
      <c r="E19" s="15"/>
      <c r="F19" s="18"/>
      <c r="G19" s="16"/>
      <c r="H19" s="54"/>
      <c r="I19" s="54"/>
      <c r="J19" s="23"/>
      <c r="K19" s="55"/>
      <c r="L19" s="23"/>
      <c r="M19" s="55"/>
      <c r="N19" s="55"/>
      <c r="O19" s="54"/>
    </row>
    <row r="20" s="1" customFormat="1" ht="20.1" customHeight="1" spans="1:15">
      <c r="A20" s="11"/>
      <c r="B20" s="17"/>
      <c r="C20" s="13"/>
      <c r="D20" s="18"/>
      <c r="E20" s="15"/>
      <c r="F20" s="18"/>
      <c r="G20" s="16"/>
      <c r="H20" s="54"/>
      <c r="I20" s="54"/>
      <c r="J20" s="23"/>
      <c r="K20" s="55"/>
      <c r="L20" s="23"/>
      <c r="M20" s="55"/>
      <c r="N20" s="55"/>
      <c r="O20" s="54"/>
    </row>
    <row r="21" s="1" customFormat="1" ht="20.1" customHeight="1" spans="1:15">
      <c r="A21" s="11"/>
      <c r="B21" s="17"/>
      <c r="C21" s="13"/>
      <c r="D21" s="18"/>
      <c r="E21" s="15"/>
      <c r="F21" s="18"/>
      <c r="G21" s="16"/>
      <c r="H21" s="54"/>
      <c r="I21" s="54"/>
      <c r="J21" s="23"/>
      <c r="K21" s="55"/>
      <c r="L21" s="23"/>
      <c r="M21" s="55"/>
      <c r="N21" s="55"/>
      <c r="O21" s="54"/>
    </row>
    <row r="22" s="1" customFormat="1" ht="20.1" customHeight="1" spans="1:15">
      <c r="A22" s="11"/>
      <c r="B22" s="17"/>
      <c r="C22" s="13"/>
      <c r="D22" s="18"/>
      <c r="E22" s="15"/>
      <c r="F22" s="18"/>
      <c r="G22" s="16"/>
      <c r="H22" s="54"/>
      <c r="I22" s="54"/>
      <c r="J22" s="23"/>
      <c r="K22" s="55"/>
      <c r="L22" s="23"/>
      <c r="M22" s="55"/>
      <c r="N22" s="55"/>
      <c r="O22" s="54"/>
    </row>
    <row r="23" s="1" customFormat="1" spans="1:15">
      <c r="A23" s="11"/>
      <c r="B23" s="17"/>
      <c r="C23" s="13"/>
      <c r="D23" s="18"/>
      <c r="E23" s="15"/>
      <c r="F23" s="18"/>
      <c r="G23" s="16"/>
      <c r="H23" s="54"/>
      <c r="I23" s="54"/>
      <c r="J23" s="23"/>
      <c r="K23" s="55"/>
      <c r="L23" s="23"/>
      <c r="M23" s="55"/>
      <c r="N23" s="55"/>
      <c r="O23" s="54"/>
    </row>
    <row r="24" s="1" customFormat="1" ht="20.1" customHeight="1" spans="1:15">
      <c r="A24" s="11"/>
      <c r="B24" s="17"/>
      <c r="C24" s="13"/>
      <c r="D24" s="18"/>
      <c r="E24" s="15"/>
      <c r="F24" s="18"/>
      <c r="G24" s="16"/>
      <c r="H24" s="54"/>
      <c r="I24" s="54"/>
      <c r="J24" s="23"/>
      <c r="K24" s="55"/>
      <c r="L24" s="23"/>
      <c r="M24" s="55"/>
      <c r="N24" s="55"/>
      <c r="O24" s="54"/>
    </row>
    <row r="25" s="1" customFormat="1" ht="30" customHeight="1" spans="1:15">
      <c r="A25" s="6" t="s">
        <v>44</v>
      </c>
      <c r="B25" s="6"/>
      <c r="C25" s="36" t="s">
        <v>45</v>
      </c>
      <c r="D25" s="37">
        <f>SUM(D7:D24)</f>
        <v>3790000</v>
      </c>
      <c r="E25" s="36" t="s">
        <v>45</v>
      </c>
      <c r="F25" s="37">
        <f>SUM(F7:F24)</f>
        <v>3790000</v>
      </c>
      <c r="G25" s="36" t="s">
        <v>45</v>
      </c>
      <c r="H25" s="37">
        <f>SUM(H7:H24)</f>
        <v>75800</v>
      </c>
      <c r="I25" s="37">
        <f>SUM(I7:I24)</f>
        <v>55129</v>
      </c>
      <c r="J25" s="37">
        <f>SUM(J7:J24)</f>
        <v>8300</v>
      </c>
      <c r="K25" s="36" t="s">
        <v>45</v>
      </c>
      <c r="L25" s="37">
        <f>SUM(L7:L24)</f>
        <v>0</v>
      </c>
      <c r="M25" s="36" t="s">
        <v>45</v>
      </c>
      <c r="N25" s="36" t="s">
        <v>45</v>
      </c>
      <c r="O25" s="37">
        <f>SUM(O7:O24)</f>
        <v>3650771</v>
      </c>
    </row>
    <row r="26" s="1" customFormat="1" ht="30" customHeight="1" spans="1:15">
      <c r="A26" s="6" t="s">
        <v>46</v>
      </c>
      <c r="B26" s="6"/>
      <c r="C26" s="6" t="s">
        <v>47</v>
      </c>
      <c r="D26" s="6"/>
      <c r="E26" s="38">
        <f>E27+L26</f>
        <v>1467190</v>
      </c>
      <c r="F26" s="38"/>
      <c r="G26" s="38"/>
      <c r="H26" s="38"/>
      <c r="I26" s="6" t="s">
        <v>48</v>
      </c>
      <c r="J26" s="6"/>
      <c r="K26" s="6" t="s">
        <v>49</v>
      </c>
      <c r="L26" s="38">
        <v>0</v>
      </c>
      <c r="M26" s="38"/>
      <c r="N26" s="38"/>
      <c r="O26" s="38"/>
    </row>
    <row r="27" s="1" customFormat="1" ht="30" customHeight="1" spans="1:15">
      <c r="A27" s="6"/>
      <c r="B27" s="6"/>
      <c r="C27" s="6" t="s">
        <v>50</v>
      </c>
      <c r="D27" s="6"/>
      <c r="E27" s="39">
        <f>O11+O12</f>
        <v>1467190</v>
      </c>
      <c r="F27" s="39"/>
      <c r="G27" s="39"/>
      <c r="H27" s="39"/>
      <c r="I27" s="6"/>
      <c r="J27" s="6"/>
      <c r="K27" s="6" t="s">
        <v>51</v>
      </c>
      <c r="L27" s="7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8"/>
      <c r="N27" s="78"/>
      <c r="O27" s="78"/>
    </row>
    <row r="28" s="1" customFormat="1" ht="50.1" customHeight="1" spans="1:15">
      <c r="A28" s="6" t="s">
        <v>52</v>
      </c>
      <c r="B28" s="6"/>
      <c r="C28" s="40" t="s">
        <v>65</v>
      </c>
      <c r="D28" s="41"/>
      <c r="E28" s="41"/>
      <c r="F28" s="41"/>
      <c r="G28" s="41"/>
      <c r="H28" s="79"/>
      <c r="I28" s="6" t="s">
        <v>53</v>
      </c>
      <c r="J28" s="6"/>
      <c r="K28" s="6" t="s">
        <v>66</v>
      </c>
      <c r="L28" s="6"/>
      <c r="M28" s="6"/>
      <c r="N28" s="6"/>
      <c r="O28" s="6"/>
    </row>
    <row r="29" s="1" customFormat="1" ht="50.1" customHeight="1" spans="1:15">
      <c r="A29" s="6" t="s">
        <v>55</v>
      </c>
      <c r="B29" s="6"/>
      <c r="C29" s="20"/>
      <c r="D29" s="20"/>
      <c r="E29" s="20"/>
      <c r="F29" s="20"/>
      <c r="G29" s="20"/>
      <c r="H29" s="20"/>
      <c r="I29" s="6" t="s">
        <v>56</v>
      </c>
      <c r="J29" s="6"/>
      <c r="K29" s="20"/>
      <c r="L29" s="20"/>
      <c r="M29" s="20"/>
      <c r="N29" s="20"/>
      <c r="O29" s="20"/>
    </row>
    <row r="30" s="1" customFormat="1" ht="50.1" customHeight="1" spans="1:15">
      <c r="A30" s="6" t="s">
        <v>57</v>
      </c>
      <c r="B30" s="6"/>
      <c r="C30" s="42"/>
      <c r="D30" s="42"/>
      <c r="E30" s="42"/>
      <c r="F30" s="42"/>
      <c r="G30" s="42"/>
      <c r="H30" s="42"/>
      <c r="I30" s="6" t="s">
        <v>58</v>
      </c>
      <c r="J30" s="6"/>
      <c r="K30" s="42"/>
      <c r="L30" s="42"/>
      <c r="M30" s="42"/>
      <c r="N30" s="42"/>
      <c r="O30" s="42"/>
    </row>
    <row r="31" s="1" customFormat="1" ht="50.1" customHeight="1" spans="1:15">
      <c r="A31" s="6" t="s">
        <v>59</v>
      </c>
      <c r="B31" s="6"/>
      <c r="C31" s="42"/>
      <c r="D31" s="42"/>
      <c r="E31" s="42"/>
      <c r="F31" s="42"/>
      <c r="G31" s="42"/>
      <c r="H31" s="42"/>
      <c r="I31" s="6" t="s">
        <v>60</v>
      </c>
      <c r="J31" s="6"/>
      <c r="K31" s="42"/>
      <c r="L31" s="42"/>
      <c r="M31" s="42"/>
      <c r="N31" s="42"/>
      <c r="O31" s="42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4.4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ht="14.4" spans="2:15">
      <c r="B37"/>
      <c r="D37" s="4"/>
      <c r="E37" s="3"/>
      <c r="F37" s="4"/>
      <c r="H37" s="4"/>
      <c r="J37" s="4"/>
      <c r="O37" s="4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12:K12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393055555555556" right="0.354166666666667" top="0.668055555555556" bottom="1" header="0.511805555555556" footer="0.511805555555556"/>
  <pageSetup paperSize="9" scale="82" orientation="portrait"/>
  <headerFooter/>
  <colBreaks count="1" manualBreakCount="1">
    <brk id="15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36"/>
  <sheetViews>
    <sheetView topLeftCell="A16" workbookViewId="0">
      <selection activeCell="A1" sqref="$A1:$XFD1048576"/>
    </sheetView>
  </sheetViews>
  <sheetFormatPr defaultColWidth="9" defaultRowHeight="10.8"/>
  <cols>
    <col min="1" max="1" width="3.25" style="1" customWidth="1"/>
    <col min="2" max="2" width="6.12962962962963" style="3" customWidth="1"/>
    <col min="3" max="3" width="4" style="1" customWidth="1"/>
    <col min="4" max="4" width="10.1296296296296" style="4" customWidth="1"/>
    <col min="5" max="5" width="6.62962962962963" style="3" customWidth="1"/>
    <col min="6" max="6" width="10.6296296296296" style="4" customWidth="1"/>
    <col min="7" max="7" width="3.62962962962963" style="1" customWidth="1"/>
    <col min="8" max="8" width="11" style="4" customWidth="1"/>
    <col min="9" max="9" width="9.37962962962963" style="1" customWidth="1"/>
    <col min="10" max="10" width="8.25" style="4" customWidth="1"/>
    <col min="11" max="11" width="4.5" style="1" customWidth="1"/>
    <col min="12" max="12" width="6.25" style="1" customWidth="1"/>
    <col min="13" max="13" width="5.62962962962963" style="1" customWidth="1"/>
    <col min="14" max="14" width="5" style="1" customWidth="1"/>
    <col min="15" max="15" width="8" style="4" customWidth="1"/>
    <col min="16" max="16" width="9" style="1"/>
    <col min="17" max="17" width="11.8796296296296" style="1" customWidth="1"/>
    <col min="18" max="18" width="6.75" style="1" customWidth="1"/>
    <col min="19" max="19" width="9.12962962962963" style="1" customWidth="1"/>
    <col min="20" max="20" width="31.1296296296296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96296296296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80"/>
    </row>
    <row r="2" s="1" customFormat="1" ht="27.95" customHeight="1" spans="1:68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3" t="s">
        <v>4</v>
      </c>
      <c r="M2" s="44">
        <v>9574</v>
      </c>
      <c r="N2" s="6" t="s">
        <v>67</v>
      </c>
      <c r="O2" s="45" t="s">
        <v>6</v>
      </c>
      <c r="Q2" s="81"/>
      <c r="R2" s="81"/>
      <c r="S2" s="82"/>
      <c r="T2" s="83"/>
      <c r="U2" s="82"/>
      <c r="V2" s="84"/>
      <c r="W2" s="84"/>
      <c r="X2" s="84" t="s">
        <v>9</v>
      </c>
      <c r="Y2" s="84" t="s">
        <v>10</v>
      </c>
      <c r="Z2" s="86" t="s">
        <v>11</v>
      </c>
      <c r="AA2" s="87" t="s">
        <v>12</v>
      </c>
      <c r="AB2" s="87" t="s">
        <v>13</v>
      </c>
      <c r="AC2" s="86"/>
      <c r="AD2" s="87"/>
      <c r="AE2" s="88" t="s">
        <v>14</v>
      </c>
      <c r="AF2" s="89"/>
      <c r="AG2"/>
      <c r="AH2"/>
      <c r="AI2"/>
      <c r="AJ2"/>
      <c r="AK2"/>
      <c r="AL2"/>
      <c r="AM2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</row>
    <row r="3" s="1" customFormat="1" ht="27.95" customHeight="1" spans="1:15">
      <c r="A3" s="6" t="s">
        <v>15</v>
      </c>
      <c r="B3" s="6"/>
      <c r="C3" s="8">
        <v>7595503</v>
      </c>
      <c r="D3" s="8"/>
      <c r="E3" s="8" t="s">
        <v>16</v>
      </c>
      <c r="F3" s="9" t="s">
        <v>7</v>
      </c>
      <c r="G3" s="9"/>
      <c r="H3" s="46" t="s">
        <v>17</v>
      </c>
      <c r="I3" s="47" t="s">
        <v>18</v>
      </c>
      <c r="J3" s="48"/>
      <c r="K3" s="48"/>
      <c r="L3" s="48"/>
      <c r="M3" s="49" t="s">
        <v>19</v>
      </c>
      <c r="N3" s="6" t="s">
        <v>20</v>
      </c>
      <c r="O3" s="50" t="s">
        <v>21</v>
      </c>
    </row>
    <row r="4" s="1" customFormat="1" ht="27.95" customHeight="1" spans="1:15">
      <c r="A4" s="6" t="s">
        <v>22</v>
      </c>
      <c r="B4" s="6"/>
      <c r="C4" s="92"/>
      <c r="D4" s="92"/>
      <c r="E4" s="8" t="s">
        <v>23</v>
      </c>
      <c r="F4" s="9"/>
      <c r="G4" s="9"/>
      <c r="H4" s="51"/>
      <c r="I4" s="52"/>
      <c r="J4" s="53"/>
      <c r="K4" s="53"/>
      <c r="L4" s="53"/>
      <c r="M4" s="49" t="s">
        <v>24</v>
      </c>
      <c r="N4" s="8" t="s">
        <v>25</v>
      </c>
      <c r="O4" s="87" t="s">
        <v>13</v>
      </c>
    </row>
    <row r="5" s="1" customFormat="1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s="1" customFormat="1" ht="27.95" customHeight="1" spans="1:15">
      <c r="A6" s="6"/>
      <c r="B6" s="10" t="s">
        <v>34</v>
      </c>
      <c r="C6" s="6" t="s">
        <v>35</v>
      </c>
      <c r="D6" s="8" t="s">
        <v>36</v>
      </c>
      <c r="E6" s="10" t="s">
        <v>34</v>
      </c>
      <c r="F6" s="8" t="s">
        <v>36</v>
      </c>
      <c r="G6" s="6" t="s">
        <v>37</v>
      </c>
      <c r="H6" s="8" t="s">
        <v>36</v>
      </c>
      <c r="I6" s="45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23" customHeight="1" spans="1:17">
      <c r="A7" s="11">
        <v>1</v>
      </c>
      <c r="B7" s="12">
        <v>43355</v>
      </c>
      <c r="C7" s="13" t="s">
        <v>40</v>
      </c>
      <c r="D7" s="14">
        <v>2270000</v>
      </c>
      <c r="E7" s="15">
        <v>43332</v>
      </c>
      <c r="F7" s="14">
        <v>2270000</v>
      </c>
      <c r="G7" s="16">
        <v>0.02</v>
      </c>
      <c r="H7" s="54">
        <f>D7*G7</f>
        <v>45400</v>
      </c>
      <c r="I7" s="54">
        <v>33019</v>
      </c>
      <c r="J7" s="23">
        <v>8000</v>
      </c>
      <c r="K7" s="55"/>
      <c r="L7" s="56"/>
      <c r="M7" s="8"/>
      <c r="N7" s="55" t="s">
        <v>41</v>
      </c>
      <c r="O7" s="23">
        <f>ROUNDUP(D7-H7-I7-J7-L7-O8,2)</f>
        <v>2083581</v>
      </c>
      <c r="Q7" s="85"/>
    </row>
    <row r="8" s="2" customFormat="1" ht="21" customHeight="1" spans="1:15">
      <c r="A8" s="11"/>
      <c r="B8" s="17"/>
      <c r="C8" s="13"/>
      <c r="D8" s="18"/>
      <c r="E8" s="15"/>
      <c r="F8" s="18"/>
      <c r="G8" s="19" t="s">
        <v>42</v>
      </c>
      <c r="H8" s="54"/>
      <c r="I8" s="54"/>
      <c r="J8" s="23"/>
      <c r="K8" s="55"/>
      <c r="L8" s="23"/>
      <c r="M8" s="8"/>
      <c r="N8" s="55" t="s">
        <v>43</v>
      </c>
      <c r="O8" s="54">
        <v>100000</v>
      </c>
    </row>
    <row r="9" s="1" customFormat="1" ht="20.1" customHeight="1" spans="1:15">
      <c r="A9" s="11"/>
      <c r="B9" s="12"/>
      <c r="C9" s="13"/>
      <c r="D9" s="18"/>
      <c r="E9" s="15"/>
      <c r="F9" s="18"/>
      <c r="G9" s="16"/>
      <c r="H9" s="54"/>
      <c r="I9" s="54"/>
      <c r="J9" s="23"/>
      <c r="K9" s="58"/>
      <c r="L9" s="23"/>
      <c r="M9" s="59"/>
      <c r="N9" s="55"/>
      <c r="O9" s="60"/>
    </row>
    <row r="10" s="1" customFormat="1" ht="20.1" customHeight="1" spans="1:17">
      <c r="A10" s="20">
        <v>2</v>
      </c>
      <c r="B10" s="21">
        <v>43395</v>
      </c>
      <c r="C10" s="22" t="s">
        <v>40</v>
      </c>
      <c r="D10" s="23">
        <v>1520000</v>
      </c>
      <c r="E10" s="24" t="s">
        <v>62</v>
      </c>
      <c r="F10" s="23">
        <v>1520000</v>
      </c>
      <c r="G10" s="97">
        <v>0.02</v>
      </c>
      <c r="H10" s="61">
        <f>D10*G10</f>
        <v>30400</v>
      </c>
      <c r="I10" s="61">
        <v>22110</v>
      </c>
      <c r="J10" s="23">
        <v>300</v>
      </c>
      <c r="K10" s="62"/>
      <c r="L10" s="56"/>
      <c r="M10" s="63"/>
      <c r="N10" s="55" t="s">
        <v>41</v>
      </c>
      <c r="O10" s="23">
        <f>D10-H10-I10-J10-L10-O11</f>
        <v>26171</v>
      </c>
      <c r="Q10"/>
    </row>
    <row r="11" s="1" customFormat="1" ht="20.1" customHeight="1" spans="1:15">
      <c r="A11" s="26"/>
      <c r="B11" s="27" t="s">
        <v>63</v>
      </c>
      <c r="C11" s="28"/>
      <c r="D11" s="28"/>
      <c r="E11" s="28"/>
      <c r="F11" s="28"/>
      <c r="G11" s="28"/>
      <c r="H11" s="28"/>
      <c r="I11" s="28"/>
      <c r="J11" s="28"/>
      <c r="K11" s="64"/>
      <c r="L11" s="45"/>
      <c r="M11" s="8"/>
      <c r="N11" s="55" t="s">
        <v>64</v>
      </c>
      <c r="O11" s="65">
        <v>1441019</v>
      </c>
    </row>
    <row r="12" s="1" customFormat="1" ht="20.1" customHeight="1" spans="1:15">
      <c r="A12" s="29"/>
      <c r="B12" s="29" t="s">
        <v>1</v>
      </c>
      <c r="C12" s="30"/>
      <c r="D12" s="31"/>
      <c r="E12" s="32"/>
      <c r="F12" s="31"/>
      <c r="G12" s="33"/>
      <c r="H12" s="60"/>
      <c r="I12" s="60"/>
      <c r="J12" s="66"/>
      <c r="K12" s="58"/>
      <c r="L12" s="66"/>
      <c r="M12" s="58"/>
      <c r="N12" s="58"/>
      <c r="O12" s="60"/>
    </row>
    <row r="13" s="1" customFormat="1" ht="20.1" customHeight="1" spans="1:15">
      <c r="A13" s="29">
        <v>3</v>
      </c>
      <c r="B13" s="98">
        <v>43440</v>
      </c>
      <c r="C13" s="30" t="s">
        <v>40</v>
      </c>
      <c r="D13" s="31">
        <v>20800</v>
      </c>
      <c r="E13" s="32">
        <v>43439</v>
      </c>
      <c r="F13" s="31">
        <v>20800</v>
      </c>
      <c r="G13" s="93">
        <v>0.02</v>
      </c>
      <c r="H13" s="60">
        <f>D13*G13</f>
        <v>416</v>
      </c>
      <c r="I13" s="60">
        <v>33447</v>
      </c>
      <c r="J13" s="66"/>
      <c r="K13" s="58"/>
      <c r="L13" s="66"/>
      <c r="M13" s="58"/>
      <c r="N13" s="58" t="s">
        <v>41</v>
      </c>
      <c r="O13" s="60">
        <f>D13+D14-H13-H14-I13</f>
        <v>2207226.862</v>
      </c>
    </row>
    <row r="14" s="1" customFormat="1" ht="20.1" customHeight="1" spans="1:15">
      <c r="A14" s="11"/>
      <c r="B14" s="98">
        <v>43481</v>
      </c>
      <c r="C14" s="30" t="s">
        <v>40</v>
      </c>
      <c r="D14" s="31">
        <v>2265601.9</v>
      </c>
      <c r="E14" s="32">
        <v>43439</v>
      </c>
      <c r="F14" s="31">
        <v>2278650.9</v>
      </c>
      <c r="G14" s="93">
        <v>0.02</v>
      </c>
      <c r="H14" s="60">
        <f>D14*G14</f>
        <v>45312.038</v>
      </c>
      <c r="I14" s="60"/>
      <c r="J14" s="66"/>
      <c r="K14" s="58"/>
      <c r="L14" s="66"/>
      <c r="M14" s="58"/>
      <c r="N14" s="58"/>
      <c r="O14" s="60"/>
    </row>
    <row r="15" s="1" customFormat="1" ht="20.1" customHeight="1" spans="1:15">
      <c r="A15" s="11"/>
      <c r="B15" s="17"/>
      <c r="C15" s="13"/>
      <c r="D15" s="18"/>
      <c r="E15" s="15"/>
      <c r="F15" s="18"/>
      <c r="G15" s="16"/>
      <c r="H15" s="54"/>
      <c r="I15" s="54"/>
      <c r="J15" s="23"/>
      <c r="K15" s="55"/>
      <c r="L15" s="23"/>
      <c r="M15" s="55"/>
      <c r="N15" s="55"/>
      <c r="O15" s="54"/>
    </row>
    <row r="16" s="1" customFormat="1" ht="20.1" customHeight="1" spans="1:15">
      <c r="A16" s="11"/>
      <c r="B16" s="17"/>
      <c r="C16" s="13"/>
      <c r="D16" s="18"/>
      <c r="E16" s="15"/>
      <c r="F16" s="18"/>
      <c r="G16" s="16"/>
      <c r="H16" s="54"/>
      <c r="I16" s="54"/>
      <c r="J16" s="23"/>
      <c r="K16" s="55"/>
      <c r="L16" s="23"/>
      <c r="M16" s="55"/>
      <c r="N16" s="55"/>
      <c r="O16" s="54"/>
    </row>
    <row r="17" s="1" customFormat="1" ht="20.1" customHeight="1" spans="1:15">
      <c r="A17" s="11"/>
      <c r="B17" s="17"/>
      <c r="C17" s="13"/>
      <c r="D17" s="18"/>
      <c r="E17" s="15"/>
      <c r="F17" s="18"/>
      <c r="G17" s="16"/>
      <c r="H17" s="54"/>
      <c r="I17" s="54"/>
      <c r="J17" s="23"/>
      <c r="K17" s="55"/>
      <c r="L17" s="23"/>
      <c r="M17" s="55"/>
      <c r="N17" s="55"/>
      <c r="O17" s="54"/>
    </row>
    <row r="18" s="1" customFormat="1" ht="20.1" customHeight="1" spans="1:15">
      <c r="A18" s="11"/>
      <c r="B18" s="17"/>
      <c r="C18" s="13"/>
      <c r="D18" s="18"/>
      <c r="E18" s="15"/>
      <c r="F18" s="18"/>
      <c r="G18" s="16"/>
      <c r="H18" s="54"/>
      <c r="I18" s="54"/>
      <c r="J18" s="23"/>
      <c r="K18" s="55"/>
      <c r="L18" s="23"/>
      <c r="M18" s="55"/>
      <c r="N18" s="55"/>
      <c r="O18" s="54"/>
    </row>
    <row r="19" s="1" customFormat="1" ht="20.1" customHeight="1" spans="1:15">
      <c r="A19" s="11"/>
      <c r="B19" s="17"/>
      <c r="C19" s="13"/>
      <c r="D19" s="18"/>
      <c r="E19" s="15"/>
      <c r="F19" s="18"/>
      <c r="G19" s="16"/>
      <c r="H19" s="54"/>
      <c r="I19" s="54"/>
      <c r="J19" s="23"/>
      <c r="K19" s="55"/>
      <c r="L19" s="23"/>
      <c r="M19" s="55"/>
      <c r="N19" s="55"/>
      <c r="O19" s="54"/>
    </row>
    <row r="20" s="1" customFormat="1" ht="20.1" customHeight="1" spans="1:15">
      <c r="A20" s="11"/>
      <c r="B20" s="17"/>
      <c r="C20" s="13"/>
      <c r="D20" s="18"/>
      <c r="E20" s="15"/>
      <c r="F20" s="18"/>
      <c r="G20" s="16"/>
      <c r="H20" s="54"/>
      <c r="I20" s="54"/>
      <c r="J20" s="23"/>
      <c r="K20" s="55"/>
      <c r="L20" s="23"/>
      <c r="M20" s="55"/>
      <c r="N20" s="55"/>
      <c r="O20" s="54"/>
    </row>
    <row r="21" s="1" customFormat="1" ht="20.1" customHeight="1" spans="1:15">
      <c r="A21" s="11"/>
      <c r="B21" s="17"/>
      <c r="C21" s="13"/>
      <c r="D21" s="18"/>
      <c r="E21" s="15"/>
      <c r="F21" s="18"/>
      <c r="G21" s="16"/>
      <c r="H21" s="54"/>
      <c r="I21" s="54"/>
      <c r="J21" s="23"/>
      <c r="K21" s="55"/>
      <c r="L21" s="23"/>
      <c r="M21" s="55"/>
      <c r="N21" s="55"/>
      <c r="O21" s="54"/>
    </row>
    <row r="22" s="1" customFormat="1" spans="1:15">
      <c r="A22" s="11"/>
      <c r="B22" s="17"/>
      <c r="C22" s="13"/>
      <c r="D22" s="18"/>
      <c r="E22" s="15"/>
      <c r="F22" s="18"/>
      <c r="G22" s="16"/>
      <c r="H22" s="54"/>
      <c r="I22" s="54"/>
      <c r="J22" s="23"/>
      <c r="K22" s="55"/>
      <c r="L22" s="23"/>
      <c r="M22" s="55"/>
      <c r="N22" s="55"/>
      <c r="O22" s="54"/>
    </row>
    <row r="23" s="1" customFormat="1" ht="20.1" customHeight="1" spans="1:15">
      <c r="A23" s="11"/>
      <c r="B23" s="17"/>
      <c r="C23" s="13"/>
      <c r="D23" s="18"/>
      <c r="E23" s="15"/>
      <c r="F23" s="18"/>
      <c r="G23" s="16"/>
      <c r="H23" s="54"/>
      <c r="I23" s="54"/>
      <c r="J23" s="23"/>
      <c r="K23" s="55"/>
      <c r="L23" s="23"/>
      <c r="M23" s="55"/>
      <c r="N23" s="55"/>
      <c r="O23" s="54"/>
    </row>
    <row r="24" s="1" customFormat="1" ht="30" customHeight="1" spans="1:15">
      <c r="A24" s="6" t="s">
        <v>44</v>
      </c>
      <c r="B24" s="6"/>
      <c r="C24" s="36" t="s">
        <v>45</v>
      </c>
      <c r="D24" s="37">
        <f>SUM(D7:D23)</f>
        <v>6076401.9</v>
      </c>
      <c r="E24" s="36" t="s">
        <v>45</v>
      </c>
      <c r="F24" s="37">
        <f>SUM(F7:F23)</f>
        <v>6089450.9</v>
      </c>
      <c r="G24" s="36" t="s">
        <v>45</v>
      </c>
      <c r="H24" s="37">
        <f>SUM(H7:H23)</f>
        <v>121528.038</v>
      </c>
      <c r="I24" s="37">
        <f>SUM(I7:I23)</f>
        <v>88576</v>
      </c>
      <c r="J24" s="37">
        <f>SUM(J7:J23)</f>
        <v>8300</v>
      </c>
      <c r="K24" s="36" t="s">
        <v>45</v>
      </c>
      <c r="L24" s="37">
        <f>SUM(L7:L23)</f>
        <v>0</v>
      </c>
      <c r="M24" s="36" t="s">
        <v>45</v>
      </c>
      <c r="N24" s="36" t="s">
        <v>45</v>
      </c>
      <c r="O24" s="37">
        <f>SUM(O7:O23)</f>
        <v>5857997.862</v>
      </c>
    </row>
    <row r="25" s="1" customFormat="1" ht="30" customHeight="1" spans="1:15">
      <c r="A25" s="6" t="s">
        <v>46</v>
      </c>
      <c r="B25" s="6"/>
      <c r="C25" s="6" t="s">
        <v>47</v>
      </c>
      <c r="D25" s="6"/>
      <c r="E25" s="38">
        <f>O13</f>
        <v>2207226.862</v>
      </c>
      <c r="F25" s="38"/>
      <c r="G25" s="38"/>
      <c r="H25" s="38"/>
      <c r="I25" s="6" t="s">
        <v>48</v>
      </c>
      <c r="J25" s="6"/>
      <c r="K25" s="6" t="s">
        <v>49</v>
      </c>
      <c r="L25" s="38">
        <v>0</v>
      </c>
      <c r="M25" s="38"/>
      <c r="N25" s="38"/>
      <c r="O25" s="38"/>
    </row>
    <row r="26" s="1" customFormat="1" ht="30" customHeight="1" spans="1:15">
      <c r="A26" s="6"/>
      <c r="B26" s="6"/>
      <c r="C26" s="6" t="s">
        <v>50</v>
      </c>
      <c r="D26" s="6"/>
      <c r="E26" s="39">
        <f>O13</f>
        <v>2207226.862</v>
      </c>
      <c r="F26" s="39"/>
      <c r="G26" s="39"/>
      <c r="H26" s="39"/>
      <c r="I26" s="6"/>
      <c r="J26" s="6"/>
      <c r="K26" s="6" t="s">
        <v>51</v>
      </c>
      <c r="L26" s="78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78"/>
      <c r="N26" s="78"/>
      <c r="O26" s="78"/>
    </row>
    <row r="27" s="1" customFormat="1" ht="50.1" customHeight="1" spans="1:15">
      <c r="A27" s="6" t="s">
        <v>52</v>
      </c>
      <c r="B27" s="6"/>
      <c r="C27" s="40" t="s">
        <v>65</v>
      </c>
      <c r="D27" s="41"/>
      <c r="E27" s="41"/>
      <c r="F27" s="41"/>
      <c r="G27" s="41"/>
      <c r="H27" s="79"/>
      <c r="I27" s="6" t="s">
        <v>53</v>
      </c>
      <c r="J27" s="6"/>
      <c r="K27" s="6" t="s">
        <v>66</v>
      </c>
      <c r="L27" s="6"/>
      <c r="M27" s="6"/>
      <c r="N27" s="6"/>
      <c r="O27" s="6"/>
    </row>
    <row r="28" s="1" customFormat="1" ht="50.1" customHeight="1" spans="1:15">
      <c r="A28" s="6" t="s">
        <v>55</v>
      </c>
      <c r="B28" s="6"/>
      <c r="C28" s="20"/>
      <c r="D28" s="20"/>
      <c r="E28" s="20"/>
      <c r="F28" s="20"/>
      <c r="G28" s="20"/>
      <c r="H28" s="20"/>
      <c r="I28" s="6" t="s">
        <v>56</v>
      </c>
      <c r="J28" s="6"/>
      <c r="K28" s="20"/>
      <c r="L28" s="20"/>
      <c r="M28" s="20"/>
      <c r="N28" s="20"/>
      <c r="O28" s="20"/>
    </row>
    <row r="29" s="1" customFormat="1" ht="50.1" customHeight="1" spans="1:15">
      <c r="A29" s="6" t="s">
        <v>57</v>
      </c>
      <c r="B29" s="6"/>
      <c r="C29" s="42"/>
      <c r="D29" s="42"/>
      <c r="E29" s="42"/>
      <c r="F29" s="42"/>
      <c r="G29" s="42"/>
      <c r="H29" s="42"/>
      <c r="I29" s="6" t="s">
        <v>58</v>
      </c>
      <c r="J29" s="6"/>
      <c r="K29" s="42"/>
      <c r="L29" s="42"/>
      <c r="M29" s="42"/>
      <c r="N29" s="42"/>
      <c r="O29" s="42"/>
    </row>
    <row r="30" s="1" customFormat="1" ht="50.1" customHeight="1" spans="1:15">
      <c r="A30" s="6" t="s">
        <v>59</v>
      </c>
      <c r="B30" s="6"/>
      <c r="C30" s="42"/>
      <c r="D30" s="42"/>
      <c r="E30" s="42"/>
      <c r="F30" s="42"/>
      <c r="G30" s="42"/>
      <c r="H30" s="42"/>
      <c r="I30" s="6" t="s">
        <v>60</v>
      </c>
      <c r="J30" s="6"/>
      <c r="K30" s="42"/>
      <c r="L30" s="42"/>
      <c r="M30" s="42"/>
      <c r="N30" s="42"/>
      <c r="O30" s="42"/>
    </row>
    <row r="31" s="1" customFormat="1" spans="2:15">
      <c r="B31" s="3"/>
      <c r="D31" s="4"/>
      <c r="E31" s="3"/>
      <c r="F31" s="4"/>
      <c r="H31" s="4"/>
      <c r="J31" s="4"/>
      <c r="O31" s="4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ht="14.4" spans="2:17">
      <c r="B33" s="3"/>
      <c r="D33" s="4"/>
      <c r="E33" s="3"/>
      <c r="F33" s="4"/>
      <c r="H33" s="4"/>
      <c r="J33" s="4"/>
      <c r="O33" s="4"/>
      <c r="Q33"/>
    </row>
    <row r="34" s="1" customFormat="1" spans="2:15">
      <c r="B34" s="3"/>
      <c r="D34" s="4"/>
      <c r="E34" s="3"/>
      <c r="F34" s="4"/>
      <c r="H34" s="4"/>
      <c r="J34" s="4"/>
      <c r="O34" s="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ht="14.4" spans="2:15">
      <c r="B36"/>
      <c r="D36" s="4"/>
      <c r="E36" s="3"/>
      <c r="F36" s="4"/>
      <c r="H36" s="4"/>
      <c r="J36" s="4"/>
      <c r="O36" s="4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11:K11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rintOptions horizontalCentered="1"/>
  <pageMargins left="0" right="0" top="0" bottom="0" header="0" footer="0"/>
  <pageSetup paperSize="9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36"/>
  <sheetViews>
    <sheetView view="pageBreakPreview" zoomScaleNormal="100" zoomScaleSheetLayoutView="100" topLeftCell="A9" workbookViewId="0">
      <selection activeCell="L16" sqref="L16"/>
    </sheetView>
  </sheetViews>
  <sheetFormatPr defaultColWidth="9" defaultRowHeight="10.8"/>
  <cols>
    <col min="1" max="1" width="3.25" style="1" customWidth="1"/>
    <col min="2" max="2" width="6.12962962962963" style="3" customWidth="1"/>
    <col min="3" max="3" width="4" style="1" customWidth="1"/>
    <col min="4" max="4" width="10.1296296296296" style="4" customWidth="1"/>
    <col min="5" max="5" width="6.62962962962963" style="3" customWidth="1"/>
    <col min="6" max="6" width="10.6296296296296" style="4" customWidth="1"/>
    <col min="7" max="7" width="3.62962962962963" style="1" customWidth="1"/>
    <col min="8" max="8" width="11" style="4" customWidth="1"/>
    <col min="9" max="9" width="9.37962962962963" style="1" customWidth="1"/>
    <col min="10" max="10" width="8.25" style="4" customWidth="1"/>
    <col min="11" max="11" width="4.5" style="1" customWidth="1"/>
    <col min="12" max="12" width="6.25" style="1" customWidth="1"/>
    <col min="13" max="13" width="5.62962962962963" style="1" customWidth="1"/>
    <col min="14" max="14" width="15.3333333333333" style="1" customWidth="1"/>
    <col min="15" max="15" width="8" style="4" customWidth="1"/>
    <col min="16" max="16" width="9" style="1"/>
    <col min="17" max="17" width="11.8796296296296" style="1" customWidth="1"/>
    <col min="18" max="18" width="6.75" style="1" customWidth="1"/>
    <col min="19" max="19" width="9.12962962962963" style="1" customWidth="1"/>
    <col min="20" max="20" width="31.1296296296296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96296296296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80"/>
    </row>
    <row r="2" s="1" customFormat="1" ht="27.95" customHeight="1" spans="1:68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3" t="s">
        <v>4</v>
      </c>
      <c r="M2" s="44">
        <v>9574</v>
      </c>
      <c r="N2" s="6" t="s">
        <v>67</v>
      </c>
      <c r="O2" s="45" t="s">
        <v>6</v>
      </c>
      <c r="Q2" s="81"/>
      <c r="R2" s="81"/>
      <c r="S2" s="82"/>
      <c r="T2" s="83"/>
      <c r="U2" s="82"/>
      <c r="V2" s="84"/>
      <c r="W2" s="84"/>
      <c r="X2" s="84" t="s">
        <v>9</v>
      </c>
      <c r="Y2" s="84" t="s">
        <v>10</v>
      </c>
      <c r="Z2" s="86" t="s">
        <v>11</v>
      </c>
      <c r="AA2" s="87" t="s">
        <v>12</v>
      </c>
      <c r="AB2" s="87" t="s">
        <v>13</v>
      </c>
      <c r="AC2" s="86"/>
      <c r="AD2" s="87"/>
      <c r="AE2" s="88" t="s">
        <v>14</v>
      </c>
      <c r="AF2" s="89"/>
      <c r="AG2"/>
      <c r="AH2"/>
      <c r="AI2"/>
      <c r="AJ2"/>
      <c r="AK2"/>
      <c r="AL2"/>
      <c r="AM2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</row>
    <row r="3" s="1" customFormat="1" ht="27.95" customHeight="1" spans="1:15">
      <c r="A3" s="6" t="s">
        <v>15</v>
      </c>
      <c r="B3" s="6"/>
      <c r="C3" s="8">
        <v>7595503</v>
      </c>
      <c r="D3" s="8"/>
      <c r="E3" s="8" t="s">
        <v>16</v>
      </c>
      <c r="F3" s="9" t="s">
        <v>7</v>
      </c>
      <c r="G3" s="9"/>
      <c r="H3" s="46" t="s">
        <v>17</v>
      </c>
      <c r="I3" s="47" t="s">
        <v>68</v>
      </c>
      <c r="J3" s="48"/>
      <c r="K3" s="48"/>
      <c r="L3" s="48"/>
      <c r="M3" s="49" t="s">
        <v>19</v>
      </c>
      <c r="N3" s="6" t="s">
        <v>20</v>
      </c>
      <c r="O3" s="50" t="s">
        <v>21</v>
      </c>
    </row>
    <row r="4" s="1" customFormat="1" ht="27.95" customHeight="1" spans="1:15">
      <c r="A4" s="6" t="s">
        <v>22</v>
      </c>
      <c r="B4" s="6"/>
      <c r="C4" s="92">
        <v>7569707</v>
      </c>
      <c r="D4" s="92"/>
      <c r="E4" s="8" t="s">
        <v>23</v>
      </c>
      <c r="F4" s="9">
        <v>43468</v>
      </c>
      <c r="G4" s="9"/>
      <c r="H4" s="51"/>
      <c r="I4" s="52"/>
      <c r="J4" s="53"/>
      <c r="K4" s="53"/>
      <c r="L4" s="53"/>
      <c r="M4" s="49" t="s">
        <v>24</v>
      </c>
      <c r="N4" s="8" t="s">
        <v>25</v>
      </c>
      <c r="O4" s="87" t="s">
        <v>13</v>
      </c>
    </row>
    <row r="5" s="1" customFormat="1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s="1" customFormat="1" ht="27.95" customHeight="1" spans="1:15">
      <c r="A6" s="6"/>
      <c r="B6" s="10" t="s">
        <v>34</v>
      </c>
      <c r="C6" s="6" t="s">
        <v>35</v>
      </c>
      <c r="D6" s="8" t="s">
        <v>36</v>
      </c>
      <c r="E6" s="10" t="s">
        <v>34</v>
      </c>
      <c r="F6" s="8" t="s">
        <v>36</v>
      </c>
      <c r="G6" s="6" t="s">
        <v>37</v>
      </c>
      <c r="H6" s="8" t="s">
        <v>36</v>
      </c>
      <c r="I6" s="45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23" customHeight="1" spans="1:17">
      <c r="A7" s="11">
        <v>1</v>
      </c>
      <c r="B7" s="12">
        <v>43355</v>
      </c>
      <c r="C7" s="13" t="s">
        <v>40</v>
      </c>
      <c r="D7" s="14">
        <v>2270000</v>
      </c>
      <c r="E7" s="15">
        <v>43332</v>
      </c>
      <c r="F7" s="14">
        <v>2270000</v>
      </c>
      <c r="G7" s="16">
        <v>0.02</v>
      </c>
      <c r="H7" s="54">
        <f>D7*G7</f>
        <v>45400</v>
      </c>
      <c r="I7" s="54">
        <v>33019</v>
      </c>
      <c r="J7" s="23">
        <v>8000</v>
      </c>
      <c r="K7" s="55"/>
      <c r="L7" s="56"/>
      <c r="M7" s="8"/>
      <c r="N7" s="55" t="s">
        <v>41</v>
      </c>
      <c r="O7" s="57">
        <f>ROUNDUP(D7-H7-I7-J7-L7-O8,2)</f>
        <v>2083581</v>
      </c>
      <c r="Q7" s="85"/>
    </row>
    <row r="8" s="2" customFormat="1" ht="21" customHeight="1" spans="1:15">
      <c r="A8" s="11"/>
      <c r="B8" s="17"/>
      <c r="C8" s="13"/>
      <c r="D8" s="18"/>
      <c r="E8" s="15"/>
      <c r="F8" s="18"/>
      <c r="G8" s="19" t="s">
        <v>42</v>
      </c>
      <c r="H8" s="54"/>
      <c r="I8" s="54"/>
      <c r="J8" s="23"/>
      <c r="K8" s="55"/>
      <c r="L8" s="23"/>
      <c r="M8" s="8"/>
      <c r="N8" s="55" t="s">
        <v>43</v>
      </c>
      <c r="O8" s="54">
        <v>100000</v>
      </c>
    </row>
    <row r="9" s="1" customFormat="1" ht="20.1" customHeight="1" spans="1:15">
      <c r="A9" s="11"/>
      <c r="B9" s="12"/>
      <c r="C9" s="13"/>
      <c r="D9" s="18"/>
      <c r="E9" s="15"/>
      <c r="F9" s="18"/>
      <c r="G9" s="16"/>
      <c r="H9" s="54"/>
      <c r="I9" s="54"/>
      <c r="J9" s="23"/>
      <c r="K9" s="58"/>
      <c r="L9" s="23"/>
      <c r="M9" s="59"/>
      <c r="N9" s="55"/>
      <c r="O9" s="60"/>
    </row>
    <row r="10" s="1" customFormat="1" ht="20.1" customHeight="1" spans="1:17">
      <c r="A10" s="20">
        <v>2</v>
      </c>
      <c r="B10" s="21">
        <v>43395</v>
      </c>
      <c r="C10" s="22" t="s">
        <v>40</v>
      </c>
      <c r="D10" s="23">
        <v>1520000</v>
      </c>
      <c r="E10" s="24" t="s">
        <v>62</v>
      </c>
      <c r="F10" s="23">
        <v>1520000</v>
      </c>
      <c r="G10" s="25">
        <v>0.02</v>
      </c>
      <c r="H10" s="61">
        <f t="shared" ref="H10:H14" si="0">D10*G10</f>
        <v>30400</v>
      </c>
      <c r="I10" s="61">
        <v>22110</v>
      </c>
      <c r="J10" s="23">
        <v>300</v>
      </c>
      <c r="K10" s="62"/>
      <c r="L10" s="56"/>
      <c r="M10" s="63"/>
      <c r="N10" s="55" t="s">
        <v>41</v>
      </c>
      <c r="O10" s="23">
        <f>D10-H10-I10-J10-L10-O11</f>
        <v>26171</v>
      </c>
      <c r="Q10"/>
    </row>
    <row r="11" s="1" customFormat="1" ht="20.1" customHeight="1" spans="1:15">
      <c r="A11" s="26"/>
      <c r="B11" s="27" t="s">
        <v>63</v>
      </c>
      <c r="C11" s="28"/>
      <c r="D11" s="28"/>
      <c r="E11" s="28"/>
      <c r="F11" s="28"/>
      <c r="G11" s="28"/>
      <c r="H11" s="28"/>
      <c r="I11" s="28"/>
      <c r="J11" s="28"/>
      <c r="K11" s="64"/>
      <c r="L11" s="45"/>
      <c r="M11" s="8"/>
      <c r="N11" s="55" t="s">
        <v>64</v>
      </c>
      <c r="O11" s="65">
        <v>1441019</v>
      </c>
    </row>
    <row r="12" s="1" customFormat="1" ht="20.1" customHeight="1" spans="1:15">
      <c r="A12" s="29"/>
      <c r="B12" s="29"/>
      <c r="C12" s="30"/>
      <c r="D12" s="31"/>
      <c r="E12" s="32"/>
      <c r="F12" s="31"/>
      <c r="G12" s="33"/>
      <c r="H12" s="60"/>
      <c r="I12" s="60"/>
      <c r="J12" s="66"/>
      <c r="K12" s="58"/>
      <c r="L12" s="66"/>
      <c r="M12" s="58"/>
      <c r="N12" s="58"/>
      <c r="O12" s="60"/>
    </row>
    <row r="13" s="1" customFormat="1" ht="20.1" customHeight="1" spans="1:15">
      <c r="A13" s="11">
        <v>3</v>
      </c>
      <c r="B13" s="12">
        <v>43440</v>
      </c>
      <c r="C13" s="13" t="s">
        <v>40</v>
      </c>
      <c r="D13" s="18">
        <v>20800</v>
      </c>
      <c r="E13" s="15">
        <v>43439</v>
      </c>
      <c r="F13" s="18">
        <v>20800</v>
      </c>
      <c r="G13" s="34">
        <v>0.02</v>
      </c>
      <c r="H13" s="54">
        <f t="shared" si="0"/>
        <v>416</v>
      </c>
      <c r="I13" s="54">
        <v>33447</v>
      </c>
      <c r="J13" s="23"/>
      <c r="K13" s="55"/>
      <c r="L13" s="23"/>
      <c r="M13" s="55"/>
      <c r="N13" s="55" t="s">
        <v>41</v>
      </c>
      <c r="O13" s="67">
        <f>D13+D14-H13-H14-I13</f>
        <v>2207226.862</v>
      </c>
    </row>
    <row r="14" s="1" customFormat="1" ht="20.1" customHeight="1" spans="1:15">
      <c r="A14" s="11"/>
      <c r="B14" s="12">
        <v>43481</v>
      </c>
      <c r="C14" s="13" t="s">
        <v>40</v>
      </c>
      <c r="D14" s="18">
        <v>2265601.9</v>
      </c>
      <c r="E14" s="15">
        <v>43439</v>
      </c>
      <c r="F14" s="18">
        <v>2278650.9</v>
      </c>
      <c r="G14" s="34">
        <v>0.02</v>
      </c>
      <c r="H14" s="54">
        <f t="shared" si="0"/>
        <v>45312.038</v>
      </c>
      <c r="I14" s="54"/>
      <c r="J14" s="23"/>
      <c r="K14" s="55"/>
      <c r="L14" s="23"/>
      <c r="M14" s="55"/>
      <c r="N14" s="55"/>
      <c r="O14" s="54"/>
    </row>
    <row r="15" s="1" customFormat="1" ht="20.1" customHeight="1" spans="1:15">
      <c r="A15" s="11"/>
      <c r="B15" s="35" t="s">
        <v>1</v>
      </c>
      <c r="C15" s="13"/>
      <c r="D15" s="18"/>
      <c r="E15" s="15"/>
      <c r="F15" s="18"/>
      <c r="G15" s="16"/>
      <c r="H15" s="54"/>
      <c r="I15" s="54"/>
      <c r="J15" s="23"/>
      <c r="K15" s="55"/>
      <c r="L15" s="23"/>
      <c r="M15" s="55"/>
      <c r="N15" s="55"/>
      <c r="O15" s="54"/>
    </row>
    <row r="16" s="1" customFormat="1" ht="28" customHeight="1" spans="1:15">
      <c r="A16" s="29">
        <v>4</v>
      </c>
      <c r="B16" s="35">
        <v>43691</v>
      </c>
      <c r="C16" s="30" t="s">
        <v>40</v>
      </c>
      <c r="D16" s="31">
        <v>1266213.89</v>
      </c>
      <c r="E16" s="32">
        <v>43664</v>
      </c>
      <c r="F16" s="31">
        <v>1253164.89</v>
      </c>
      <c r="G16" s="93">
        <v>0.02</v>
      </c>
      <c r="H16" s="60">
        <v>29867</v>
      </c>
      <c r="I16" s="60">
        <v>25524</v>
      </c>
      <c r="J16" s="66">
        <v>6000</v>
      </c>
      <c r="K16" s="58"/>
      <c r="L16" s="66">
        <v>75700</v>
      </c>
      <c r="M16" s="58"/>
      <c r="N16" s="74" t="s">
        <v>69</v>
      </c>
      <c r="O16" s="91">
        <v>1000000</v>
      </c>
    </row>
    <row r="17" s="1" customFormat="1" ht="26" customHeight="1" spans="1:15">
      <c r="A17" s="29"/>
      <c r="B17" s="35"/>
      <c r="C17" s="30"/>
      <c r="D17" s="31"/>
      <c r="E17" s="32"/>
      <c r="F17" s="31"/>
      <c r="G17" s="33"/>
      <c r="H17" s="94" t="s">
        <v>70</v>
      </c>
      <c r="I17" s="95"/>
      <c r="J17" s="95"/>
      <c r="K17" s="95"/>
      <c r="L17" s="95"/>
      <c r="M17" s="96"/>
      <c r="N17" s="74" t="s">
        <v>71</v>
      </c>
      <c r="O17" s="60">
        <v>129122.89</v>
      </c>
    </row>
    <row r="18" s="1" customFormat="1" ht="20.1" customHeight="1" spans="1:15">
      <c r="A18" s="11"/>
      <c r="B18" s="17"/>
      <c r="C18" s="13"/>
      <c r="D18" s="18"/>
      <c r="E18" s="15"/>
      <c r="F18" s="18"/>
      <c r="G18" s="16"/>
      <c r="H18" s="54"/>
      <c r="I18" s="54"/>
      <c r="J18" s="23"/>
      <c r="K18" s="55"/>
      <c r="L18" s="23"/>
      <c r="M18" s="55"/>
      <c r="N18" s="55"/>
      <c r="O18" s="54"/>
    </row>
    <row r="19" s="1" customFormat="1" ht="20.1" customHeight="1" spans="1:15">
      <c r="A19" s="11"/>
      <c r="B19" s="17"/>
      <c r="C19" s="13"/>
      <c r="D19" s="18"/>
      <c r="E19" s="15"/>
      <c r="F19" s="18"/>
      <c r="G19" s="16"/>
      <c r="H19" s="54"/>
      <c r="I19" s="54"/>
      <c r="J19" s="23"/>
      <c r="K19" s="55"/>
      <c r="L19" s="23"/>
      <c r="M19" s="55"/>
      <c r="N19" s="55"/>
      <c r="O19" s="54"/>
    </row>
    <row r="20" s="1" customFormat="1" ht="20.1" customHeight="1" spans="1:15">
      <c r="A20" s="11"/>
      <c r="B20" s="17"/>
      <c r="C20" s="13"/>
      <c r="D20" s="18"/>
      <c r="E20" s="15"/>
      <c r="F20" s="18"/>
      <c r="G20" s="16"/>
      <c r="H20" s="54"/>
      <c r="I20" s="54"/>
      <c r="J20" s="23"/>
      <c r="K20" s="55"/>
      <c r="L20" s="23"/>
      <c r="M20" s="55"/>
      <c r="N20" s="55"/>
      <c r="O20" s="54"/>
    </row>
    <row r="21" s="1" customFormat="1" ht="20.1" customHeight="1" spans="1:15">
      <c r="A21" s="11"/>
      <c r="B21" s="17"/>
      <c r="C21" s="13"/>
      <c r="D21" s="18"/>
      <c r="E21" s="15"/>
      <c r="F21" s="18"/>
      <c r="G21" s="16"/>
      <c r="H21" s="54"/>
      <c r="I21" s="54"/>
      <c r="J21" s="23"/>
      <c r="K21" s="55"/>
      <c r="L21" s="23"/>
      <c r="M21" s="55"/>
      <c r="N21" s="55"/>
      <c r="O21" s="54"/>
    </row>
    <row r="22" s="1" customFormat="1" spans="1:15">
      <c r="A22" s="11"/>
      <c r="B22" s="17"/>
      <c r="C22" s="13"/>
      <c r="D22" s="18"/>
      <c r="E22" s="15"/>
      <c r="F22" s="18"/>
      <c r="G22" s="16"/>
      <c r="H22" s="54"/>
      <c r="I22" s="54"/>
      <c r="J22" s="23"/>
      <c r="K22" s="55"/>
      <c r="L22" s="23"/>
      <c r="M22" s="55"/>
      <c r="N22" s="55"/>
      <c r="O22" s="54"/>
    </row>
    <row r="23" s="1" customFormat="1" ht="20.1" customHeight="1" spans="1:20">
      <c r="A23" s="11"/>
      <c r="B23" s="17"/>
      <c r="C23" s="13"/>
      <c r="D23" s="18"/>
      <c r="E23" s="15"/>
      <c r="F23" s="18"/>
      <c r="G23" s="16"/>
      <c r="H23" s="54"/>
      <c r="I23" s="54"/>
      <c r="J23" s="23"/>
      <c r="K23" s="55"/>
      <c r="L23" s="23"/>
      <c r="M23" s="55"/>
      <c r="N23" s="55"/>
      <c r="O23" s="54"/>
      <c r="T23" s="1">
        <v>7569707</v>
      </c>
    </row>
    <row r="24" s="1" customFormat="1" ht="30" customHeight="1" spans="1:20">
      <c r="A24" s="6" t="s">
        <v>44</v>
      </c>
      <c r="B24" s="6"/>
      <c r="C24" s="36" t="s">
        <v>45</v>
      </c>
      <c r="D24" s="37">
        <f>SUM(D7:D23)</f>
        <v>7342615.79</v>
      </c>
      <c r="E24" s="36" t="s">
        <v>45</v>
      </c>
      <c r="F24" s="37">
        <f>SUM(F7:F23)</f>
        <v>7342615.79</v>
      </c>
      <c r="G24" s="36" t="s">
        <v>45</v>
      </c>
      <c r="H24" s="37">
        <f>H7+H10+H13+H14+H16</f>
        <v>151395.038</v>
      </c>
      <c r="I24" s="37">
        <f>SUM(I7:I23)</f>
        <v>114100</v>
      </c>
      <c r="J24" s="37">
        <f>SUM(J7:J23)</f>
        <v>14300</v>
      </c>
      <c r="K24" s="36" t="s">
        <v>45</v>
      </c>
      <c r="L24" s="37">
        <f>SUM(L7:L23)</f>
        <v>75700</v>
      </c>
      <c r="M24" s="36" t="s">
        <v>45</v>
      </c>
      <c r="N24" s="36" t="s">
        <v>45</v>
      </c>
      <c r="O24" s="37">
        <f>SUM(O7:O23)</f>
        <v>6987120.752</v>
      </c>
      <c r="Q24" s="1">
        <f>D24-H24-I24-J24-L24</f>
        <v>6987120.752</v>
      </c>
      <c r="T24" s="1">
        <f>T23-D7-D10-D13-D14</f>
        <v>1493305.1</v>
      </c>
    </row>
    <row r="25" s="1" customFormat="1" ht="30" customHeight="1" spans="1:20">
      <c r="A25" s="6" t="s">
        <v>46</v>
      </c>
      <c r="B25" s="6"/>
      <c r="C25" s="6" t="s">
        <v>47</v>
      </c>
      <c r="D25" s="6"/>
      <c r="E25" s="38">
        <v>1129122.89</v>
      </c>
      <c r="F25" s="38"/>
      <c r="G25" s="38"/>
      <c r="H25" s="38"/>
      <c r="I25" s="6" t="s">
        <v>48</v>
      </c>
      <c r="J25" s="6"/>
      <c r="K25" s="6" t="s">
        <v>49</v>
      </c>
      <c r="L25" s="38">
        <v>0</v>
      </c>
      <c r="M25" s="38"/>
      <c r="N25" s="38"/>
      <c r="O25" s="38"/>
      <c r="T25" s="1">
        <f>T24*0.02</f>
        <v>29866.102</v>
      </c>
    </row>
    <row r="26" s="1" customFormat="1" ht="30" customHeight="1" spans="1:15">
      <c r="A26" s="6"/>
      <c r="B26" s="6"/>
      <c r="C26" s="6" t="s">
        <v>50</v>
      </c>
      <c r="D26" s="6"/>
      <c r="E26" s="39">
        <v>0</v>
      </c>
      <c r="F26" s="39"/>
      <c r="G26" s="39"/>
      <c r="H26" s="39"/>
      <c r="I26" s="6"/>
      <c r="J26" s="6"/>
      <c r="K26" s="6" t="s">
        <v>51</v>
      </c>
      <c r="L26" s="78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78"/>
      <c r="N26" s="78"/>
      <c r="O26" s="78"/>
    </row>
    <row r="27" s="1" customFormat="1" ht="50.1" customHeight="1" spans="1:15">
      <c r="A27" s="6" t="s">
        <v>52</v>
      </c>
      <c r="B27" s="6"/>
      <c r="C27" s="40" t="s">
        <v>65</v>
      </c>
      <c r="D27" s="41"/>
      <c r="E27" s="41"/>
      <c r="F27" s="41"/>
      <c r="G27" s="41"/>
      <c r="H27" s="79"/>
      <c r="I27" s="6" t="s">
        <v>53</v>
      </c>
      <c r="J27" s="6"/>
      <c r="K27" s="6" t="s">
        <v>66</v>
      </c>
      <c r="L27" s="6"/>
      <c r="M27" s="6"/>
      <c r="N27" s="6"/>
      <c r="O27" s="6"/>
    </row>
    <row r="28" s="1" customFormat="1" ht="50.1" customHeight="1" spans="1:15">
      <c r="A28" s="6" t="s">
        <v>55</v>
      </c>
      <c r="B28" s="6"/>
      <c r="C28" s="20"/>
      <c r="D28" s="20"/>
      <c r="E28" s="20"/>
      <c r="F28" s="20"/>
      <c r="G28" s="20"/>
      <c r="H28" s="20"/>
      <c r="I28" s="6" t="s">
        <v>56</v>
      </c>
      <c r="J28" s="6"/>
      <c r="K28" s="20"/>
      <c r="L28" s="20"/>
      <c r="M28" s="20"/>
      <c r="N28" s="20"/>
      <c r="O28" s="20"/>
    </row>
    <row r="29" s="1" customFormat="1" ht="50.1" customHeight="1" spans="1:15">
      <c r="A29" s="6" t="s">
        <v>57</v>
      </c>
      <c r="B29" s="6"/>
      <c r="C29" s="42"/>
      <c r="D29" s="42"/>
      <c r="E29" s="42"/>
      <c r="F29" s="42"/>
      <c r="G29" s="42"/>
      <c r="H29" s="42"/>
      <c r="I29" s="6" t="s">
        <v>58</v>
      </c>
      <c r="J29" s="6"/>
      <c r="K29" s="42"/>
      <c r="L29" s="42"/>
      <c r="M29" s="42"/>
      <c r="N29" s="42"/>
      <c r="O29" s="42"/>
    </row>
    <row r="30" s="1" customFormat="1" ht="50.1" customHeight="1" spans="1:15">
      <c r="A30" s="6" t="s">
        <v>59</v>
      </c>
      <c r="B30" s="6"/>
      <c r="C30" s="42"/>
      <c r="D30" s="42"/>
      <c r="E30" s="42"/>
      <c r="F30" s="42"/>
      <c r="G30" s="42"/>
      <c r="H30" s="42"/>
      <c r="I30" s="6" t="s">
        <v>60</v>
      </c>
      <c r="J30" s="6"/>
      <c r="K30" s="42"/>
      <c r="L30" s="42"/>
      <c r="M30" s="42"/>
      <c r="N30" s="42"/>
      <c r="O30" s="42"/>
    </row>
    <row r="31" s="1" customFormat="1" spans="2:15">
      <c r="B31" s="3"/>
      <c r="D31" s="4"/>
      <c r="E31" s="3"/>
      <c r="F31" s="4"/>
      <c r="H31" s="4"/>
      <c r="J31" s="4"/>
      <c r="O31" s="4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ht="14.4" spans="2:17">
      <c r="B33" s="3"/>
      <c r="D33" s="4"/>
      <c r="E33" s="3"/>
      <c r="F33" s="4"/>
      <c r="H33" s="4"/>
      <c r="J33" s="4"/>
      <c r="O33" s="4"/>
      <c r="Q33"/>
    </row>
    <row r="34" s="1" customFormat="1" spans="2:15">
      <c r="B34" s="3"/>
      <c r="D34" s="4"/>
      <c r="E34" s="3"/>
      <c r="F34" s="4"/>
      <c r="H34" s="4"/>
      <c r="J34" s="4"/>
      <c r="O34" s="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ht="14.4" spans="2:15">
      <c r="B36"/>
      <c r="D36" s="4"/>
      <c r="E36" s="3"/>
      <c r="F36" s="4"/>
      <c r="H36" s="4"/>
      <c r="J36" s="4"/>
      <c r="O36" s="4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11:K11"/>
    <mergeCell ref="H17:M17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ageMargins left="0.75" right="0.75" top="1" bottom="1" header="0.5" footer="0.5"/>
  <pageSetup paperSize="9" scale="85" orientation="portrait"/>
  <headerFooter/>
  <rowBreaks count="1" manualBreakCount="1">
    <brk id="30" max="16383" man="1"/>
  </rowBreaks>
  <colBreaks count="1" manualBreakCount="1">
    <brk id="15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35"/>
  <sheetViews>
    <sheetView topLeftCell="A11" workbookViewId="0">
      <selection activeCell="A11" sqref="$A1:$XFD1048576"/>
    </sheetView>
  </sheetViews>
  <sheetFormatPr defaultColWidth="9" defaultRowHeight="10.8"/>
  <cols>
    <col min="1" max="1" width="3.25" style="1" customWidth="1"/>
    <col min="2" max="2" width="6.12962962962963" style="3" customWidth="1"/>
    <col min="3" max="3" width="4" style="1" customWidth="1"/>
    <col min="4" max="4" width="8.5" style="1" customWidth="1"/>
    <col min="5" max="5" width="10.1296296296296" style="4" customWidth="1"/>
    <col min="6" max="6" width="6.62962962962963" style="3" customWidth="1"/>
    <col min="7" max="7" width="10.6296296296296" style="4" customWidth="1"/>
    <col min="8" max="8" width="3.62962962962963" style="1" customWidth="1"/>
    <col min="9" max="9" width="11" style="4" customWidth="1"/>
    <col min="10" max="10" width="9.37962962962963" style="1" customWidth="1"/>
    <col min="11" max="11" width="8.25" style="4" customWidth="1"/>
    <col min="12" max="12" width="4.5" style="1" customWidth="1"/>
    <col min="13" max="13" width="6.25" style="1" customWidth="1"/>
    <col min="14" max="14" width="5.62962962962963" style="1" customWidth="1"/>
    <col min="15" max="15" width="15.6759259259259" style="1" customWidth="1"/>
    <col min="16" max="16" width="8" style="4" customWidth="1"/>
    <col min="17" max="17" width="9" style="1"/>
    <col min="18" max="18" width="11.8796296296296" style="1" customWidth="1"/>
    <col min="19" max="19" width="6.75" style="1" customWidth="1"/>
    <col min="20" max="20" width="9.12962962962963" style="1" customWidth="1"/>
    <col min="21" max="21" width="31.1296296296296" style="1" customWidth="1"/>
    <col min="22" max="22" width="9" style="1"/>
    <col min="23" max="23" width="11.25" style="1" customWidth="1"/>
    <col min="24" max="26" width="9" style="1"/>
    <col min="27" max="27" width="14.5" style="1" customWidth="1"/>
    <col min="28" max="28" width="13.1296296296296" style="1" customWidth="1"/>
    <col min="29" max="29" width="14.5" style="1" customWidth="1"/>
    <col min="30" max="16384" width="9" style="1"/>
  </cols>
  <sheetData>
    <row r="1" s="1" customFormat="1" ht="24.9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R1" s="80"/>
    </row>
    <row r="2" s="1" customFormat="1" ht="27.95" customHeight="1" spans="1:6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43" t="s">
        <v>4</v>
      </c>
      <c r="N2" s="44">
        <v>9574</v>
      </c>
      <c r="O2" s="6" t="s">
        <v>67</v>
      </c>
      <c r="P2" s="45" t="s">
        <v>6</v>
      </c>
      <c r="R2" s="81"/>
      <c r="S2" s="81"/>
      <c r="T2" s="82"/>
      <c r="U2" s="83"/>
      <c r="V2" s="82"/>
      <c r="W2" s="84"/>
      <c r="X2" s="84"/>
      <c r="Y2" s="84" t="s">
        <v>9</v>
      </c>
      <c r="Z2" s="84" t="s">
        <v>10</v>
      </c>
      <c r="AA2" s="86" t="s">
        <v>11</v>
      </c>
      <c r="AB2" s="87" t="s">
        <v>12</v>
      </c>
      <c r="AC2" s="87" t="s">
        <v>13</v>
      </c>
      <c r="AD2" s="86"/>
      <c r="AE2" s="87"/>
      <c r="AF2" s="88" t="s">
        <v>14</v>
      </c>
      <c r="AG2" s="89"/>
      <c r="AH2"/>
      <c r="AI2"/>
      <c r="AJ2"/>
      <c r="AK2"/>
      <c r="AL2"/>
      <c r="AM2"/>
      <c r="AN2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</row>
    <row r="3" s="1" customFormat="1" ht="27.95" customHeight="1" spans="1:16">
      <c r="A3" s="6" t="s">
        <v>15</v>
      </c>
      <c r="B3" s="6"/>
      <c r="C3" s="8">
        <v>7595503</v>
      </c>
      <c r="D3" s="8"/>
      <c r="E3" s="8"/>
      <c r="F3" s="8" t="s">
        <v>16</v>
      </c>
      <c r="G3" s="9" t="s">
        <v>7</v>
      </c>
      <c r="H3" s="9"/>
      <c r="I3" s="46" t="s">
        <v>17</v>
      </c>
      <c r="J3" s="47" t="s">
        <v>68</v>
      </c>
      <c r="K3" s="48"/>
      <c r="L3" s="48"/>
      <c r="M3" s="48"/>
      <c r="N3" s="49" t="s">
        <v>24</v>
      </c>
      <c r="O3" s="6" t="s">
        <v>20</v>
      </c>
      <c r="P3" s="50" t="s">
        <v>72</v>
      </c>
    </row>
    <row r="4" s="1" customFormat="1" ht="27.95" customHeight="1" spans="1:16">
      <c r="A4" s="6" t="s">
        <v>22</v>
      </c>
      <c r="B4" s="6"/>
      <c r="C4" s="8">
        <v>7569707</v>
      </c>
      <c r="D4" s="8"/>
      <c r="E4" s="8"/>
      <c r="F4" s="8" t="s">
        <v>23</v>
      </c>
      <c r="G4" s="9">
        <v>43468</v>
      </c>
      <c r="H4" s="9"/>
      <c r="I4" s="51"/>
      <c r="J4" s="52"/>
      <c r="K4" s="53"/>
      <c r="L4" s="53"/>
      <c r="M4" s="53"/>
      <c r="N4" s="49"/>
      <c r="O4" s="8" t="s">
        <v>25</v>
      </c>
      <c r="P4" s="50" t="s">
        <v>73</v>
      </c>
    </row>
    <row r="5" s="1" customFormat="1" ht="27.95" customHeight="1" spans="1:16">
      <c r="A5" s="6" t="s">
        <v>26</v>
      </c>
      <c r="B5" s="6" t="s">
        <v>27</v>
      </c>
      <c r="C5" s="6"/>
      <c r="D5" s="6"/>
      <c r="E5" s="6"/>
      <c r="F5" s="6" t="s">
        <v>28</v>
      </c>
      <c r="G5" s="6"/>
      <c r="H5" s="6" t="s">
        <v>29</v>
      </c>
      <c r="I5" s="6"/>
      <c r="J5" s="6" t="s">
        <v>30</v>
      </c>
      <c r="K5" s="6" t="s">
        <v>31</v>
      </c>
      <c r="L5" s="6"/>
      <c r="M5" s="6" t="s">
        <v>32</v>
      </c>
      <c r="N5" s="6"/>
      <c r="O5" s="8" t="s">
        <v>33</v>
      </c>
      <c r="P5" s="8"/>
    </row>
    <row r="6" s="1" customFormat="1" ht="27.95" customHeight="1" spans="1:16">
      <c r="A6" s="6"/>
      <c r="B6" s="10" t="s">
        <v>34</v>
      </c>
      <c r="C6" s="6" t="s">
        <v>35</v>
      </c>
      <c r="D6" s="6" t="s">
        <v>74</v>
      </c>
      <c r="E6" s="8" t="s">
        <v>75</v>
      </c>
      <c r="F6" s="10" t="s">
        <v>34</v>
      </c>
      <c r="G6" s="8" t="s">
        <v>36</v>
      </c>
      <c r="H6" s="6" t="s">
        <v>37</v>
      </c>
      <c r="I6" s="8" t="s">
        <v>36</v>
      </c>
      <c r="J6" s="45" t="s">
        <v>36</v>
      </c>
      <c r="K6" s="8" t="s">
        <v>36</v>
      </c>
      <c r="L6" s="6" t="s">
        <v>38</v>
      </c>
      <c r="M6" s="6" t="s">
        <v>36</v>
      </c>
      <c r="N6" s="6" t="s">
        <v>38</v>
      </c>
      <c r="O6" s="8" t="s">
        <v>39</v>
      </c>
      <c r="P6" s="8" t="s">
        <v>36</v>
      </c>
    </row>
    <row r="7" s="2" customFormat="1" ht="23" customHeight="1" spans="1:18">
      <c r="A7" s="11">
        <v>1</v>
      </c>
      <c r="B7" s="12">
        <v>43355</v>
      </c>
      <c r="C7" s="13" t="s">
        <v>40</v>
      </c>
      <c r="D7" s="13"/>
      <c r="E7" s="14">
        <v>2270000</v>
      </c>
      <c r="F7" s="15">
        <v>43332</v>
      </c>
      <c r="G7" s="14">
        <v>2270000</v>
      </c>
      <c r="H7" s="16">
        <v>0.02</v>
      </c>
      <c r="I7" s="54">
        <f>E7*H7</f>
        <v>45400</v>
      </c>
      <c r="J7" s="54">
        <v>33019</v>
      </c>
      <c r="K7" s="23">
        <v>8000</v>
      </c>
      <c r="L7" s="55"/>
      <c r="M7" s="56"/>
      <c r="N7" s="8"/>
      <c r="O7" s="55" t="s">
        <v>41</v>
      </c>
      <c r="P7" s="57">
        <f>ROUNDUP(E7-I7-J7-K7-M7-P8,2)</f>
        <v>2083581</v>
      </c>
      <c r="R7" s="85"/>
    </row>
    <row r="8" s="2" customFormat="1" ht="21" customHeight="1" spans="1:16">
      <c r="A8" s="11"/>
      <c r="B8" s="17"/>
      <c r="C8" s="13"/>
      <c r="D8" s="13"/>
      <c r="E8" s="18"/>
      <c r="F8" s="15"/>
      <c r="G8" s="18"/>
      <c r="H8" s="19" t="s">
        <v>42</v>
      </c>
      <c r="I8" s="54"/>
      <c r="J8" s="54"/>
      <c r="K8" s="23"/>
      <c r="L8" s="55"/>
      <c r="M8" s="23"/>
      <c r="N8" s="8"/>
      <c r="O8" s="55" t="s">
        <v>43</v>
      </c>
      <c r="P8" s="54">
        <v>100000</v>
      </c>
    </row>
    <row r="9" s="1" customFormat="1" ht="20.1" customHeight="1" spans="1:16">
      <c r="A9" s="11"/>
      <c r="B9" s="12"/>
      <c r="C9" s="13"/>
      <c r="D9" s="13"/>
      <c r="E9" s="18"/>
      <c r="F9" s="15"/>
      <c r="G9" s="18"/>
      <c r="H9" s="16"/>
      <c r="I9" s="54"/>
      <c r="J9" s="54"/>
      <c r="K9" s="23"/>
      <c r="L9" s="58"/>
      <c r="M9" s="23"/>
      <c r="N9" s="59"/>
      <c r="O9" s="55"/>
      <c r="P9" s="60"/>
    </row>
    <row r="10" s="1" customFormat="1" ht="20.1" customHeight="1" spans="1:18">
      <c r="A10" s="20">
        <v>2</v>
      </c>
      <c r="B10" s="21">
        <v>43395</v>
      </c>
      <c r="C10" s="22" t="s">
        <v>40</v>
      </c>
      <c r="D10" s="22"/>
      <c r="E10" s="23">
        <v>1520000</v>
      </c>
      <c r="F10" s="24" t="s">
        <v>62</v>
      </c>
      <c r="G10" s="23">
        <v>1520000</v>
      </c>
      <c r="H10" s="25">
        <v>0.02</v>
      </c>
      <c r="I10" s="61">
        <f t="shared" ref="I10:I14" si="0">E10*H10</f>
        <v>30400</v>
      </c>
      <c r="J10" s="61">
        <v>22110</v>
      </c>
      <c r="K10" s="23">
        <v>300</v>
      </c>
      <c r="L10" s="62"/>
      <c r="M10" s="56"/>
      <c r="N10" s="63"/>
      <c r="O10" s="55" t="s">
        <v>41</v>
      </c>
      <c r="P10" s="23">
        <f>E10-I10-J10-K10-M10-P11</f>
        <v>26171</v>
      </c>
      <c r="R10"/>
    </row>
    <row r="11" s="1" customFormat="1" ht="20.1" customHeight="1" spans="1:16">
      <c r="A11" s="26"/>
      <c r="B11" s="27" t="s">
        <v>63</v>
      </c>
      <c r="C11" s="28"/>
      <c r="D11" s="28"/>
      <c r="E11" s="28"/>
      <c r="F11" s="28"/>
      <c r="G11" s="28"/>
      <c r="H11" s="28"/>
      <c r="I11" s="28"/>
      <c r="J11" s="28"/>
      <c r="K11" s="28"/>
      <c r="L11" s="64"/>
      <c r="M11" s="45"/>
      <c r="N11" s="8"/>
      <c r="O11" s="55" t="s">
        <v>64</v>
      </c>
      <c r="P11" s="65">
        <v>1441019</v>
      </c>
    </row>
    <row r="12" s="1" customFormat="1" ht="20.1" customHeight="1" spans="1:16">
      <c r="A12" s="29"/>
      <c r="B12" s="29"/>
      <c r="C12" s="30"/>
      <c r="D12" s="30"/>
      <c r="E12" s="31"/>
      <c r="F12" s="32"/>
      <c r="G12" s="31"/>
      <c r="H12" s="33"/>
      <c r="I12" s="60"/>
      <c r="J12" s="60"/>
      <c r="K12" s="66"/>
      <c r="L12" s="58"/>
      <c r="M12" s="66"/>
      <c r="N12" s="58"/>
      <c r="O12" s="58"/>
      <c r="P12" s="60"/>
    </row>
    <row r="13" s="1" customFormat="1" ht="20.1" customHeight="1" spans="1:16">
      <c r="A13" s="11">
        <v>3</v>
      </c>
      <c r="B13" s="12">
        <v>43440</v>
      </c>
      <c r="C13" s="13" t="s">
        <v>40</v>
      </c>
      <c r="D13" s="13"/>
      <c r="E13" s="18">
        <v>20800</v>
      </c>
      <c r="F13" s="15">
        <v>43439</v>
      </c>
      <c r="G13" s="18">
        <v>20800</v>
      </c>
      <c r="H13" s="34">
        <v>0.02</v>
      </c>
      <c r="I13" s="54">
        <f t="shared" si="0"/>
        <v>416</v>
      </c>
      <c r="J13" s="54">
        <v>33447</v>
      </c>
      <c r="K13" s="23"/>
      <c r="L13" s="55"/>
      <c r="M13" s="23"/>
      <c r="N13" s="55"/>
      <c r="O13" s="55" t="s">
        <v>41</v>
      </c>
      <c r="P13" s="67">
        <f>E13+E14-I13-I14-J13</f>
        <v>2207226.862</v>
      </c>
    </row>
    <row r="14" s="1" customFormat="1" ht="20.1" customHeight="1" spans="1:16">
      <c r="A14" s="11"/>
      <c r="B14" s="12">
        <v>43481</v>
      </c>
      <c r="C14" s="13" t="s">
        <v>40</v>
      </c>
      <c r="D14" s="13"/>
      <c r="E14" s="18">
        <v>2265601.9</v>
      </c>
      <c r="F14" s="15">
        <v>43439</v>
      </c>
      <c r="G14" s="18">
        <v>2278650.9</v>
      </c>
      <c r="H14" s="34">
        <v>0.02</v>
      </c>
      <c r="I14" s="54">
        <f t="shared" si="0"/>
        <v>45312.038</v>
      </c>
      <c r="J14" s="54"/>
      <c r="K14" s="23"/>
      <c r="L14" s="55"/>
      <c r="M14" s="23"/>
      <c r="N14" s="55"/>
      <c r="O14" s="55"/>
      <c r="P14" s="54"/>
    </row>
    <row r="15" s="1" customFormat="1" ht="27" customHeight="1" spans="1:16">
      <c r="A15" s="11">
        <v>4</v>
      </c>
      <c r="B15" s="17">
        <v>43691</v>
      </c>
      <c r="C15" s="13" t="s">
        <v>40</v>
      </c>
      <c r="D15" s="13"/>
      <c r="E15" s="18">
        <v>1266213.89</v>
      </c>
      <c r="F15" s="15">
        <v>43664</v>
      </c>
      <c r="G15" s="18">
        <v>1253164.89</v>
      </c>
      <c r="H15" s="34">
        <v>0.02</v>
      </c>
      <c r="I15" s="54">
        <v>29867</v>
      </c>
      <c r="J15" s="54">
        <v>25524</v>
      </c>
      <c r="K15" s="23">
        <v>6000</v>
      </c>
      <c r="L15" s="55"/>
      <c r="M15" s="23">
        <v>75700</v>
      </c>
      <c r="N15" s="68" t="s">
        <v>76</v>
      </c>
      <c r="O15" s="69" t="s">
        <v>69</v>
      </c>
      <c r="P15" s="67">
        <v>1000000</v>
      </c>
    </row>
    <row r="16" s="1" customFormat="1" ht="25" customHeight="1" spans="1:16">
      <c r="A16" s="11"/>
      <c r="B16" s="17"/>
      <c r="C16" s="13"/>
      <c r="D16" s="13"/>
      <c r="E16" s="18"/>
      <c r="F16" s="15"/>
      <c r="G16" s="18"/>
      <c r="H16" s="16"/>
      <c r="I16" s="70" t="s">
        <v>70</v>
      </c>
      <c r="J16" s="71"/>
      <c r="K16" s="71"/>
      <c r="L16" s="71"/>
      <c r="M16" s="71"/>
      <c r="N16" s="72"/>
      <c r="O16" s="69" t="s">
        <v>71</v>
      </c>
      <c r="P16" s="54">
        <v>129122.89</v>
      </c>
    </row>
    <row r="17" s="1" customFormat="1" ht="20.1" customHeight="1" spans="1:16">
      <c r="A17" s="11"/>
      <c r="B17" s="17"/>
      <c r="C17" s="13"/>
      <c r="D17" s="13"/>
      <c r="E17" s="18"/>
      <c r="F17" s="15"/>
      <c r="G17" s="18"/>
      <c r="H17" s="16"/>
      <c r="I17" s="54"/>
      <c r="J17" s="54"/>
      <c r="K17" s="23"/>
      <c r="L17" s="55"/>
      <c r="M17" s="23"/>
      <c r="N17" s="55"/>
      <c r="O17" s="55"/>
      <c r="P17" s="54"/>
    </row>
    <row r="18" s="1" customFormat="1" ht="20.1" customHeight="1" spans="1:16">
      <c r="A18" s="11"/>
      <c r="B18" s="17"/>
      <c r="C18" s="13"/>
      <c r="D18" s="13"/>
      <c r="E18" s="18"/>
      <c r="F18" s="15"/>
      <c r="G18" s="18"/>
      <c r="H18" s="16"/>
      <c r="I18" s="54"/>
      <c r="J18" s="54"/>
      <c r="K18" s="23"/>
      <c r="L18" s="55"/>
      <c r="M18" s="23"/>
      <c r="N18" s="55"/>
      <c r="O18" s="55"/>
      <c r="P18" s="54"/>
    </row>
    <row r="19" s="1" customFormat="1" ht="30" customHeight="1" spans="1:16">
      <c r="A19" s="29">
        <v>5</v>
      </c>
      <c r="B19" s="35">
        <v>43696</v>
      </c>
      <c r="C19" s="30" t="s">
        <v>77</v>
      </c>
      <c r="D19" s="31">
        <v>20877.11</v>
      </c>
      <c r="E19" s="31"/>
      <c r="F19" s="32"/>
      <c r="G19" s="31"/>
      <c r="H19" s="33"/>
      <c r="I19" s="60"/>
      <c r="J19" s="60"/>
      <c r="K19" s="66"/>
      <c r="L19" s="58"/>
      <c r="M19" s="66"/>
      <c r="N19" s="58"/>
      <c r="O19" s="74" t="s">
        <v>71</v>
      </c>
      <c r="P19" s="91">
        <v>20877.11</v>
      </c>
    </row>
    <row r="20" s="1" customFormat="1" ht="20.1" customHeight="1" spans="1:16">
      <c r="A20" s="29"/>
      <c r="B20" s="35"/>
      <c r="C20" s="30"/>
      <c r="D20" s="30"/>
      <c r="E20" s="31"/>
      <c r="F20" s="32"/>
      <c r="G20" s="31"/>
      <c r="H20" s="33"/>
      <c r="I20" s="60"/>
      <c r="J20" s="60"/>
      <c r="K20" s="66"/>
      <c r="L20" s="58"/>
      <c r="M20" s="66"/>
      <c r="N20" s="58"/>
      <c r="O20" s="58"/>
      <c r="P20" s="60"/>
    </row>
    <row r="21" s="1" customFormat="1" spans="1:16">
      <c r="A21" s="11"/>
      <c r="B21" s="17"/>
      <c r="C21" s="13"/>
      <c r="D21" s="13"/>
      <c r="E21" s="18"/>
      <c r="F21" s="15"/>
      <c r="G21" s="18"/>
      <c r="H21" s="16"/>
      <c r="I21" s="54"/>
      <c r="J21" s="54"/>
      <c r="K21" s="23"/>
      <c r="L21" s="55"/>
      <c r="M21" s="23"/>
      <c r="N21" s="55"/>
      <c r="O21" s="55"/>
      <c r="P21" s="54"/>
    </row>
    <row r="22" s="1" customFormat="1" ht="20.1" customHeight="1" spans="1:21">
      <c r="A22" s="11"/>
      <c r="B22" s="17"/>
      <c r="C22" s="13"/>
      <c r="D22" s="13"/>
      <c r="E22" s="18"/>
      <c r="F22" s="15"/>
      <c r="G22" s="18"/>
      <c r="H22" s="16"/>
      <c r="I22" s="54"/>
      <c r="J22" s="54"/>
      <c r="K22" s="23"/>
      <c r="L22" s="55"/>
      <c r="M22" s="23"/>
      <c r="N22" s="55"/>
      <c r="O22" s="55"/>
      <c r="P22" s="54"/>
      <c r="U22" s="1">
        <v>7569707</v>
      </c>
    </row>
    <row r="23" s="1" customFormat="1" ht="30" customHeight="1" spans="1:21">
      <c r="A23" s="6" t="s">
        <v>44</v>
      </c>
      <c r="B23" s="6"/>
      <c r="C23" s="36" t="s">
        <v>45</v>
      </c>
      <c r="D23" s="36">
        <f>SUM(D19:D22)</f>
        <v>20877.11</v>
      </c>
      <c r="E23" s="37">
        <f>SUM(E7:E22)</f>
        <v>7342615.79</v>
      </c>
      <c r="F23" s="36" t="s">
        <v>45</v>
      </c>
      <c r="G23" s="37">
        <f>SUM(G7:G22)</f>
        <v>7342615.79</v>
      </c>
      <c r="H23" s="36" t="s">
        <v>45</v>
      </c>
      <c r="I23" s="37">
        <f>I7+I10+I13+I14+I15</f>
        <v>151395.038</v>
      </c>
      <c r="J23" s="37">
        <f>SUM(J7:J22)</f>
        <v>114100</v>
      </c>
      <c r="K23" s="37">
        <f>SUM(K7:K22)</f>
        <v>14300</v>
      </c>
      <c r="L23" s="36" t="s">
        <v>45</v>
      </c>
      <c r="M23" s="37">
        <f>SUM(M7:M22)</f>
        <v>75700</v>
      </c>
      <c r="N23" s="36" t="s">
        <v>45</v>
      </c>
      <c r="O23" s="36" t="s">
        <v>45</v>
      </c>
      <c r="P23" s="37">
        <f>SUM(P7:P22)</f>
        <v>7007997.862</v>
      </c>
      <c r="U23" s="1">
        <f>U22-E7-E10-E13-E14</f>
        <v>1493305.1</v>
      </c>
    </row>
    <row r="24" s="1" customFormat="1" ht="30" customHeight="1" spans="1:21">
      <c r="A24" s="6" t="s">
        <v>46</v>
      </c>
      <c r="B24" s="6"/>
      <c r="C24" s="6" t="s">
        <v>47</v>
      </c>
      <c r="D24" s="6"/>
      <c r="E24" s="6"/>
      <c r="F24" s="38">
        <v>20877.11</v>
      </c>
      <c r="G24" s="38"/>
      <c r="H24" s="38"/>
      <c r="I24" s="38"/>
      <c r="J24" s="6" t="s">
        <v>48</v>
      </c>
      <c r="K24" s="6"/>
      <c r="L24" s="6" t="s">
        <v>49</v>
      </c>
      <c r="M24" s="38">
        <v>0</v>
      </c>
      <c r="N24" s="38"/>
      <c r="O24" s="38"/>
      <c r="P24" s="38"/>
      <c r="R24" s="1">
        <f>D23+E23-G2-I23-J23-K23-M23</f>
        <v>7007997.862</v>
      </c>
      <c r="U24" s="1">
        <f>U23*0.02</f>
        <v>29866.102</v>
      </c>
    </row>
    <row r="25" s="1" customFormat="1" ht="30" customHeight="1" spans="1:16">
      <c r="A25" s="6"/>
      <c r="B25" s="6"/>
      <c r="C25" s="6" t="s">
        <v>50</v>
      </c>
      <c r="D25" s="6"/>
      <c r="E25" s="6"/>
      <c r="F25" s="39">
        <v>0</v>
      </c>
      <c r="G25" s="39"/>
      <c r="H25" s="39"/>
      <c r="I25" s="39"/>
      <c r="J25" s="6"/>
      <c r="K25" s="6"/>
      <c r="L25" s="6" t="s">
        <v>51</v>
      </c>
      <c r="M25" s="78" t="str">
        <f>SUBSTITUTE(SUBSTITUTE(TEXT(INT(M24),"[DBNum2][$-804]G/通用格式元"&amp;IF(INT(M24)=M24,"整",""))&amp;TEXT(MID(M24,FIND(".",M24&amp;".0")+1,1),"[DBNum2][$-804]G/通用格式角")&amp;TEXT(MID(M24,FIND(".",M24&amp;".0")+2,1),"[DBNum2][$-804]G/通用格式分"),"零角","零"),"零分","")</f>
        <v>零元整</v>
      </c>
      <c r="N25" s="78"/>
      <c r="O25" s="78"/>
      <c r="P25" s="78"/>
    </row>
    <row r="26" s="1" customFormat="1" ht="50.1" customHeight="1" spans="1:16">
      <c r="A26" s="6" t="s">
        <v>52</v>
      </c>
      <c r="B26" s="6"/>
      <c r="C26" s="40" t="s">
        <v>65</v>
      </c>
      <c r="D26" s="41"/>
      <c r="E26" s="41"/>
      <c r="F26" s="41"/>
      <c r="G26" s="41"/>
      <c r="H26" s="41"/>
      <c r="I26" s="79"/>
      <c r="J26" s="6" t="s">
        <v>53</v>
      </c>
      <c r="K26" s="6"/>
      <c r="L26" s="6"/>
      <c r="M26" s="6"/>
      <c r="N26" s="6"/>
      <c r="O26" s="6"/>
      <c r="P26" s="6"/>
    </row>
    <row r="27" s="1" customFormat="1" ht="50.1" customHeight="1" spans="1:16">
      <c r="A27" s="6" t="s">
        <v>55</v>
      </c>
      <c r="B27" s="6"/>
      <c r="C27" s="20"/>
      <c r="D27" s="20"/>
      <c r="E27" s="20"/>
      <c r="F27" s="20"/>
      <c r="G27" s="20"/>
      <c r="H27" s="20"/>
      <c r="I27" s="20"/>
      <c r="J27" s="6" t="s">
        <v>56</v>
      </c>
      <c r="K27" s="6"/>
      <c r="L27" s="20"/>
      <c r="M27" s="20"/>
      <c r="N27" s="20"/>
      <c r="O27" s="20"/>
      <c r="P27" s="20"/>
    </row>
    <row r="28" s="1" customFormat="1" ht="50.1" customHeight="1" spans="1:16">
      <c r="A28" s="6" t="s">
        <v>57</v>
      </c>
      <c r="B28" s="6"/>
      <c r="C28" s="42"/>
      <c r="D28" s="42"/>
      <c r="E28" s="42"/>
      <c r="F28" s="42"/>
      <c r="G28" s="42"/>
      <c r="H28" s="42"/>
      <c r="I28" s="42"/>
      <c r="J28" s="6" t="s">
        <v>58</v>
      </c>
      <c r="K28" s="6"/>
      <c r="L28" s="42"/>
      <c r="M28" s="42"/>
      <c r="N28" s="42"/>
      <c r="O28" s="42"/>
      <c r="P28" s="42"/>
    </row>
    <row r="29" s="1" customFormat="1" ht="50.1" customHeight="1" spans="1:16">
      <c r="A29" s="6" t="s">
        <v>59</v>
      </c>
      <c r="B29" s="6"/>
      <c r="C29" s="42"/>
      <c r="D29" s="42"/>
      <c r="E29" s="42"/>
      <c r="F29" s="42"/>
      <c r="G29" s="42"/>
      <c r="H29" s="42"/>
      <c r="I29" s="42"/>
      <c r="J29" s="6" t="s">
        <v>60</v>
      </c>
      <c r="K29" s="6"/>
      <c r="L29" s="42"/>
      <c r="M29" s="42"/>
      <c r="N29" s="42"/>
      <c r="O29" s="42"/>
      <c r="P29" s="42"/>
    </row>
    <row r="30" s="1" customFormat="1" spans="2:16">
      <c r="B30" s="3"/>
      <c r="E30" s="4"/>
      <c r="F30" s="3"/>
      <c r="G30" s="4"/>
      <c r="I30" s="4"/>
      <c r="K30" s="4"/>
      <c r="P30" s="4"/>
    </row>
    <row r="31" s="1" customFormat="1" spans="2:16">
      <c r="B31" s="3"/>
      <c r="E31" s="4"/>
      <c r="F31" s="3"/>
      <c r="G31" s="4"/>
      <c r="I31" s="4"/>
      <c r="K31" s="4"/>
      <c r="P31" s="4"/>
    </row>
    <row r="32" s="1" customFormat="1" ht="14.4" spans="2:18">
      <c r="B32" s="3"/>
      <c r="E32" s="4"/>
      <c r="F32" s="3"/>
      <c r="G32" s="4"/>
      <c r="I32" s="4"/>
      <c r="K32" s="4"/>
      <c r="P32" s="4"/>
      <c r="R32"/>
    </row>
    <row r="33" s="1" customFormat="1" spans="2:16">
      <c r="B33" s="3"/>
      <c r="E33" s="4"/>
      <c r="F33" s="3"/>
      <c r="G33" s="4"/>
      <c r="I33" s="4"/>
      <c r="K33" s="4"/>
      <c r="P33" s="4"/>
    </row>
    <row r="34" s="1" customFormat="1" spans="2:16">
      <c r="B34" s="3"/>
      <c r="E34" s="4"/>
      <c r="F34" s="3"/>
      <c r="G34" s="4"/>
      <c r="I34" s="4"/>
      <c r="K34" s="4"/>
      <c r="P34" s="4"/>
    </row>
    <row r="35" s="1" customFormat="1" ht="14.4" spans="2:16">
      <c r="B35"/>
      <c r="E35" s="4"/>
      <c r="F35" s="3"/>
      <c r="G35" s="4"/>
      <c r="I35" s="4"/>
      <c r="K35" s="4"/>
      <c r="P35" s="4"/>
    </row>
  </sheetData>
  <mergeCells count="46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B11:L11"/>
    <mergeCell ref="I16:N16"/>
    <mergeCell ref="A23:B23"/>
    <mergeCell ref="C24:E24"/>
    <mergeCell ref="F24:I24"/>
    <mergeCell ref="M24:P24"/>
    <mergeCell ref="C25:E25"/>
    <mergeCell ref="F25:I25"/>
    <mergeCell ref="M25:P25"/>
    <mergeCell ref="A26:B26"/>
    <mergeCell ref="C26:I26"/>
    <mergeCell ref="J26:K26"/>
    <mergeCell ref="L26:P26"/>
    <mergeCell ref="A27:B27"/>
    <mergeCell ref="C27:I27"/>
    <mergeCell ref="J27:K27"/>
    <mergeCell ref="L27:P27"/>
    <mergeCell ref="A28:B28"/>
    <mergeCell ref="C28:I28"/>
    <mergeCell ref="J28:K28"/>
    <mergeCell ref="L28:P28"/>
    <mergeCell ref="A29:B29"/>
    <mergeCell ref="C29:I29"/>
    <mergeCell ref="J29:K29"/>
    <mergeCell ref="L29:P29"/>
    <mergeCell ref="A5:A6"/>
    <mergeCell ref="I3:I4"/>
    <mergeCell ref="A24:B25"/>
    <mergeCell ref="J24:K25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36"/>
  <sheetViews>
    <sheetView tabSelected="1" zoomScale="90" zoomScaleNormal="90" topLeftCell="A7" workbookViewId="0">
      <selection activeCell="P22" sqref="P22"/>
    </sheetView>
  </sheetViews>
  <sheetFormatPr defaultColWidth="9" defaultRowHeight="10.8"/>
  <cols>
    <col min="1" max="1" width="3.25" style="1" customWidth="1"/>
    <col min="2" max="2" width="6.12962962962963" style="3" customWidth="1"/>
    <col min="3" max="3" width="4" style="1" customWidth="1"/>
    <col min="4" max="4" width="8.5" style="1" customWidth="1"/>
    <col min="5" max="5" width="10.1296296296296" style="4" customWidth="1"/>
    <col min="6" max="6" width="6.62962962962963" style="3" customWidth="1"/>
    <col min="7" max="7" width="10.6296296296296" style="4" customWidth="1"/>
    <col min="8" max="8" width="3.62962962962963" style="1" customWidth="1"/>
    <col min="9" max="9" width="11" style="4" customWidth="1"/>
    <col min="10" max="10" width="9.37962962962963" style="1" customWidth="1"/>
    <col min="11" max="11" width="8.25" style="4" customWidth="1"/>
    <col min="12" max="12" width="4.5" style="1" customWidth="1"/>
    <col min="13" max="13" width="6.25" style="1" customWidth="1"/>
    <col min="14" max="14" width="5.62962962962963" style="1" customWidth="1"/>
    <col min="15" max="15" width="15.6759259259259" style="1" customWidth="1"/>
    <col min="16" max="16" width="8" style="4" customWidth="1"/>
    <col min="17" max="17" width="9" style="1"/>
    <col min="18" max="18" width="11.8796296296296" style="1" customWidth="1"/>
    <col min="19" max="19" width="6.75" style="1" customWidth="1"/>
    <col min="20" max="20" width="9.12962962962963" style="1" customWidth="1"/>
    <col min="21" max="21" width="31.1296296296296" style="1" customWidth="1"/>
    <col min="22" max="22" width="9" style="1"/>
    <col min="23" max="23" width="11.25" style="1" customWidth="1"/>
    <col min="24" max="26" width="9" style="1"/>
    <col min="27" max="27" width="14.5" style="1" customWidth="1"/>
    <col min="28" max="28" width="13.1296296296296" style="1" customWidth="1"/>
    <col min="29" max="29" width="14.5" style="1" customWidth="1"/>
    <col min="30" max="16384" width="9" style="1"/>
  </cols>
  <sheetData>
    <row r="1" s="1" customFormat="1" ht="24.9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R1" s="80"/>
    </row>
    <row r="2" s="1" customFormat="1" ht="27.95" customHeight="1" spans="1:6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43" t="s">
        <v>4</v>
      </c>
      <c r="N2" s="44">
        <v>9574</v>
      </c>
      <c r="O2" s="6" t="s">
        <v>67</v>
      </c>
      <c r="P2" s="45" t="s">
        <v>6</v>
      </c>
      <c r="R2" s="81"/>
      <c r="S2" s="81"/>
      <c r="T2" s="82"/>
      <c r="U2" s="83"/>
      <c r="V2" s="82"/>
      <c r="W2" s="84"/>
      <c r="X2" s="84"/>
      <c r="Y2" s="84" t="s">
        <v>9</v>
      </c>
      <c r="Z2" s="84" t="s">
        <v>10</v>
      </c>
      <c r="AA2" s="86" t="s">
        <v>11</v>
      </c>
      <c r="AB2" s="87" t="s">
        <v>12</v>
      </c>
      <c r="AC2" s="87" t="s">
        <v>13</v>
      </c>
      <c r="AD2" s="86"/>
      <c r="AE2" s="87"/>
      <c r="AF2" s="88" t="s">
        <v>14</v>
      </c>
      <c r="AG2" s="89"/>
      <c r="AH2"/>
      <c r="AI2"/>
      <c r="AJ2"/>
      <c r="AK2"/>
      <c r="AL2"/>
      <c r="AM2"/>
      <c r="AN2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</row>
    <row r="3" s="1" customFormat="1" ht="27.95" customHeight="1" spans="1:16">
      <c r="A3" s="6" t="s">
        <v>15</v>
      </c>
      <c r="B3" s="6"/>
      <c r="C3" s="8">
        <v>7595503</v>
      </c>
      <c r="D3" s="8"/>
      <c r="E3" s="8"/>
      <c r="F3" s="8" t="s">
        <v>16</v>
      </c>
      <c r="G3" s="9" t="s">
        <v>7</v>
      </c>
      <c r="H3" s="9"/>
      <c r="I3" s="46" t="s">
        <v>17</v>
      </c>
      <c r="J3" s="47" t="s">
        <v>68</v>
      </c>
      <c r="K3" s="48"/>
      <c r="L3" s="48"/>
      <c r="M3" s="48"/>
      <c r="N3" s="49" t="s">
        <v>24</v>
      </c>
      <c r="O3" s="6" t="s">
        <v>20</v>
      </c>
      <c r="P3" s="50" t="s">
        <v>72</v>
      </c>
    </row>
    <row r="4" s="1" customFormat="1" ht="27.95" customHeight="1" spans="1:16">
      <c r="A4" s="6" t="s">
        <v>22</v>
      </c>
      <c r="B4" s="6"/>
      <c r="C4" s="8">
        <v>7569707</v>
      </c>
      <c r="D4" s="8"/>
      <c r="E4" s="8"/>
      <c r="F4" s="8" t="s">
        <v>23</v>
      </c>
      <c r="G4" s="9">
        <v>43468</v>
      </c>
      <c r="H4" s="9"/>
      <c r="I4" s="51"/>
      <c r="J4" s="52" t="s">
        <v>78</v>
      </c>
      <c r="K4" s="53"/>
      <c r="L4" s="53"/>
      <c r="M4" s="53"/>
      <c r="N4" s="49"/>
      <c r="O4" s="8" t="s">
        <v>25</v>
      </c>
      <c r="P4" s="50" t="s">
        <v>73</v>
      </c>
    </row>
    <row r="5" s="1" customFormat="1" ht="27.95" customHeight="1" spans="1:16">
      <c r="A5" s="6" t="s">
        <v>26</v>
      </c>
      <c r="B5" s="6" t="s">
        <v>27</v>
      </c>
      <c r="C5" s="6"/>
      <c r="D5" s="6"/>
      <c r="E5" s="6"/>
      <c r="F5" s="6" t="s">
        <v>28</v>
      </c>
      <c r="G5" s="6"/>
      <c r="H5" s="6" t="s">
        <v>29</v>
      </c>
      <c r="I5" s="6"/>
      <c r="J5" s="6" t="s">
        <v>30</v>
      </c>
      <c r="K5" s="6" t="s">
        <v>31</v>
      </c>
      <c r="L5" s="6"/>
      <c r="M5" s="6" t="s">
        <v>32</v>
      </c>
      <c r="N5" s="6"/>
      <c r="O5" s="8" t="s">
        <v>33</v>
      </c>
      <c r="P5" s="8"/>
    </row>
    <row r="6" s="1" customFormat="1" ht="27.95" customHeight="1" spans="1:16">
      <c r="A6" s="6"/>
      <c r="B6" s="10" t="s">
        <v>34</v>
      </c>
      <c r="C6" s="6" t="s">
        <v>35</v>
      </c>
      <c r="D6" s="6" t="s">
        <v>74</v>
      </c>
      <c r="E6" s="8" t="s">
        <v>75</v>
      </c>
      <c r="F6" s="10" t="s">
        <v>34</v>
      </c>
      <c r="G6" s="8" t="s">
        <v>36</v>
      </c>
      <c r="H6" s="6" t="s">
        <v>37</v>
      </c>
      <c r="I6" s="8" t="s">
        <v>36</v>
      </c>
      <c r="J6" s="45" t="s">
        <v>36</v>
      </c>
      <c r="K6" s="8" t="s">
        <v>36</v>
      </c>
      <c r="L6" s="6" t="s">
        <v>38</v>
      </c>
      <c r="M6" s="6" t="s">
        <v>36</v>
      </c>
      <c r="N6" s="6" t="s">
        <v>38</v>
      </c>
      <c r="O6" s="8" t="s">
        <v>39</v>
      </c>
      <c r="P6" s="8" t="s">
        <v>36</v>
      </c>
    </row>
    <row r="7" s="2" customFormat="1" ht="23" customHeight="1" spans="1:18">
      <c r="A7" s="11">
        <v>1</v>
      </c>
      <c r="B7" s="12">
        <v>43355</v>
      </c>
      <c r="C7" s="13" t="s">
        <v>40</v>
      </c>
      <c r="D7" s="13"/>
      <c r="E7" s="14">
        <v>2270000</v>
      </c>
      <c r="F7" s="15">
        <v>43332</v>
      </c>
      <c r="G7" s="14">
        <v>2270000</v>
      </c>
      <c r="H7" s="16">
        <v>0.02</v>
      </c>
      <c r="I7" s="54">
        <f>E7*H7</f>
        <v>45400</v>
      </c>
      <c r="J7" s="54">
        <v>33019</v>
      </c>
      <c r="K7" s="23">
        <v>8000</v>
      </c>
      <c r="L7" s="55"/>
      <c r="M7" s="56"/>
      <c r="N7" s="8"/>
      <c r="O7" s="55" t="s">
        <v>41</v>
      </c>
      <c r="P7" s="57">
        <f>ROUNDUP(E7-I7-J7-K7-M7-P8,2)</f>
        <v>2083581</v>
      </c>
      <c r="R7" s="85"/>
    </row>
    <row r="8" s="2" customFormat="1" ht="21" customHeight="1" spans="1:16">
      <c r="A8" s="11"/>
      <c r="B8" s="17"/>
      <c r="C8" s="13"/>
      <c r="D8" s="13"/>
      <c r="E8" s="18"/>
      <c r="F8" s="15"/>
      <c r="G8" s="18"/>
      <c r="H8" s="19" t="s">
        <v>42</v>
      </c>
      <c r="I8" s="54"/>
      <c r="J8" s="54"/>
      <c r="K8" s="23"/>
      <c r="L8" s="55"/>
      <c r="M8" s="23"/>
      <c r="N8" s="8"/>
      <c r="O8" s="55" t="s">
        <v>43</v>
      </c>
      <c r="P8" s="54">
        <v>100000</v>
      </c>
    </row>
    <row r="9" s="1" customFormat="1" ht="20.1" customHeight="1" spans="1:16">
      <c r="A9" s="11"/>
      <c r="B9" s="12"/>
      <c r="C9" s="13"/>
      <c r="D9" s="13"/>
      <c r="E9" s="18"/>
      <c r="F9" s="15"/>
      <c r="G9" s="18"/>
      <c r="H9" s="16"/>
      <c r="I9" s="54"/>
      <c r="J9" s="54"/>
      <c r="K9" s="23"/>
      <c r="L9" s="58"/>
      <c r="M9" s="23"/>
      <c r="N9" s="59"/>
      <c r="O9" s="55"/>
      <c r="P9" s="60"/>
    </row>
    <row r="10" s="1" customFormat="1" ht="20.1" customHeight="1" spans="1:18">
      <c r="A10" s="20">
        <v>2</v>
      </c>
      <c r="B10" s="21">
        <v>43395</v>
      </c>
      <c r="C10" s="22" t="s">
        <v>40</v>
      </c>
      <c r="D10" s="22"/>
      <c r="E10" s="23">
        <v>1520000</v>
      </c>
      <c r="F10" s="24" t="s">
        <v>62</v>
      </c>
      <c r="G10" s="23">
        <v>1520000</v>
      </c>
      <c r="H10" s="25">
        <v>0.02</v>
      </c>
      <c r="I10" s="61">
        <f t="shared" ref="I10:I14" si="0">E10*H10</f>
        <v>30400</v>
      </c>
      <c r="J10" s="61">
        <v>22110</v>
      </c>
      <c r="K10" s="23">
        <v>300</v>
      </c>
      <c r="L10" s="62"/>
      <c r="M10" s="56"/>
      <c r="N10" s="63"/>
      <c r="O10" s="55" t="s">
        <v>41</v>
      </c>
      <c r="P10" s="23">
        <f>E10-I10-J10-K10-M10-P11</f>
        <v>26171</v>
      </c>
      <c r="R10"/>
    </row>
    <row r="11" s="1" customFormat="1" ht="20.1" customHeight="1" spans="1:16">
      <c r="A11" s="26"/>
      <c r="B11" s="27" t="s">
        <v>63</v>
      </c>
      <c r="C11" s="28"/>
      <c r="D11" s="28"/>
      <c r="E11" s="28"/>
      <c r="F11" s="28"/>
      <c r="G11" s="28"/>
      <c r="H11" s="28"/>
      <c r="I11" s="28"/>
      <c r="J11" s="28"/>
      <c r="K11" s="28"/>
      <c r="L11" s="64"/>
      <c r="M11" s="45"/>
      <c r="N11" s="8"/>
      <c r="O11" s="55" t="s">
        <v>64</v>
      </c>
      <c r="P11" s="65">
        <v>1441019</v>
      </c>
    </row>
    <row r="12" s="1" customFormat="1" ht="20.1" customHeight="1" spans="1:16">
      <c r="A12" s="29"/>
      <c r="B12" s="29"/>
      <c r="C12" s="30"/>
      <c r="D12" s="30"/>
      <c r="E12" s="31"/>
      <c r="F12" s="32"/>
      <c r="G12" s="31"/>
      <c r="H12" s="33"/>
      <c r="I12" s="60"/>
      <c r="J12" s="60"/>
      <c r="K12" s="66"/>
      <c r="L12" s="58"/>
      <c r="M12" s="66"/>
      <c r="N12" s="58"/>
      <c r="O12" s="58"/>
      <c r="P12" s="60"/>
    </row>
    <row r="13" s="1" customFormat="1" ht="20.1" customHeight="1" spans="1:16">
      <c r="A13" s="11">
        <v>3</v>
      </c>
      <c r="B13" s="12">
        <v>43440</v>
      </c>
      <c r="C13" s="13" t="s">
        <v>40</v>
      </c>
      <c r="D13" s="13"/>
      <c r="E13" s="18">
        <v>20800</v>
      </c>
      <c r="F13" s="15">
        <v>43439</v>
      </c>
      <c r="G13" s="18">
        <v>20800</v>
      </c>
      <c r="H13" s="34">
        <v>0.02</v>
      </c>
      <c r="I13" s="54">
        <f t="shared" si="0"/>
        <v>416</v>
      </c>
      <c r="J13" s="54">
        <v>33447</v>
      </c>
      <c r="K13" s="23"/>
      <c r="L13" s="55"/>
      <c r="M13" s="23"/>
      <c r="N13" s="55"/>
      <c r="O13" s="55" t="s">
        <v>41</v>
      </c>
      <c r="P13" s="67">
        <f>E13+E14-I13-I14-J13</f>
        <v>2207226.862</v>
      </c>
    </row>
    <row r="14" s="1" customFormat="1" ht="20.1" customHeight="1" spans="1:16">
      <c r="A14" s="11"/>
      <c r="B14" s="12">
        <v>43481</v>
      </c>
      <c r="C14" s="13" t="s">
        <v>40</v>
      </c>
      <c r="D14" s="13"/>
      <c r="E14" s="18">
        <v>2265601.9</v>
      </c>
      <c r="F14" s="15">
        <v>43439</v>
      </c>
      <c r="G14" s="18">
        <v>2278650.9</v>
      </c>
      <c r="H14" s="34">
        <v>0.02</v>
      </c>
      <c r="I14" s="54">
        <f t="shared" si="0"/>
        <v>45312.038</v>
      </c>
      <c r="J14" s="54"/>
      <c r="K14" s="23"/>
      <c r="L14" s="55"/>
      <c r="M14" s="23"/>
      <c r="N14" s="55"/>
      <c r="O14" s="55"/>
      <c r="P14" s="54"/>
    </row>
    <row r="15" s="1" customFormat="1" ht="27" customHeight="1" spans="1:16">
      <c r="A15" s="11">
        <v>4</v>
      </c>
      <c r="B15" s="17">
        <v>43691</v>
      </c>
      <c r="C15" s="13" t="s">
        <v>40</v>
      </c>
      <c r="D15" s="13"/>
      <c r="E15" s="18">
        <v>1266213.89</v>
      </c>
      <c r="F15" s="15">
        <v>43664</v>
      </c>
      <c r="G15" s="18">
        <v>1253164.89</v>
      </c>
      <c r="H15" s="34">
        <v>0.02</v>
      </c>
      <c r="I15" s="54">
        <v>29867</v>
      </c>
      <c r="J15" s="54">
        <v>25524</v>
      </c>
      <c r="K15" s="23">
        <v>6000</v>
      </c>
      <c r="L15" s="55"/>
      <c r="M15" s="23">
        <v>75700</v>
      </c>
      <c r="N15" s="68" t="s">
        <v>76</v>
      </c>
      <c r="O15" s="69" t="s">
        <v>69</v>
      </c>
      <c r="P15" s="67">
        <v>1000000</v>
      </c>
    </row>
    <row r="16" s="1" customFormat="1" ht="25" customHeight="1" spans="1:16">
      <c r="A16" s="11"/>
      <c r="B16" s="17"/>
      <c r="C16" s="13"/>
      <c r="D16" s="13"/>
      <c r="E16" s="18"/>
      <c r="F16" s="15"/>
      <c r="G16" s="18"/>
      <c r="H16" s="16"/>
      <c r="I16" s="70" t="s">
        <v>70</v>
      </c>
      <c r="J16" s="71"/>
      <c r="K16" s="71"/>
      <c r="L16" s="71"/>
      <c r="M16" s="71"/>
      <c r="N16" s="72"/>
      <c r="O16" s="69" t="s">
        <v>71</v>
      </c>
      <c r="P16" s="54">
        <v>129122.89</v>
      </c>
    </row>
    <row r="17" s="1" customFormat="1" ht="20.1" customHeight="1" spans="1:16">
      <c r="A17" s="11"/>
      <c r="B17" s="17"/>
      <c r="C17" s="13"/>
      <c r="D17" s="13"/>
      <c r="E17" s="18"/>
      <c r="F17" s="15"/>
      <c r="G17" s="18"/>
      <c r="H17" s="16"/>
      <c r="I17" s="54"/>
      <c r="J17" s="54"/>
      <c r="K17" s="23"/>
      <c r="L17" s="55"/>
      <c r="M17" s="23"/>
      <c r="N17" s="55"/>
      <c r="O17" s="55"/>
      <c r="P17" s="54"/>
    </row>
    <row r="18" s="1" customFormat="1" ht="20.1" customHeight="1" spans="1:16">
      <c r="A18" s="11"/>
      <c r="B18" s="17"/>
      <c r="C18" s="13"/>
      <c r="D18" s="13"/>
      <c r="E18" s="18"/>
      <c r="F18" s="15"/>
      <c r="G18" s="18"/>
      <c r="H18" s="16"/>
      <c r="I18" s="54"/>
      <c r="J18" s="54"/>
      <c r="K18" s="23"/>
      <c r="L18" s="55"/>
      <c r="M18" s="23"/>
      <c r="N18" s="55"/>
      <c r="O18" s="55"/>
      <c r="P18" s="54"/>
    </row>
    <row r="19" s="1" customFormat="1" ht="30" customHeight="1" spans="1:21">
      <c r="A19" s="11">
        <v>5</v>
      </c>
      <c r="B19" s="17">
        <v>43696</v>
      </c>
      <c r="C19" s="13" t="s">
        <v>77</v>
      </c>
      <c r="D19" s="18">
        <v>20877.11</v>
      </c>
      <c r="E19" s="18"/>
      <c r="F19" s="15"/>
      <c r="G19" s="18"/>
      <c r="H19" s="16"/>
      <c r="I19" s="54"/>
      <c r="J19" s="54"/>
      <c r="K19" s="23"/>
      <c r="L19" s="55"/>
      <c r="M19" s="23"/>
      <c r="N19" s="55"/>
      <c r="O19" s="69" t="s">
        <v>71</v>
      </c>
      <c r="P19" s="67">
        <v>20877.11</v>
      </c>
      <c r="R19" s="1">
        <f>E15*0.02</f>
        <v>25324.2778</v>
      </c>
      <c r="U19" s="1">
        <f>E20+75700-500-J20</f>
        <v>282614</v>
      </c>
    </row>
    <row r="20" s="1" customFormat="1" ht="20.1" customHeight="1" spans="1:18">
      <c r="A20" s="29">
        <v>6</v>
      </c>
      <c r="B20" s="35">
        <v>43849</v>
      </c>
      <c r="C20" s="30" t="s">
        <v>40</v>
      </c>
      <c r="D20" s="30"/>
      <c r="E20" s="31">
        <v>227091</v>
      </c>
      <c r="F20" s="32">
        <v>43836</v>
      </c>
      <c r="G20" s="31">
        <v>227091.21</v>
      </c>
      <c r="H20" s="33"/>
      <c r="I20" s="60" t="s">
        <v>79</v>
      </c>
      <c r="J20" s="60">
        <v>19677</v>
      </c>
      <c r="K20" s="66">
        <v>700</v>
      </c>
      <c r="L20" s="58"/>
      <c r="M20" s="66">
        <v>-75700</v>
      </c>
      <c r="N20" s="73" t="s">
        <v>80</v>
      </c>
      <c r="O20" s="74" t="s">
        <v>81</v>
      </c>
      <c r="P20" s="60">
        <v>186302.14</v>
      </c>
      <c r="R20" s="1">
        <f>C4*0.02</f>
        <v>151394.14</v>
      </c>
    </row>
    <row r="21" s="1" customFormat="1" ht="21" customHeight="1" spans="1:21">
      <c r="A21" s="11"/>
      <c r="B21" s="17"/>
      <c r="C21" s="13"/>
      <c r="D21" s="13"/>
      <c r="E21" s="18"/>
      <c r="F21" s="15"/>
      <c r="G21" s="18"/>
      <c r="H21" s="16"/>
      <c r="I21" s="75" t="s">
        <v>82</v>
      </c>
      <c r="J21" s="76"/>
      <c r="K21" s="76"/>
      <c r="L21" s="76"/>
      <c r="M21" s="77"/>
      <c r="N21" s="55"/>
      <c r="O21" s="58" t="s">
        <v>43</v>
      </c>
      <c r="P21" s="60">
        <v>20877.11</v>
      </c>
      <c r="U21" s="1">
        <f>U19-P20-P21</f>
        <v>75434.75</v>
      </c>
    </row>
    <row r="22" s="1" customFormat="1" ht="21" customHeight="1" spans="1:18">
      <c r="A22" s="11"/>
      <c r="B22" s="17"/>
      <c r="C22" s="13"/>
      <c r="D22" s="13"/>
      <c r="E22" s="18"/>
      <c r="F22" s="15"/>
      <c r="G22" s="18"/>
      <c r="H22" s="16"/>
      <c r="I22" s="75"/>
      <c r="J22" s="76"/>
      <c r="K22" s="76"/>
      <c r="L22" s="76"/>
      <c r="M22" s="77"/>
      <c r="N22" s="55"/>
      <c r="O22" s="58" t="s">
        <v>83</v>
      </c>
      <c r="P22" s="60">
        <v>75234.75</v>
      </c>
      <c r="R22" s="1">
        <f>3634+16043</f>
        <v>19677</v>
      </c>
    </row>
    <row r="23" s="1" customFormat="1" ht="20.1" customHeight="1" spans="1:21">
      <c r="A23" s="11"/>
      <c r="B23" s="17"/>
      <c r="C23" s="13"/>
      <c r="D23" s="13"/>
      <c r="E23" s="18"/>
      <c r="F23" s="15"/>
      <c r="G23" s="18"/>
      <c r="H23" s="16"/>
      <c r="I23" s="54"/>
      <c r="J23" s="54"/>
      <c r="K23" s="23"/>
      <c r="L23" s="55"/>
      <c r="M23" s="23"/>
      <c r="N23" s="55"/>
      <c r="O23" s="55"/>
      <c r="P23" s="54"/>
      <c r="U23" s="1">
        <v>7569707</v>
      </c>
    </row>
    <row r="24" s="1" customFormat="1" ht="30" customHeight="1" spans="1:20">
      <c r="A24" s="6" t="s">
        <v>44</v>
      </c>
      <c r="B24" s="6"/>
      <c r="C24" s="36" t="s">
        <v>45</v>
      </c>
      <c r="D24" s="36">
        <f>SUM(D19:D23)</f>
        <v>20877.11</v>
      </c>
      <c r="E24" s="37">
        <f>SUM(E7:E23)</f>
        <v>7569706.79</v>
      </c>
      <c r="F24" s="36" t="s">
        <v>45</v>
      </c>
      <c r="G24" s="37">
        <f>SUM(G7:G23)</f>
        <v>7569707</v>
      </c>
      <c r="H24" s="36" t="s">
        <v>45</v>
      </c>
      <c r="I24" s="37">
        <f>I7+I10+I13+I14+I15</f>
        <v>151395.038</v>
      </c>
      <c r="J24" s="37">
        <f>SUM(J7:J23)</f>
        <v>133777</v>
      </c>
      <c r="K24" s="37">
        <f>SUM(K7:K23)</f>
        <v>15000</v>
      </c>
      <c r="L24" s="36" t="s">
        <v>45</v>
      </c>
      <c r="M24" s="37">
        <f>SUM(M7:M23)</f>
        <v>0</v>
      </c>
      <c r="N24" s="36" t="s">
        <v>45</v>
      </c>
      <c r="O24" s="36" t="s">
        <v>45</v>
      </c>
      <c r="P24" s="37">
        <f>SUM(P7:P23)</f>
        <v>7290411.862</v>
      </c>
      <c r="R24" s="1">
        <v>75234.75</v>
      </c>
      <c r="T24" s="1">
        <v>75700</v>
      </c>
    </row>
    <row r="25" s="1" customFormat="1" ht="30" customHeight="1" spans="1:20">
      <c r="A25" s="6" t="s">
        <v>46</v>
      </c>
      <c r="B25" s="6"/>
      <c r="C25" s="6" t="s">
        <v>47</v>
      </c>
      <c r="D25" s="6"/>
      <c r="E25" s="6"/>
      <c r="F25" s="38">
        <v>282414</v>
      </c>
      <c r="G25" s="38"/>
      <c r="H25" s="38"/>
      <c r="I25" s="38"/>
      <c r="J25" s="6" t="s">
        <v>48</v>
      </c>
      <c r="K25" s="6"/>
      <c r="L25" s="6" t="s">
        <v>49</v>
      </c>
      <c r="M25" s="38">
        <v>0</v>
      </c>
      <c r="N25" s="38"/>
      <c r="O25" s="38"/>
      <c r="P25" s="38"/>
      <c r="R25" s="1">
        <v>186302.14</v>
      </c>
      <c r="T25" s="1">
        <v>227091</v>
      </c>
    </row>
    <row r="26" s="1" customFormat="1" ht="30" customHeight="1" spans="1:21">
      <c r="A26" s="6"/>
      <c r="B26" s="6"/>
      <c r="C26" s="6" t="s">
        <v>50</v>
      </c>
      <c r="D26" s="6"/>
      <c r="E26" s="6"/>
      <c r="F26" s="39">
        <v>0</v>
      </c>
      <c r="G26" s="39"/>
      <c r="H26" s="39"/>
      <c r="I26" s="39"/>
      <c r="J26" s="6"/>
      <c r="K26" s="6"/>
      <c r="L26" s="6" t="s">
        <v>51</v>
      </c>
      <c r="M26" s="78" t="str">
        <f>SUBSTITUTE(SUBSTITUTE(TEXT(INT(M25),"[DBNum2][$-804]G/通用格式元"&amp;IF(INT(M25)=M25,"整",""))&amp;TEXT(MID(M25,FIND(".",M25&amp;".0")+1,1),"[DBNum2][$-804]G/通用格式角")&amp;TEXT(MID(M25,FIND(".",M25&amp;".0")+2,1),"[DBNum2][$-804]G/通用格式分"),"零角","零"),"零分","")</f>
        <v>零元整</v>
      </c>
      <c r="N26" s="78"/>
      <c r="O26" s="78"/>
      <c r="P26" s="78"/>
      <c r="R26" s="1">
        <v>20877.11</v>
      </c>
      <c r="U26" s="1">
        <f>T24+T25</f>
        <v>302791</v>
      </c>
    </row>
    <row r="27" s="1" customFormat="1" ht="50.1" customHeight="1" spans="1:18">
      <c r="A27" s="6" t="s">
        <v>52</v>
      </c>
      <c r="B27" s="6"/>
      <c r="C27" s="40" t="s">
        <v>65</v>
      </c>
      <c r="D27" s="41"/>
      <c r="E27" s="41"/>
      <c r="F27" s="41"/>
      <c r="G27" s="41"/>
      <c r="H27" s="41"/>
      <c r="I27" s="79"/>
      <c r="J27" s="6" t="s">
        <v>53</v>
      </c>
      <c r="K27" s="6"/>
      <c r="L27" s="6"/>
      <c r="M27" s="6"/>
      <c r="N27" s="6"/>
      <c r="O27" s="6"/>
      <c r="P27" s="6"/>
      <c r="R27" s="1">
        <v>19677</v>
      </c>
    </row>
    <row r="28" s="1" customFormat="1" ht="50.1" customHeight="1" spans="1:18">
      <c r="A28" s="6" t="s">
        <v>55</v>
      </c>
      <c r="B28" s="6"/>
      <c r="C28" s="20"/>
      <c r="D28" s="20"/>
      <c r="E28" s="20"/>
      <c r="F28" s="20"/>
      <c r="G28" s="20"/>
      <c r="H28" s="20"/>
      <c r="I28" s="20"/>
      <c r="J28" s="6" t="s">
        <v>56</v>
      </c>
      <c r="K28" s="6"/>
      <c r="L28" s="20"/>
      <c r="M28" s="20"/>
      <c r="N28" s="20"/>
      <c r="O28" s="20"/>
      <c r="P28" s="20"/>
      <c r="R28" s="1">
        <v>700</v>
      </c>
    </row>
    <row r="29" s="1" customFormat="1" ht="50.1" customHeight="1" spans="1:16">
      <c r="A29" s="6" t="s">
        <v>57</v>
      </c>
      <c r="B29" s="6"/>
      <c r="C29" s="42"/>
      <c r="D29" s="42"/>
      <c r="E29" s="42"/>
      <c r="F29" s="42"/>
      <c r="G29" s="42"/>
      <c r="H29" s="42"/>
      <c r="I29" s="42"/>
      <c r="J29" s="6" t="s">
        <v>58</v>
      </c>
      <c r="K29" s="6"/>
      <c r="L29" s="42"/>
      <c r="M29" s="42"/>
      <c r="N29" s="42"/>
      <c r="O29" s="42"/>
      <c r="P29" s="42"/>
    </row>
    <row r="30" s="1" customFormat="1" ht="50.1" customHeight="1" spans="1:16">
      <c r="A30" s="6" t="s">
        <v>59</v>
      </c>
      <c r="B30" s="6"/>
      <c r="C30" s="42"/>
      <c r="D30" s="42"/>
      <c r="E30" s="42"/>
      <c r="F30" s="42"/>
      <c r="G30" s="42"/>
      <c r="H30" s="42"/>
      <c r="I30" s="42"/>
      <c r="J30" s="6" t="s">
        <v>60</v>
      </c>
      <c r="K30" s="6"/>
      <c r="L30" s="42"/>
      <c r="M30" s="42"/>
      <c r="N30" s="42"/>
      <c r="O30" s="42"/>
      <c r="P30" s="42"/>
    </row>
    <row r="31" s="1" customFormat="1" spans="2:16">
      <c r="B31" s="3"/>
      <c r="E31" s="4"/>
      <c r="F31" s="3"/>
      <c r="G31" s="4"/>
      <c r="I31" s="4"/>
      <c r="K31" s="4"/>
      <c r="P31" s="4"/>
    </row>
    <row r="32" s="1" customFormat="1" spans="2:16">
      <c r="B32" s="3"/>
      <c r="E32" s="4"/>
      <c r="F32" s="3"/>
      <c r="G32" s="4"/>
      <c r="I32" s="4"/>
      <c r="K32" s="4"/>
      <c r="P32" s="4"/>
    </row>
    <row r="33" s="1" customFormat="1" ht="14.4" spans="2:18">
      <c r="B33" s="3"/>
      <c r="E33" s="4"/>
      <c r="F33" s="3"/>
      <c r="G33" s="4"/>
      <c r="I33" s="4"/>
      <c r="K33" s="4"/>
      <c r="P33" s="4"/>
      <c r="R33"/>
    </row>
    <row r="34" s="1" customFormat="1" spans="2:16">
      <c r="B34" s="3"/>
      <c r="E34" s="4"/>
      <c r="F34" s="3"/>
      <c r="G34" s="4"/>
      <c r="I34" s="4"/>
      <c r="K34" s="4"/>
      <c r="P34" s="4"/>
    </row>
    <row r="35" s="1" customFormat="1" spans="2:16">
      <c r="B35" s="3"/>
      <c r="E35" s="4"/>
      <c r="F35" s="3"/>
      <c r="G35" s="4"/>
      <c r="I35" s="4"/>
      <c r="K35" s="4"/>
      <c r="P35" s="4"/>
    </row>
    <row r="36" s="1" customFormat="1" ht="14.4" spans="2:16">
      <c r="B36"/>
      <c r="E36" s="4"/>
      <c r="F36" s="3"/>
      <c r="G36" s="4"/>
      <c r="I36" s="4"/>
      <c r="K36" s="4"/>
      <c r="P36" s="4"/>
    </row>
  </sheetData>
  <mergeCells count="47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B11:L11"/>
    <mergeCell ref="I16:N16"/>
    <mergeCell ref="I21:M21"/>
    <mergeCell ref="A24:B24"/>
    <mergeCell ref="C25:E25"/>
    <mergeCell ref="F25:I25"/>
    <mergeCell ref="M25:P25"/>
    <mergeCell ref="C26:E26"/>
    <mergeCell ref="F26:I26"/>
    <mergeCell ref="M26:P26"/>
    <mergeCell ref="A27:B27"/>
    <mergeCell ref="C27:I27"/>
    <mergeCell ref="J27:K27"/>
    <mergeCell ref="L27:P27"/>
    <mergeCell ref="A28:B28"/>
    <mergeCell ref="C28:I28"/>
    <mergeCell ref="J28:K28"/>
    <mergeCell ref="L28:P28"/>
    <mergeCell ref="A29:B29"/>
    <mergeCell ref="C29:I29"/>
    <mergeCell ref="J29:K29"/>
    <mergeCell ref="L29:P29"/>
    <mergeCell ref="A30:B30"/>
    <mergeCell ref="C30:I30"/>
    <mergeCell ref="J30:K30"/>
    <mergeCell ref="L30:P30"/>
    <mergeCell ref="A5:A6"/>
    <mergeCell ref="I3:I4"/>
    <mergeCell ref="A25:B26"/>
    <mergeCell ref="J25:K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昌达——ZM</cp:lastModifiedBy>
  <dcterms:created xsi:type="dcterms:W3CDTF">2018-09-13T01:47:00Z</dcterms:created>
  <dcterms:modified xsi:type="dcterms:W3CDTF">2020-03-19T05:10:57Z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