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</sheets>
  <calcPr calcId="144525" concurrentCalc="0"/>
</workbook>
</file>

<file path=xl/sharedStrings.xml><?xml version="1.0" encoding="utf-8"?>
<sst xmlns="http://schemas.openxmlformats.org/spreadsheetml/2006/main" count="518" uniqueCount="85">
  <si>
    <t xml:space="preserve">工程款支付证书 </t>
  </si>
  <si>
    <t>工程名称</t>
  </si>
  <si>
    <t>2018.04.12阜南县非建档立卡村通村硬化路（世行项目）（01--08标段）施工04标段</t>
  </si>
  <si>
    <t>ERP编号</t>
  </si>
  <si>
    <t>档案编号</t>
  </si>
  <si>
    <t>CD2018-023</t>
  </si>
  <si>
    <t>合同金额</t>
  </si>
  <si>
    <t>中标  日期</t>
  </si>
  <si>
    <t>2018.04.12</t>
  </si>
  <si>
    <t>已供工程  资料</t>
  </si>
  <si>
    <t>中标书、施工合同原件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</si>
  <si>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</si>
  <si>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</si>
  <si>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</si>
  <si>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</si>
  <si>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</si>
  <si>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</si>
  <si>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</si>
  <si>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朱占军
15385811333</t>
  </si>
  <si>
    <t>序号</t>
  </si>
  <si>
    <t>工程款到账</t>
  </si>
  <si>
    <t>开票情况</t>
  </si>
  <si>
    <t>管理费</t>
  </si>
  <si>
    <t>代缴税金</t>
  </si>
  <si>
    <t>备注</t>
  </si>
  <si>
    <t>其他扣款</t>
  </si>
  <si>
    <t>预留款</t>
  </si>
  <si>
    <t>实际支付</t>
  </si>
  <si>
    <t>日期</t>
  </si>
  <si>
    <t>账户</t>
  </si>
  <si>
    <t>金额</t>
  </si>
  <si>
    <t>比例</t>
  </si>
  <si>
    <t>户名</t>
  </si>
  <si>
    <t>中</t>
  </si>
  <si>
    <t>预付款暂扣16%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</si>
  <si>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</si>
  <si>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</si>
  <si>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</si>
  <si>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</si>
  <si>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</si>
  <si>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</si>
  <si>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</si>
  <si>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</si>
  <si>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</si>
  <si>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</si>
  <si>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制表许文荣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</si>
  <si>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</si>
  <si>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</si>
  <si>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</si>
  <si>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</si>
  <si>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</si>
  <si>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</si>
  <si>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</si>
  <si>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</si>
  <si>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阜南县非建档立卡村通村硬化路（世行项目）（01--08标段）施工04标段</t>
  </si>
  <si>
    <t>本次</t>
  </si>
  <si>
    <t>2018.10.23</t>
  </si>
  <si>
    <t>2018.10.12</t>
  </si>
  <si>
    <t>2018.8.6开外经证</t>
  </si>
  <si>
    <t>退朱占军</t>
  </si>
  <si>
    <t>制表朱敏</t>
  </si>
  <si>
    <t>扣企税</t>
  </si>
  <si>
    <t>建造师暂用费1500/月，四个月</t>
  </si>
  <si>
    <t>11-22材料</t>
  </si>
  <si>
    <t>本</t>
  </si>
  <si>
    <t>此项目本次扣借款300万元本息</t>
  </si>
  <si>
    <t>11-20材料</t>
  </si>
  <si>
    <t>利息</t>
  </si>
  <si>
    <t xml:space="preserve">朱兆文从2018年8月7日至2018年12月10日按4个计算每月10000元；胡文明2018年9月5日至2018年10月22日按2个月计算每月8000元
</t>
  </si>
  <si>
    <t>中标书、施工合同原件、竣工报告、内部承包协议</t>
  </si>
  <si>
    <t>2018.10.24~2019.8.28（收回已销毁），印章费10300元</t>
  </si>
  <si>
    <t>退上次暂扣</t>
  </si>
  <si>
    <t>阜阳市五通建筑劳务有限公司-劳务
开户行:中国建设银行阜阳经济技术开发区支行
账号：3400 1712 8080 5250 5255</t>
  </si>
  <si>
    <t>剩余57730</t>
  </si>
  <si>
    <t>转账费</t>
  </si>
  <si>
    <t>2019-11-1外经证</t>
  </si>
  <si>
    <t>企税1.6%</t>
  </si>
  <si>
    <t>2021/1/21外经证</t>
  </si>
  <si>
    <t>朱侠宏-石灰</t>
  </si>
  <si>
    <t>中标书、施工合同原件、竣工报告、内部承包协议、审计报告</t>
  </si>
  <si>
    <t>海天才-机械</t>
  </si>
  <si>
    <t>丁红彪-护栏</t>
  </si>
  <si>
    <t>李中贺-乳化沥青</t>
  </si>
  <si>
    <t>刘鹏洲-安全生产设施</t>
  </si>
  <si>
    <t>刘珍静-机械</t>
  </si>
</sst>
</file>

<file path=xl/styles.xml><?xml version="1.0" encoding="utf-8"?>
<styleSheet xmlns="http://schemas.openxmlformats.org/spreadsheetml/2006/main">
  <numFmts count="12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yyyy/m/d;@"/>
    <numFmt numFmtId="179" formatCode="yy/m/d"/>
    <numFmt numFmtId="180" formatCode="m/d;@"/>
    <numFmt numFmtId="181" formatCode="0.0%"/>
    <numFmt numFmtId="182" formatCode="0_ "/>
    <numFmt numFmtId="183" formatCode="0.0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</font>
    <font>
      <b/>
      <sz val="9"/>
      <color rgb="FF7030A0"/>
      <name val="宋体"/>
      <charset val="134"/>
    </font>
    <font>
      <sz val="8"/>
      <color rgb="FFFF0000"/>
      <name val="宋体"/>
      <charset val="134"/>
    </font>
    <font>
      <sz val="9"/>
      <color rgb="FF7030A0"/>
      <name val="宋体"/>
      <charset val="134"/>
    </font>
    <font>
      <b/>
      <sz val="12"/>
      <color rgb="FFFF0000"/>
      <name val="宋体"/>
      <charset val="134"/>
    </font>
    <font>
      <b/>
      <sz val="11"/>
      <color rgb="FF7030A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32" fillId="22" borderId="1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1" fillId="0" borderId="0" xfId="51" applyNumberFormat="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right" vertical="center" shrinkToFit="1"/>
    </xf>
    <xf numFmtId="181" fontId="1" fillId="0" borderId="2" xfId="19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right" vertical="center" shrinkToFit="1"/>
    </xf>
    <xf numFmtId="179" fontId="1" fillId="0" borderId="2" xfId="51" applyNumberFormat="1" applyFont="1" applyFill="1" applyBorder="1" applyAlignment="1">
      <alignment horizontal="right" vertical="center" shrinkToFit="1"/>
    </xf>
    <xf numFmtId="181" fontId="1" fillId="0" borderId="2" xfId="19" applyNumberFormat="1" applyFont="1" applyFill="1" applyBorder="1" applyAlignment="1">
      <alignment horizontal="right" vertical="center" wrapText="1"/>
    </xf>
    <xf numFmtId="176" fontId="1" fillId="3" borderId="2" xfId="51" applyNumberFormat="1" applyFont="1" applyFill="1" applyBorder="1" applyAlignment="1">
      <alignment horizontal="right" vertical="center" shrinkToFit="1"/>
    </xf>
    <xf numFmtId="0" fontId="6" fillId="4" borderId="2" xfId="51" applyFont="1" applyFill="1" applyBorder="1" applyAlignment="1">
      <alignment horizontal="center" vertical="center" wrapText="1"/>
    </xf>
    <xf numFmtId="177" fontId="6" fillId="4" borderId="2" xfId="51" applyNumberFormat="1" applyFont="1" applyFill="1" applyBorder="1" applyAlignment="1">
      <alignment vertical="center" shrinkToFit="1"/>
    </xf>
    <xf numFmtId="14" fontId="6" fillId="4" borderId="2" xfId="51" applyNumberFormat="1" applyFont="1" applyFill="1" applyBorder="1" applyAlignment="1">
      <alignment horizontal="center" vertical="center" wrapText="1"/>
    </xf>
    <xf numFmtId="176" fontId="6" fillId="4" borderId="2" xfId="51" applyNumberFormat="1" applyFont="1" applyFill="1" applyBorder="1" applyAlignment="1">
      <alignment horizontal="center" vertical="center" shrinkToFit="1"/>
    </xf>
    <xf numFmtId="180" fontId="6" fillId="4" borderId="2" xfId="51" applyNumberFormat="1" applyFont="1" applyFill="1" applyBorder="1" applyAlignment="1">
      <alignment horizontal="center" vertical="center" wrapText="1"/>
    </xf>
    <xf numFmtId="176" fontId="6" fillId="4" borderId="2" xfId="51" applyNumberFormat="1" applyFont="1" applyFill="1" applyBorder="1" applyAlignment="1">
      <alignment vertical="center" shrinkToFit="1"/>
    </xf>
    <xf numFmtId="9" fontId="6" fillId="0" borderId="2" xfId="19" applyFont="1" applyFill="1" applyBorder="1" applyAlignment="1">
      <alignment horizontal="center" vertical="center" wrapText="1"/>
    </xf>
    <xf numFmtId="176" fontId="6" fillId="2" borderId="2" xfId="51" applyNumberFormat="1" applyFont="1" applyFill="1" applyBorder="1" applyAlignment="1">
      <alignment horizontal="right" vertical="center" shrinkToFit="1"/>
    </xf>
    <xf numFmtId="0" fontId="1" fillId="4" borderId="2" xfId="5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vertical="center" shrinkToFit="1"/>
    </xf>
    <xf numFmtId="14" fontId="1" fillId="4" borderId="2" xfId="51" applyNumberFormat="1" applyFont="1" applyFill="1" applyBorder="1" applyAlignment="1">
      <alignment horizontal="center" vertical="center" wrapText="1"/>
    </xf>
    <xf numFmtId="176" fontId="7" fillId="4" borderId="2" xfId="51" applyNumberFormat="1" applyFont="1" applyFill="1" applyBorder="1" applyAlignment="1">
      <alignment horizontal="center" vertical="center" shrinkToFit="1"/>
    </xf>
    <xf numFmtId="180" fontId="1" fillId="4" borderId="2" xfId="51" applyNumberFormat="1" applyFont="1" applyFill="1" applyBorder="1" applyAlignment="1">
      <alignment horizontal="center" vertical="center" wrapText="1"/>
    </xf>
    <xf numFmtId="176" fontId="1" fillId="4" borderId="2" xfId="51" applyNumberFormat="1" applyFont="1" applyFill="1" applyBorder="1" applyAlignment="1">
      <alignment vertical="center" shrinkToFit="1"/>
    </xf>
    <xf numFmtId="176" fontId="1" fillId="4" borderId="2" xfId="51" applyNumberFormat="1" applyFont="1" applyFill="1" applyBorder="1" applyAlignment="1">
      <alignment horizontal="center" vertical="center" shrinkToFit="1"/>
    </xf>
    <xf numFmtId="9" fontId="1" fillId="0" borderId="2" xfId="19" applyFont="1" applyFill="1" applyBorder="1" applyAlignment="1">
      <alignment horizontal="center" vertical="center" wrapText="1"/>
    </xf>
    <xf numFmtId="176" fontId="1" fillId="0" borderId="5" xfId="51" applyNumberFormat="1" applyFont="1" applyFill="1" applyBorder="1" applyAlignment="1">
      <alignment horizontal="center" vertical="center" wrapText="1" shrinkToFit="1"/>
    </xf>
    <xf numFmtId="176" fontId="1" fillId="0" borderId="6" xfId="51" applyNumberFormat="1" applyFont="1" applyFill="1" applyBorder="1" applyAlignment="1">
      <alignment horizontal="center" vertical="center" wrapText="1" shrinkToFit="1"/>
    </xf>
    <xf numFmtId="14" fontId="6" fillId="4" borderId="5" xfId="51" applyNumberFormat="1" applyFont="1" applyFill="1" applyBorder="1" applyAlignment="1">
      <alignment vertical="center" wrapText="1"/>
    </xf>
    <xf numFmtId="14" fontId="6" fillId="4" borderId="7" xfId="51" applyNumberFormat="1" applyFont="1" applyFill="1" applyBorder="1" applyAlignment="1">
      <alignment vertical="center" wrapText="1"/>
    </xf>
    <xf numFmtId="181" fontId="6" fillId="0" borderId="2" xfId="19" applyNumberFormat="1" applyFont="1" applyFill="1" applyBorder="1" applyAlignment="1">
      <alignment horizontal="center" vertical="center" wrapText="1"/>
    </xf>
    <xf numFmtId="9" fontId="1" fillId="0" borderId="2" xfId="19" applyFont="1" applyFill="1" applyBorder="1" applyAlignment="1">
      <alignment vertical="center" wrapText="1"/>
    </xf>
    <xf numFmtId="9" fontId="1" fillId="0" borderId="2" xfId="19" applyFont="1" applyFill="1" applyBorder="1" applyAlignment="1" applyProtection="1">
      <alignment vertical="center" wrapText="1"/>
    </xf>
    <xf numFmtId="0" fontId="1" fillId="2" borderId="2" xfId="51" applyFont="1" applyFill="1" applyBorder="1" applyAlignment="1">
      <alignment horizontal="center" vertical="center" shrinkToFit="1"/>
    </xf>
    <xf numFmtId="176" fontId="8" fillId="2" borderId="2" xfId="51" applyNumberFormat="1" applyFont="1" applyFill="1" applyBorder="1" applyAlignment="1">
      <alignment horizontal="center" vertical="center" shrinkToFit="1"/>
    </xf>
    <xf numFmtId="176" fontId="8" fillId="2" borderId="2" xfId="51" applyNumberFormat="1" applyFont="1" applyFill="1" applyBorder="1" applyAlignment="1">
      <alignment horizontal="right" vertical="center" shrinkToFit="1"/>
    </xf>
    <xf numFmtId="176" fontId="9" fillId="2" borderId="2" xfId="51" applyNumberFormat="1" applyFont="1" applyFill="1" applyBorder="1" applyAlignment="1">
      <alignment horizontal="center" vertical="center" shrinkToFit="1"/>
    </xf>
    <xf numFmtId="176" fontId="9" fillId="5" borderId="2" xfId="51" applyNumberFormat="1" applyFont="1" applyFill="1" applyBorder="1" applyAlignment="1">
      <alignment horizontal="center" vertical="center" shrinkToFi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wrapText="1" shrinkToFit="1"/>
    </xf>
    <xf numFmtId="176" fontId="4" fillId="0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6" xfId="51" applyFont="1" applyFill="1" applyBorder="1" applyAlignment="1">
      <alignment horizontal="left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7" fillId="0" borderId="2" xfId="51" applyNumberFormat="1" applyFont="1" applyFill="1" applyBorder="1" applyAlignment="1">
      <alignment horizontal="center" vertical="center" wrapText="1"/>
    </xf>
    <xf numFmtId="183" fontId="1" fillId="0" borderId="2" xfId="51" applyNumberFormat="1" applyFont="1" applyFill="1" applyBorder="1" applyAlignment="1">
      <alignment vertical="center"/>
    </xf>
    <xf numFmtId="183" fontId="1" fillId="0" borderId="2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center" vertical="center" wrapText="1"/>
    </xf>
    <xf numFmtId="176" fontId="11" fillId="0" borderId="2" xfId="51" applyNumberFormat="1" applyFont="1" applyFill="1" applyBorder="1" applyAlignment="1">
      <alignment vertical="center" shrinkToFit="1"/>
    </xf>
    <xf numFmtId="0" fontId="1" fillId="0" borderId="2" xfId="51" applyFont="1" applyFill="1" applyBorder="1" applyAlignment="1">
      <alignment horizontal="center" vertical="center"/>
    </xf>
    <xf numFmtId="183" fontId="1" fillId="0" borderId="2" xfId="51" applyNumberFormat="1" applyFont="1" applyFill="1" applyBorder="1" applyAlignment="1">
      <alignment horizontal="right" vertical="center"/>
    </xf>
    <xf numFmtId="49" fontId="1" fillId="0" borderId="2" xfId="51" applyNumberFormat="1" applyFont="1" applyFill="1" applyBorder="1" applyAlignment="1">
      <alignment horizontal="left" vertical="center" wrapText="1"/>
    </xf>
    <xf numFmtId="176" fontId="9" fillId="0" borderId="2" xfId="51" applyNumberFormat="1" applyFont="1" applyFill="1" applyBorder="1" applyAlignment="1">
      <alignment horizontal="right" vertical="center" shrinkToFit="1"/>
    </xf>
    <xf numFmtId="176" fontId="4" fillId="0" borderId="2" xfId="51" applyNumberFormat="1" applyFont="1" applyFill="1" applyBorder="1" applyAlignment="1">
      <alignment horizontal="right" vertical="center" wrapText="1"/>
    </xf>
    <xf numFmtId="176" fontId="6" fillId="0" borderId="2" xfId="51" applyNumberFormat="1" applyFont="1" applyFill="1" applyBorder="1" applyAlignment="1">
      <alignment horizontal="right" vertical="center" shrinkToFit="1"/>
    </xf>
    <xf numFmtId="176" fontId="6" fillId="0" borderId="2" xfId="51" applyNumberFormat="1" applyFont="1" applyFill="1" applyBorder="1" applyAlignment="1">
      <alignment horizontal="center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76" fontId="1" fillId="0" borderId="5" xfId="51" applyNumberFormat="1" applyFont="1" applyFill="1" applyBorder="1" applyAlignment="1">
      <alignment horizontal="center" vertical="center" wrapText="1"/>
    </xf>
    <xf numFmtId="176" fontId="1" fillId="0" borderId="7" xfId="51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wrapText="1" shrinkToFit="1"/>
    </xf>
    <xf numFmtId="176" fontId="1" fillId="0" borderId="2" xfId="51" applyNumberFormat="1" applyFont="1" applyFill="1" applyBorder="1" applyAlignment="1">
      <alignment horizontal="center" vertical="center" shrinkToFit="1"/>
    </xf>
    <xf numFmtId="176" fontId="1" fillId="0" borderId="8" xfId="51" applyNumberFormat="1" applyFont="1" applyFill="1" applyBorder="1" applyAlignment="1">
      <alignment horizontal="center" vertical="center" wrapText="1" shrinkToFit="1"/>
    </xf>
    <xf numFmtId="176" fontId="1" fillId="0" borderId="2" xfId="51" applyNumberFormat="1" applyFont="1" applyFill="1" applyBorder="1" applyAlignment="1">
      <alignment vertical="center" shrinkToFit="1"/>
    </xf>
    <xf numFmtId="176" fontId="1" fillId="0" borderId="9" xfId="51" applyNumberFormat="1" applyFont="1" applyFill="1" applyBorder="1" applyAlignment="1">
      <alignment horizontal="center" vertical="center" wrapText="1" shrinkToFit="1"/>
    </xf>
    <xf numFmtId="176" fontId="1" fillId="0" borderId="7" xfId="51" applyNumberFormat="1" applyFont="1" applyFill="1" applyBorder="1" applyAlignment="1">
      <alignment horizontal="center" vertical="center" wrapText="1" shrinkToFit="1"/>
    </xf>
    <xf numFmtId="176" fontId="13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vertical="center" wrapText="1"/>
    </xf>
    <xf numFmtId="176" fontId="1" fillId="0" borderId="2" xfId="51" applyNumberFormat="1" applyFont="1" applyFill="1" applyBorder="1" applyAlignment="1">
      <alignment horizontal="left" vertical="center" wrapText="1"/>
    </xf>
    <xf numFmtId="176" fontId="6" fillId="0" borderId="2" xfId="51" applyNumberFormat="1" applyFont="1" applyFill="1" applyBorder="1" applyAlignment="1">
      <alignment horizontal="left" vertical="center" wrapText="1"/>
    </xf>
    <xf numFmtId="0" fontId="4" fillId="2" borderId="2" xfId="5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/>
    </xf>
    <xf numFmtId="176" fontId="4" fillId="0" borderId="0" xfId="51" applyNumberFormat="1" applyFont="1" applyFill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wrapText="1"/>
    </xf>
    <xf numFmtId="176" fontId="7" fillId="0" borderId="0" xfId="51" applyNumberFormat="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wrapText="1"/>
    </xf>
    <xf numFmtId="176" fontId="12" fillId="0" borderId="0" xfId="51" applyNumberFormat="1" applyFont="1" applyFill="1" applyBorder="1" applyAlignment="1">
      <alignment horizontal="center" vertical="center" wrapText="1"/>
    </xf>
    <xf numFmtId="9" fontId="6" fillId="0" borderId="2" xfId="19" applyFont="1" applyFill="1" applyBorder="1" applyAlignment="1">
      <alignment vertical="center" wrapText="1"/>
    </xf>
    <xf numFmtId="9" fontId="6" fillId="0" borderId="2" xfId="19" applyFont="1" applyFill="1" applyBorder="1" applyAlignment="1" applyProtection="1">
      <alignment vertical="center" wrapText="1"/>
    </xf>
    <xf numFmtId="176" fontId="6" fillId="0" borderId="2" xfId="51" applyNumberFormat="1" applyFont="1" applyFill="1" applyBorder="1" applyAlignment="1">
      <alignment vertical="center" wrapText="1"/>
    </xf>
    <xf numFmtId="176" fontId="1" fillId="0" borderId="2" xfId="51" applyNumberFormat="1" applyFont="1" applyFill="1" applyBorder="1" applyAlignment="1">
      <alignment horizontal="right" vertical="center" wrapText="1"/>
    </xf>
    <xf numFmtId="176" fontId="14" fillId="4" borderId="2" xfId="51" applyNumberFormat="1" applyFont="1" applyFill="1" applyBorder="1" applyAlignment="1">
      <alignment horizontal="center" vertical="center" shrinkToFit="1"/>
    </xf>
    <xf numFmtId="179" fontId="6" fillId="0" borderId="2" xfId="51" applyNumberFormat="1" applyFont="1" applyFill="1" applyBorder="1" applyAlignment="1">
      <alignment horizontal="right" vertical="center" shrinkToFit="1"/>
    </xf>
    <xf numFmtId="176" fontId="6" fillId="0" borderId="5" xfId="51" applyNumberFormat="1" applyFont="1" applyFill="1" applyBorder="1" applyAlignment="1">
      <alignment horizontal="center" vertical="center" wrapText="1" shrinkToFit="1"/>
    </xf>
    <xf numFmtId="176" fontId="6" fillId="0" borderId="6" xfId="51" applyNumberFormat="1" applyFont="1" applyFill="1" applyBorder="1" applyAlignment="1">
      <alignment horizontal="center" vertical="center" wrapText="1" shrinkToFit="1"/>
    </xf>
    <xf numFmtId="176" fontId="6" fillId="0" borderId="5" xfId="51" applyNumberFormat="1" applyFont="1" applyFill="1" applyBorder="1" applyAlignment="1">
      <alignment horizontal="center" vertical="center" wrapText="1"/>
    </xf>
    <xf numFmtId="176" fontId="6" fillId="0" borderId="7" xfId="51" applyNumberFormat="1" applyFont="1" applyFill="1" applyBorder="1" applyAlignment="1">
      <alignment horizontal="center" vertical="center" wrapText="1"/>
    </xf>
    <xf numFmtId="176" fontId="6" fillId="2" borderId="2" xfId="51" applyNumberFormat="1" applyFont="1" applyFill="1" applyBorder="1" applyAlignment="1">
      <alignment horizontal="center" vertical="center" wrapText="1" shrinkToFit="1"/>
    </xf>
    <xf numFmtId="176" fontId="6" fillId="0" borderId="2" xfId="51" applyNumberFormat="1" applyFont="1" applyFill="1" applyBorder="1" applyAlignment="1">
      <alignment horizontal="center" vertical="center" shrinkToFit="1"/>
    </xf>
    <xf numFmtId="176" fontId="6" fillId="0" borderId="8" xfId="51" applyNumberFormat="1" applyFont="1" applyFill="1" applyBorder="1" applyAlignment="1">
      <alignment horizontal="center" vertical="center" wrapText="1" shrinkToFit="1"/>
    </xf>
    <xf numFmtId="176" fontId="6" fillId="0" borderId="2" xfId="51" applyNumberFormat="1" applyFont="1" applyFill="1" applyBorder="1" applyAlignment="1">
      <alignment vertical="center" shrinkToFit="1"/>
    </xf>
    <xf numFmtId="176" fontId="6" fillId="0" borderId="9" xfId="51" applyNumberFormat="1" applyFont="1" applyFill="1" applyBorder="1" applyAlignment="1">
      <alignment horizontal="center" vertical="center" wrapText="1" shrinkToFit="1"/>
    </xf>
    <xf numFmtId="176" fontId="6" fillId="0" borderId="7" xfId="51" applyNumberFormat="1" applyFont="1" applyFill="1" applyBorder="1" applyAlignment="1">
      <alignment horizontal="center" vertical="center" wrapText="1" shrinkToFit="1"/>
    </xf>
    <xf numFmtId="0" fontId="6" fillId="0" borderId="2" xfId="51" applyFont="1" applyFill="1" applyBorder="1" applyAlignment="1">
      <alignment horizontal="center" vertical="center" wrapText="1"/>
    </xf>
    <xf numFmtId="179" fontId="6" fillId="0" borderId="2" xfId="51" applyNumberFormat="1" applyFont="1" applyFill="1" applyBorder="1" applyAlignment="1">
      <alignment horizontal="center" vertical="center" shrinkToFit="1"/>
    </xf>
    <xf numFmtId="14" fontId="6" fillId="0" borderId="2" xfId="51" applyNumberFormat="1" applyFont="1" applyFill="1" applyBorder="1" applyAlignment="1">
      <alignment horizontal="center" vertical="center" wrapText="1"/>
    </xf>
    <xf numFmtId="176" fontId="6" fillId="2" borderId="2" xfId="51" applyNumberFormat="1" applyFont="1" applyFill="1" applyBorder="1" applyAlignment="1">
      <alignment horizontal="center" vertical="center" shrinkToFit="1"/>
    </xf>
    <xf numFmtId="181" fontId="6" fillId="0" borderId="2" xfId="19" applyNumberFormat="1" applyFont="1" applyFill="1" applyBorder="1" applyAlignment="1">
      <alignment horizontal="right" vertical="center" wrapText="1"/>
    </xf>
    <xf numFmtId="176" fontId="6" fillId="3" borderId="2" xfId="51" applyNumberFormat="1" applyFont="1" applyFill="1" applyBorder="1" applyAlignment="1">
      <alignment horizontal="right" vertical="center" shrinkToFit="1"/>
    </xf>
    <xf numFmtId="183" fontId="6" fillId="0" borderId="2" xfId="51" applyNumberFormat="1" applyFont="1" applyFill="1" applyBorder="1" applyAlignment="1">
      <alignment vertical="center"/>
    </xf>
    <xf numFmtId="183" fontId="6" fillId="0" borderId="2" xfId="51" applyNumberFormat="1" applyFont="1" applyFill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183" fontId="6" fillId="0" borderId="2" xfId="51" applyNumberFormat="1" applyFont="1" applyFill="1" applyBorder="1" applyAlignment="1">
      <alignment horizontal="right" vertical="center"/>
    </xf>
    <xf numFmtId="49" fontId="6" fillId="0" borderId="2" xfId="51" applyNumberFormat="1" applyFont="1" applyFill="1" applyBorder="1" applyAlignment="1">
      <alignment horizontal="left" vertical="center" wrapText="1"/>
    </xf>
    <xf numFmtId="176" fontId="16" fillId="0" borderId="2" xfId="51" applyNumberFormat="1" applyFont="1" applyFill="1" applyBorder="1" applyAlignment="1">
      <alignment horizontal="right" vertical="center" shrinkToFit="1"/>
    </xf>
    <xf numFmtId="176" fontId="12" fillId="0" borderId="2" xfId="51" applyNumberFormat="1" applyFont="1" applyFill="1" applyBorder="1" applyAlignment="1">
      <alignment horizontal="right" vertical="center" wrapText="1"/>
    </xf>
    <xf numFmtId="176" fontId="6" fillId="3" borderId="2" xfId="51" applyNumberFormat="1" applyFont="1" applyFill="1" applyBorder="1" applyAlignment="1">
      <alignment horizontal="center" vertical="center" shrinkToFit="1"/>
    </xf>
    <xf numFmtId="183" fontId="6" fillId="0" borderId="2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176" fontId="17" fillId="0" borderId="2" xfId="51" applyNumberFormat="1" applyFont="1" applyFill="1" applyBorder="1" applyAlignment="1">
      <alignment vertical="center" shrinkToFit="1"/>
    </xf>
    <xf numFmtId="0" fontId="15" fillId="0" borderId="2" xfId="5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6" fillId="0" borderId="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13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4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95250</xdr:colOff>
      <xdr:row>22</xdr:row>
      <xdr:rowOff>352425</xdr:rowOff>
    </xdr:from>
    <xdr:to>
      <xdr:col>26</xdr:col>
      <xdr:colOff>141627</xdr:colOff>
      <xdr:row>52</xdr:row>
      <xdr:rowOff>106680</xdr:rowOff>
    </xdr:to>
    <xdr:pic>
      <xdr:nvPicPr>
        <xdr:cNvPr id="4" name="图片 3" descr="QQ图片2018050715213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0940" y="8870950"/>
          <a:ext cx="4895215" cy="461962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0</xdr:row>
      <xdr:rowOff>247650</xdr:rowOff>
    </xdr:from>
    <xdr:to>
      <xdr:col>26</xdr:col>
      <xdr:colOff>561975</xdr:colOff>
      <xdr:row>14</xdr:row>
      <xdr:rowOff>238125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711565" y="247650"/>
          <a:ext cx="7934960" cy="494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38</xdr:row>
      <xdr:rowOff>104775</xdr:rowOff>
    </xdr:from>
    <xdr:to>
      <xdr:col>15</xdr:col>
      <xdr:colOff>590550</xdr:colOff>
      <xdr:row>81</xdr:row>
      <xdr:rowOff>38100</xdr:rowOff>
    </xdr:to>
    <xdr:pic>
      <xdr:nvPicPr>
        <xdr:cNvPr id="1026" name="Picture 2" descr="C:\Documents and Settings\Administrator\Application Data\Tencent\Users\359514769\QQ\WinTemp\RichOle\W1[EVPJNZXCTH4GCLIBSX55.pn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0" y="11459845"/>
          <a:ext cx="8359140" cy="6105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85725</xdr:colOff>
      <xdr:row>0</xdr:row>
      <xdr:rowOff>247650</xdr:rowOff>
    </xdr:from>
    <xdr:to>
      <xdr:col>26</xdr:col>
      <xdr:colOff>561975</xdr:colOff>
      <xdr:row>14</xdr:row>
      <xdr:rowOff>202565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11565" y="247650"/>
          <a:ext cx="7934960" cy="4946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444500</xdr:colOff>
      <xdr:row>45</xdr:row>
      <xdr:rowOff>83820</xdr:rowOff>
    </xdr:from>
    <xdr:to>
      <xdr:col>13</xdr:col>
      <xdr:colOff>193040</xdr:colOff>
      <xdr:row>78</xdr:row>
      <xdr:rowOff>84455</xdr:rowOff>
    </xdr:to>
    <xdr:pic>
      <xdr:nvPicPr>
        <xdr:cNvPr id="5" name="图片 4" descr="V4%H$33}BKZ3}_R0JADPDPJ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0170" y="13598525"/>
          <a:ext cx="5753100" cy="4744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581025</xdr:colOff>
      <xdr:row>0</xdr:row>
      <xdr:rowOff>302895</xdr:rowOff>
    </xdr:from>
    <xdr:to>
      <xdr:col>26</xdr:col>
      <xdr:colOff>86360</xdr:colOff>
      <xdr:row>12</xdr:row>
      <xdr:rowOff>269240</xdr:rowOff>
    </xdr:to>
    <xdr:pic>
      <xdr:nvPicPr>
        <xdr:cNvPr id="4" name="图片 3" descr="~6HR~A8J[@`V1VMNJD)R)Q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7735" y="302895"/>
          <a:ext cx="7065645" cy="4130040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358140</xdr:colOff>
      <xdr:row>15</xdr:row>
      <xdr:rowOff>52705</xdr:rowOff>
    </xdr:from>
    <xdr:to>
      <xdr:col>12</xdr:col>
      <xdr:colOff>34925</xdr:colOff>
      <xdr:row>16</xdr:row>
      <xdr:rowOff>14605</xdr:rowOff>
    </xdr:to>
    <xdr:pic>
      <xdr:nvPicPr>
        <xdr:cNvPr id="2" name="图片 1" descr="IS9@`6(16$TUDK[]AH2KA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5985" y="5030470"/>
          <a:ext cx="2908300" cy="217170"/>
        </a:xfrm>
        <a:prstGeom prst="rect">
          <a:avLst/>
        </a:prstGeom>
      </xdr:spPr>
    </xdr:pic>
    <xdr:clientData/>
  </xdr:twoCellAnchor>
  <xdr:twoCellAnchor editAs="oneCell">
    <xdr:from>
      <xdr:col>16</xdr:col>
      <xdr:colOff>638175</xdr:colOff>
      <xdr:row>2</xdr:row>
      <xdr:rowOff>127635</xdr:rowOff>
    </xdr:from>
    <xdr:to>
      <xdr:col>26</xdr:col>
      <xdr:colOff>60325</xdr:colOff>
      <xdr:row>16</xdr:row>
      <xdr:rowOff>189865</xdr:rowOff>
    </xdr:to>
    <xdr:pic>
      <xdr:nvPicPr>
        <xdr:cNvPr id="3" name="图片 2" descr="阜南04标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74885" y="863600"/>
          <a:ext cx="6982460" cy="45593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157480</xdr:colOff>
      <xdr:row>16</xdr:row>
      <xdr:rowOff>64770</xdr:rowOff>
    </xdr:from>
    <xdr:to>
      <xdr:col>15</xdr:col>
      <xdr:colOff>623570</xdr:colOff>
      <xdr:row>19</xdr:row>
      <xdr:rowOff>167640</xdr:rowOff>
    </xdr:to>
    <xdr:pic>
      <xdr:nvPicPr>
        <xdr:cNvPr id="5" name="图片 4" descr="_V@%I`EH~FDCMTLK~MV6MVH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8930" y="5297805"/>
          <a:ext cx="8674100" cy="868680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</xdr:colOff>
      <xdr:row>15</xdr:row>
      <xdr:rowOff>27940</xdr:rowOff>
    </xdr:from>
    <xdr:to>
      <xdr:col>7</xdr:col>
      <xdr:colOff>288290</xdr:colOff>
      <xdr:row>15</xdr:row>
      <xdr:rowOff>254635</xdr:rowOff>
    </xdr:to>
    <xdr:pic>
      <xdr:nvPicPr>
        <xdr:cNvPr id="7" name="图片 6" descr="AXGA$EB}G%FD5NI$GQFZZB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35685" y="5005705"/>
          <a:ext cx="2330450" cy="22669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45</xdr:row>
      <xdr:rowOff>53340</xdr:rowOff>
    </xdr:from>
    <xdr:to>
      <xdr:col>14</xdr:col>
      <xdr:colOff>212090</xdr:colOff>
      <xdr:row>87</xdr:row>
      <xdr:rowOff>104775</xdr:rowOff>
    </xdr:to>
    <xdr:pic>
      <xdr:nvPicPr>
        <xdr:cNvPr id="6" name="图片 5" descr="CT(F3A`9`~4RC_NIK(E)G3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3390" y="13186410"/>
          <a:ext cx="7785100" cy="6080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358140</xdr:colOff>
      <xdr:row>15</xdr:row>
      <xdr:rowOff>52705</xdr:rowOff>
    </xdr:from>
    <xdr:to>
      <xdr:col>11</xdr:col>
      <xdr:colOff>600710</xdr:colOff>
      <xdr:row>16</xdr:row>
      <xdr:rowOff>14605</xdr:rowOff>
    </xdr:to>
    <xdr:pic>
      <xdr:nvPicPr>
        <xdr:cNvPr id="3" name="图片 2" descr="IS9@`6(16$TUDK[]AH2KA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5985" y="5030470"/>
          <a:ext cx="2845435" cy="217170"/>
        </a:xfrm>
        <a:prstGeom prst="rect">
          <a:avLst/>
        </a:prstGeom>
      </xdr:spPr>
    </xdr:pic>
    <xdr:clientData/>
  </xdr:twoCellAnchor>
  <xdr:twoCellAnchor editAs="oneCell">
    <xdr:from>
      <xdr:col>1</xdr:col>
      <xdr:colOff>157480</xdr:colOff>
      <xdr:row>16</xdr:row>
      <xdr:rowOff>64770</xdr:rowOff>
    </xdr:from>
    <xdr:to>
      <xdr:col>14</xdr:col>
      <xdr:colOff>843915</xdr:colOff>
      <xdr:row>19</xdr:row>
      <xdr:rowOff>167640</xdr:rowOff>
    </xdr:to>
    <xdr:pic>
      <xdr:nvPicPr>
        <xdr:cNvPr id="5" name="图片 4" descr="_V@%I`EH~FDCMTLK~MV6MV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930" y="5297805"/>
          <a:ext cx="8649335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</xdr:colOff>
      <xdr:row>14</xdr:row>
      <xdr:rowOff>37465</xdr:rowOff>
    </xdr:from>
    <xdr:to>
      <xdr:col>5</xdr:col>
      <xdr:colOff>630555</xdr:colOff>
      <xdr:row>14</xdr:row>
      <xdr:rowOff>264160</xdr:rowOff>
    </xdr:to>
    <xdr:pic>
      <xdr:nvPicPr>
        <xdr:cNvPr id="6" name="图片 5" descr="AXGA$EB}G%FD5NI$GQFZZB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6240" y="4735830"/>
          <a:ext cx="2330450" cy="22669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45</xdr:row>
      <xdr:rowOff>53340</xdr:rowOff>
    </xdr:from>
    <xdr:to>
      <xdr:col>14</xdr:col>
      <xdr:colOff>114935</xdr:colOff>
      <xdr:row>87</xdr:row>
      <xdr:rowOff>104775</xdr:rowOff>
    </xdr:to>
    <xdr:pic>
      <xdr:nvPicPr>
        <xdr:cNvPr id="7" name="图片 6" descr="CT(F3A`9`~4RC_NIK(E)G3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3390" y="13690600"/>
          <a:ext cx="7795895" cy="6080760"/>
        </a:xfrm>
        <a:prstGeom prst="rect">
          <a:avLst/>
        </a:prstGeom>
      </xdr:spPr>
    </xdr:pic>
    <xdr:clientData/>
  </xdr:twoCellAnchor>
  <xdr:twoCellAnchor editAs="oneCell">
    <xdr:from>
      <xdr:col>16</xdr:col>
      <xdr:colOff>373380</xdr:colOff>
      <xdr:row>0</xdr:row>
      <xdr:rowOff>305435</xdr:rowOff>
    </xdr:from>
    <xdr:to>
      <xdr:col>26</xdr:col>
      <xdr:colOff>598170</xdr:colOff>
      <xdr:row>13</xdr:row>
      <xdr:rowOff>130175</xdr:rowOff>
    </xdr:to>
    <xdr:pic>
      <xdr:nvPicPr>
        <xdr:cNvPr id="8" name="图片 7" descr="XRW(3IBXP$$[UV%EF(`WEC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23980" y="305435"/>
          <a:ext cx="7861300" cy="4267835"/>
        </a:xfrm>
        <a:prstGeom prst="rect">
          <a:avLst/>
        </a:prstGeom>
      </xdr:spPr>
    </xdr:pic>
    <xdr:clientData/>
  </xdr:twoCellAnchor>
  <xdr:twoCellAnchor editAs="oneCell">
    <xdr:from>
      <xdr:col>17</xdr:col>
      <xdr:colOff>290195</xdr:colOff>
      <xdr:row>4</xdr:row>
      <xdr:rowOff>179070</xdr:rowOff>
    </xdr:from>
    <xdr:to>
      <xdr:col>28</xdr:col>
      <xdr:colOff>200025</xdr:colOff>
      <xdr:row>18</xdr:row>
      <xdr:rowOff>184785</xdr:rowOff>
    </xdr:to>
    <xdr:pic>
      <xdr:nvPicPr>
        <xdr:cNvPr id="9" name="图片 8" descr="HJM{HD]DTE]8EJIRA6_[K6L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679045" y="1702435"/>
          <a:ext cx="7679690" cy="4225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358140</xdr:colOff>
      <xdr:row>15</xdr:row>
      <xdr:rowOff>52705</xdr:rowOff>
    </xdr:from>
    <xdr:to>
      <xdr:col>11</xdr:col>
      <xdr:colOff>600710</xdr:colOff>
      <xdr:row>16</xdr:row>
      <xdr:rowOff>14605</xdr:rowOff>
    </xdr:to>
    <xdr:pic>
      <xdr:nvPicPr>
        <xdr:cNvPr id="2" name="图片 1" descr="IS9@`6(16$TUDK[]AH2KA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5985" y="5030470"/>
          <a:ext cx="2845435" cy="217170"/>
        </a:xfrm>
        <a:prstGeom prst="rect">
          <a:avLst/>
        </a:prstGeom>
      </xdr:spPr>
    </xdr:pic>
    <xdr:clientData/>
  </xdr:twoCellAnchor>
  <xdr:twoCellAnchor editAs="oneCell">
    <xdr:from>
      <xdr:col>1</xdr:col>
      <xdr:colOff>157480</xdr:colOff>
      <xdr:row>16</xdr:row>
      <xdr:rowOff>64770</xdr:rowOff>
    </xdr:from>
    <xdr:to>
      <xdr:col>14</xdr:col>
      <xdr:colOff>843915</xdr:colOff>
      <xdr:row>19</xdr:row>
      <xdr:rowOff>167640</xdr:rowOff>
    </xdr:to>
    <xdr:pic>
      <xdr:nvPicPr>
        <xdr:cNvPr id="3" name="图片 2" descr="_V@%I`EH~FDCMTLK~MV6MV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930" y="5297805"/>
          <a:ext cx="8649335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</xdr:colOff>
      <xdr:row>14</xdr:row>
      <xdr:rowOff>37465</xdr:rowOff>
    </xdr:from>
    <xdr:to>
      <xdr:col>5</xdr:col>
      <xdr:colOff>630555</xdr:colOff>
      <xdr:row>14</xdr:row>
      <xdr:rowOff>264160</xdr:rowOff>
    </xdr:to>
    <xdr:pic>
      <xdr:nvPicPr>
        <xdr:cNvPr id="4" name="图片 3" descr="AXGA$EB}G%FD5NI$GQFZZB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6240" y="4735830"/>
          <a:ext cx="2330450" cy="22669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0</xdr:row>
      <xdr:rowOff>228600</xdr:rowOff>
    </xdr:from>
    <xdr:to>
      <xdr:col>26</xdr:col>
      <xdr:colOff>285750</xdr:colOff>
      <xdr:row>15</xdr:row>
      <xdr:rowOff>136525</xdr:rowOff>
    </xdr:to>
    <xdr:pic>
      <xdr:nvPicPr>
        <xdr:cNvPr id="8" name="图片 7" descr="1`BO5F]671KD8[G9])G4{}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88700" y="228600"/>
          <a:ext cx="7884160" cy="48856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358140</xdr:colOff>
      <xdr:row>15</xdr:row>
      <xdr:rowOff>52705</xdr:rowOff>
    </xdr:from>
    <xdr:to>
      <xdr:col>11</xdr:col>
      <xdr:colOff>600710</xdr:colOff>
      <xdr:row>16</xdr:row>
      <xdr:rowOff>14605</xdr:rowOff>
    </xdr:to>
    <xdr:pic>
      <xdr:nvPicPr>
        <xdr:cNvPr id="2" name="图片 1" descr="IS9@`6(16$TUDK[]AH2KA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5985" y="5030470"/>
          <a:ext cx="2845435" cy="217170"/>
        </a:xfrm>
        <a:prstGeom prst="rect">
          <a:avLst/>
        </a:prstGeom>
      </xdr:spPr>
    </xdr:pic>
    <xdr:clientData/>
  </xdr:twoCellAnchor>
  <xdr:twoCellAnchor editAs="oneCell">
    <xdr:from>
      <xdr:col>1</xdr:col>
      <xdr:colOff>157480</xdr:colOff>
      <xdr:row>16</xdr:row>
      <xdr:rowOff>64770</xdr:rowOff>
    </xdr:from>
    <xdr:to>
      <xdr:col>14</xdr:col>
      <xdr:colOff>843915</xdr:colOff>
      <xdr:row>19</xdr:row>
      <xdr:rowOff>167640</xdr:rowOff>
    </xdr:to>
    <xdr:pic>
      <xdr:nvPicPr>
        <xdr:cNvPr id="3" name="图片 2" descr="_V@%I`EH~FDCMTLK~MV6MV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930" y="5297805"/>
          <a:ext cx="8649335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</xdr:colOff>
      <xdr:row>14</xdr:row>
      <xdr:rowOff>37465</xdr:rowOff>
    </xdr:from>
    <xdr:to>
      <xdr:col>5</xdr:col>
      <xdr:colOff>630555</xdr:colOff>
      <xdr:row>14</xdr:row>
      <xdr:rowOff>264160</xdr:rowOff>
    </xdr:to>
    <xdr:pic>
      <xdr:nvPicPr>
        <xdr:cNvPr id="4" name="图片 3" descr="AXGA$EB}G%FD5NI$GQFZZB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6240" y="4735830"/>
          <a:ext cx="2330450" cy="22669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5</xdr:row>
      <xdr:rowOff>295275</xdr:rowOff>
    </xdr:from>
    <xdr:to>
      <xdr:col>27</xdr:col>
      <xdr:colOff>523875</xdr:colOff>
      <xdr:row>24</xdr:row>
      <xdr:rowOff>61595</xdr:rowOff>
    </xdr:to>
    <xdr:pic>
      <xdr:nvPicPr>
        <xdr:cNvPr id="6" name="图片 5" descr="0TCSIRE2QIX8`{O}(RH~WY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226800" y="2173605"/>
          <a:ext cx="8769985" cy="566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Y40"/>
  <sheetViews>
    <sheetView workbookViewId="0">
      <selection activeCell="N7" sqref="N7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10.3833333333333" style="4" customWidth="1"/>
    <col min="5" max="5" width="6" style="3" customWidth="1"/>
    <col min="6" max="6" width="8.5" style="4" customWidth="1"/>
    <col min="7" max="7" width="4.13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6.38333333333333" style="4" customWidth="1"/>
    <col min="12" max="12" width="8.25" style="1" customWidth="1"/>
    <col min="13" max="13" width="10.75" style="1" customWidth="1"/>
    <col min="14" max="14" width="6.5" style="1" customWidth="1"/>
    <col min="15" max="15" width="4.63333333333333" style="1" customWidth="1"/>
    <col min="16" max="16" width="11.25" style="4" customWidth="1"/>
    <col min="17" max="17" width="16.25" style="4" customWidth="1"/>
    <col min="18" max="22" width="9" style="1"/>
    <col min="23" max="23" width="9.63333333333333" style="1"/>
    <col min="24" max="16384" width="9" style="1"/>
  </cols>
  <sheetData>
    <row r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ht="33" customHeight="1" spans="1:17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ht="36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10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ht="35.25" customHeight="1" spans="1:18">
      <c r="A4" s="6" t="s">
        <v>14</v>
      </c>
      <c r="B4" s="6"/>
      <c r="C4" s="101"/>
      <c r="D4" s="101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/>
      <c r="R4"/>
    </row>
    <row r="5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48.75" customHeight="1" spans="1:17">
      <c r="A7" s="114">
        <v>1</v>
      </c>
      <c r="B7" s="115">
        <v>43305</v>
      </c>
      <c r="C7" s="116" t="s">
        <v>33</v>
      </c>
      <c r="D7" s="75">
        <v>1098000</v>
      </c>
      <c r="E7" s="115"/>
      <c r="F7" s="75"/>
      <c r="G7" s="43"/>
      <c r="H7" s="30">
        <f>D7*G7</f>
        <v>0</v>
      </c>
      <c r="I7" s="120">
        <v>0</v>
      </c>
      <c r="J7" s="129"/>
      <c r="K7" s="75">
        <v>0</v>
      </c>
      <c r="L7" s="130"/>
      <c r="M7" s="131">
        <f>D7*0.16</f>
        <v>175680</v>
      </c>
      <c r="N7" s="132" t="s">
        <v>34</v>
      </c>
      <c r="O7" s="123" t="s">
        <v>35</v>
      </c>
      <c r="P7" s="124">
        <f>D7-H7-I7-K7-M7</f>
        <v>922320</v>
      </c>
      <c r="Q7" s="96"/>
    </row>
    <row r="8" customFormat="1" ht="27.95" customHeight="1" spans="1:17">
      <c r="A8" s="114"/>
      <c r="B8" s="115"/>
      <c r="C8" s="116"/>
      <c r="D8" s="111"/>
      <c r="E8" s="115"/>
      <c r="F8" s="109"/>
      <c r="G8" s="43"/>
      <c r="H8" s="117"/>
      <c r="I8" s="120"/>
      <c r="J8" s="121"/>
      <c r="K8" s="122"/>
      <c r="L8" s="123"/>
      <c r="M8" s="123"/>
      <c r="N8" s="123"/>
      <c r="O8" s="123"/>
      <c r="P8" s="124"/>
      <c r="Q8" s="96"/>
    </row>
    <row r="9" customFormat="1" ht="27.95" customHeight="1" spans="1:17">
      <c r="A9" s="114"/>
      <c r="B9" s="115"/>
      <c r="C9" s="116"/>
      <c r="D9" s="111"/>
      <c r="E9" s="115"/>
      <c r="F9" s="109"/>
      <c r="G9" s="43"/>
      <c r="H9" s="117"/>
      <c r="I9" s="133"/>
      <c r="J9" s="133"/>
      <c r="K9" s="133"/>
      <c r="L9" s="133"/>
      <c r="M9" s="133"/>
      <c r="N9" s="133"/>
      <c r="O9" s="123"/>
      <c r="P9" s="134"/>
      <c r="Q9" s="96"/>
    </row>
    <row r="10" ht="20.1" customHeight="1" spans="1:17">
      <c r="A10" s="23"/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/>
      <c r="P10" s="117"/>
      <c r="Q10" s="96"/>
    </row>
    <row r="11" ht="20.1" customHeight="1" spans="1:17">
      <c r="A11" s="31"/>
      <c r="B11" s="32"/>
      <c r="C11" s="33"/>
      <c r="D11" s="37"/>
      <c r="E11" s="35"/>
      <c r="F11" s="36"/>
      <c r="G11" s="38"/>
      <c r="H11" s="19"/>
      <c r="I11" s="19"/>
      <c r="J11" s="19"/>
      <c r="K11" s="17"/>
      <c r="L11" s="76"/>
      <c r="M11" s="17"/>
      <c r="N11" s="87"/>
      <c r="O11" s="8"/>
      <c r="P11" s="30"/>
      <c r="Q11" s="96"/>
    </row>
    <row r="12" ht="20.1" customHeight="1" spans="1:25">
      <c r="A12" s="31"/>
      <c r="B12" s="32"/>
      <c r="C12" s="33"/>
      <c r="D12" s="37"/>
      <c r="E12" s="35"/>
      <c r="F12" s="36"/>
      <c r="G12" s="38"/>
      <c r="H12" s="19"/>
      <c r="I12" s="19"/>
      <c r="J12" s="19"/>
      <c r="K12" s="17"/>
      <c r="L12" s="76"/>
      <c r="M12" s="17"/>
      <c r="N12" s="87"/>
      <c r="O12" s="8"/>
      <c r="P12" s="19"/>
      <c r="Q12" s="96"/>
      <c r="W12" s="1">
        <v>28271357</v>
      </c>
      <c r="Y12" s="1">
        <v>15197</v>
      </c>
    </row>
    <row r="13" ht="20.1" customHeight="1" spans="1:25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17"/>
      <c r="L13" s="8"/>
      <c r="M13" s="17"/>
      <c r="N13" s="8"/>
      <c r="O13" s="8"/>
      <c r="P13" s="19"/>
      <c r="Q13" s="96"/>
      <c r="W13" s="1">
        <v>53477</v>
      </c>
      <c r="Y13" s="1">
        <v>18000</v>
      </c>
    </row>
    <row r="14" ht="20.1" customHeight="1" spans="1:25">
      <c r="A14" s="31"/>
      <c r="B14" s="32"/>
      <c r="C14" s="33"/>
      <c r="D14" s="37"/>
      <c r="E14" s="35"/>
      <c r="F14" s="36"/>
      <c r="G14" s="38"/>
      <c r="H14" s="19"/>
      <c r="I14" s="19"/>
      <c r="J14" s="19"/>
      <c r="K14" s="17"/>
      <c r="L14" s="8"/>
      <c r="M14" s="17"/>
      <c r="N14" s="8"/>
      <c r="O14" s="8"/>
      <c r="P14" s="19"/>
      <c r="Q14" s="96"/>
      <c r="T14" s="1">
        <v>365353</v>
      </c>
      <c r="U14" s="1">
        <v>5000</v>
      </c>
      <c r="W14" s="1">
        <v>2165735.07</v>
      </c>
      <c r="Y14" s="1">
        <v>7500</v>
      </c>
    </row>
    <row r="15" ht="20.1" customHeight="1" spans="1:25">
      <c r="A15" s="31"/>
      <c r="B15" s="32"/>
      <c r="C15" s="33"/>
      <c r="D15" s="37"/>
      <c r="E15" s="35"/>
      <c r="F15" s="36"/>
      <c r="G15" s="38"/>
      <c r="H15" s="19"/>
      <c r="I15" s="19"/>
      <c r="J15" s="19"/>
      <c r="K15" s="17"/>
      <c r="L15" s="8"/>
      <c r="M15" s="17"/>
      <c r="N15" s="8"/>
      <c r="O15" s="8"/>
      <c r="P15" s="19"/>
      <c r="Q15" s="96"/>
      <c r="T15" s="1">
        <v>411220</v>
      </c>
      <c r="U15" s="1">
        <v>4000</v>
      </c>
      <c r="W15" s="1">
        <v>365353</v>
      </c>
      <c r="Y15" s="1">
        <v>5000</v>
      </c>
    </row>
    <row r="16" ht="20.1" customHeight="1" spans="1:25">
      <c r="A16" s="31"/>
      <c r="B16" s="32"/>
      <c r="C16" s="33"/>
      <c r="D16" s="37"/>
      <c r="E16" s="35"/>
      <c r="F16" s="36"/>
      <c r="G16" s="38"/>
      <c r="H16" s="19"/>
      <c r="I16" s="19"/>
      <c r="J16" s="19"/>
      <c r="K16" s="17"/>
      <c r="L16" s="8"/>
      <c r="M16" s="17"/>
      <c r="N16" s="8"/>
      <c r="O16" s="8"/>
      <c r="P16" s="19"/>
      <c r="Q16" s="96"/>
      <c r="U16" s="1">
        <v>780</v>
      </c>
      <c r="W16" s="1">
        <v>411220</v>
      </c>
      <c r="Y16" s="1">
        <v>4000</v>
      </c>
    </row>
    <row r="17" ht="30" customHeight="1" spans="1:25">
      <c r="A17" s="6" t="s">
        <v>36</v>
      </c>
      <c r="B17" s="6"/>
      <c r="C17" s="46" t="s">
        <v>37</v>
      </c>
      <c r="D17" s="47">
        <f>SUM(D7:D16)</f>
        <v>1098000</v>
      </c>
      <c r="E17" s="46" t="s">
        <v>37</v>
      </c>
      <c r="F17" s="48">
        <f>SUM(F7:F16)</f>
        <v>0</v>
      </c>
      <c r="G17" s="46" t="s">
        <v>37</v>
      </c>
      <c r="H17" s="48">
        <f>SUM(H7:H16)</f>
        <v>0</v>
      </c>
      <c r="I17" s="48">
        <f>SUM(I7:I16)</f>
        <v>0</v>
      </c>
      <c r="J17" s="47" t="s">
        <v>37</v>
      </c>
      <c r="K17" s="48">
        <f>SUM(K7:K16)</f>
        <v>0</v>
      </c>
      <c r="L17" s="46" t="s">
        <v>37</v>
      </c>
      <c r="M17" s="48">
        <f>SUM(M7:M16)</f>
        <v>175680</v>
      </c>
      <c r="N17" s="46" t="s">
        <v>37</v>
      </c>
      <c r="O17" s="46" t="s">
        <v>37</v>
      </c>
      <c r="P17" s="48">
        <f>SUM(P7:P16)</f>
        <v>922320</v>
      </c>
      <c r="Q17" s="96"/>
      <c r="U17" s="1">
        <v>3000</v>
      </c>
      <c r="W17" s="1">
        <v>565427.14</v>
      </c>
      <c r="Y17" s="1">
        <v>780</v>
      </c>
    </row>
    <row r="18" ht="30" customHeight="1" spans="1:25">
      <c r="A18" s="6" t="s">
        <v>38</v>
      </c>
      <c r="B18" s="6"/>
      <c r="C18" s="6" t="s">
        <v>39</v>
      </c>
      <c r="D18" s="6"/>
      <c r="E18" s="49">
        <f>P17</f>
        <v>922320</v>
      </c>
      <c r="F18" s="49"/>
      <c r="G18" s="49"/>
      <c r="H18" s="49"/>
      <c r="I18" s="6" t="s">
        <v>40</v>
      </c>
      <c r="J18" s="6"/>
      <c r="K18" s="6"/>
      <c r="L18" s="6" t="s">
        <v>41</v>
      </c>
      <c r="M18" s="49">
        <f>P8</f>
        <v>0</v>
      </c>
      <c r="N18" s="49"/>
      <c r="O18" s="49"/>
      <c r="P18" s="49"/>
      <c r="Q18"/>
      <c r="W18" s="1">
        <f>W12-W13-W14-W15-W16-W17</f>
        <v>24710144.79</v>
      </c>
      <c r="Y18" s="1">
        <v>3000</v>
      </c>
    </row>
    <row r="19" ht="30" customHeight="1" spans="1:23">
      <c r="A19" s="6"/>
      <c r="B19" s="6"/>
      <c r="C19" s="6" t="s">
        <v>42</v>
      </c>
      <c r="D19" s="6"/>
      <c r="E19" s="50">
        <f>P7</f>
        <v>922320</v>
      </c>
      <c r="F19" s="50"/>
      <c r="G19" s="50"/>
      <c r="H19" s="50"/>
      <c r="I19" s="6"/>
      <c r="J19" s="6"/>
      <c r="K19" s="6"/>
      <c r="L19" s="6" t="s">
        <v>43</v>
      </c>
      <c r="M19" s="91" t="str">
        <f>SUBSTITUTE(SUBSTITUTE(TEXT(INT(M18),"[DBNum2][$-804]G/通用格式元"&amp;IF(INT(M18)=M18,"整",""))&amp;TEXT(MID(M18,FIND(".",M18&amp;".0")+1,1),"[DBNum2][$-804]G/通用格式角")&amp;TEXT(MID(M18,FIND(".",M18&amp;".0")+2,1),"[DBNum2][$-804]G/通用格式分"),"零角","零"),"零分","")</f>
        <v>零元整</v>
      </c>
      <c r="N19" s="91"/>
      <c r="O19" s="91"/>
      <c r="P19" s="91"/>
      <c r="Q19" s="96"/>
      <c r="W19" s="1">
        <v>13388257</v>
      </c>
    </row>
    <row r="20" ht="50.1" customHeight="1" spans="1:23">
      <c r="A20" s="6" t="s">
        <v>44</v>
      </c>
      <c r="B20" s="6"/>
      <c r="C20" s="51" t="s">
        <v>45</v>
      </c>
      <c r="D20" s="52"/>
      <c r="E20" s="52"/>
      <c r="F20" s="52"/>
      <c r="G20" s="52"/>
      <c r="H20" s="53"/>
      <c r="I20" s="6" t="s">
        <v>46</v>
      </c>
      <c r="J20" s="6"/>
      <c r="K20" s="6"/>
      <c r="L20" s="6" t="s">
        <v>47</v>
      </c>
      <c r="M20" s="6"/>
      <c r="N20" s="6"/>
      <c r="O20" s="6"/>
      <c r="P20" s="6"/>
      <c r="Q20" s="96"/>
      <c r="W20" s="1">
        <f>W18-W19</f>
        <v>11321887.79</v>
      </c>
    </row>
    <row r="21" ht="50.1" customHeight="1" spans="1:17">
      <c r="A21" s="6" t="s">
        <v>48</v>
      </c>
      <c r="B21" s="6"/>
      <c r="C21" s="14"/>
      <c r="D21" s="14"/>
      <c r="E21" s="14"/>
      <c r="F21" s="14"/>
      <c r="G21" s="14"/>
      <c r="H21" s="14"/>
      <c r="I21" s="6" t="s">
        <v>49</v>
      </c>
      <c r="J21" s="6"/>
      <c r="K21" s="6"/>
      <c r="L21" s="14"/>
      <c r="M21" s="14"/>
      <c r="N21" s="14"/>
      <c r="O21" s="14"/>
      <c r="P21" s="14"/>
      <c r="Q21" s="96"/>
    </row>
    <row r="22" ht="50.1" customHeight="1" spans="1:17">
      <c r="A22" s="6" t="s">
        <v>50</v>
      </c>
      <c r="B22" s="6"/>
      <c r="C22" s="54"/>
      <c r="D22" s="54"/>
      <c r="E22" s="54"/>
      <c r="F22" s="54"/>
      <c r="G22" s="54"/>
      <c r="H22" s="54"/>
      <c r="I22" s="6" t="s">
        <v>51</v>
      </c>
      <c r="J22" s="6"/>
      <c r="K22" s="6"/>
      <c r="L22" s="54"/>
      <c r="M22" s="54"/>
      <c r="N22" s="54"/>
      <c r="O22" s="54"/>
      <c r="P22" s="54"/>
      <c r="Q22" s="96"/>
    </row>
    <row r="23" ht="50.1" customHeight="1" spans="1:17">
      <c r="A23" s="6" t="s">
        <v>52</v>
      </c>
      <c r="B23" s="6"/>
      <c r="C23" s="54"/>
      <c r="D23" s="54"/>
      <c r="E23" s="54"/>
      <c r="F23" s="54"/>
      <c r="G23" s="54"/>
      <c r="H23" s="54"/>
      <c r="I23" s="6" t="s">
        <v>53</v>
      </c>
      <c r="J23" s="6"/>
      <c r="K23" s="6"/>
      <c r="L23" s="54"/>
      <c r="M23" s="54"/>
      <c r="N23" s="54"/>
      <c r="O23" s="54"/>
      <c r="P23" s="54"/>
      <c r="Q23" s="96"/>
    </row>
    <row r="24" spans="17:17">
      <c r="Q24" s="96"/>
    </row>
    <row r="25" ht="13.5" spans="2:17">
      <c r="B25"/>
      <c r="Q25" s="96"/>
    </row>
    <row r="26" spans="17:17">
      <c r="Q26" s="96"/>
    </row>
    <row r="27" spans="17:17">
      <c r="Q27" s="96"/>
    </row>
    <row r="28" spans="17:17">
      <c r="Q28" s="96"/>
    </row>
    <row r="29" ht="13.5" spans="2:17">
      <c r="B29"/>
      <c r="Q29" s="96"/>
    </row>
    <row r="30" spans="17:17">
      <c r="Q30" s="96"/>
    </row>
    <row r="31" spans="17:17">
      <c r="Q31" s="96"/>
    </row>
    <row r="32" spans="17:17">
      <c r="Q32" s="96"/>
    </row>
    <row r="33" spans="17:17">
      <c r="Q33" s="96"/>
    </row>
    <row r="40" ht="13.5" spans="4:4">
      <c r="D40"/>
    </row>
  </sheetData>
  <mergeCells count="44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A17:B17"/>
    <mergeCell ref="C18:D18"/>
    <mergeCell ref="E18:H18"/>
    <mergeCell ref="M18:P18"/>
    <mergeCell ref="C19:D19"/>
    <mergeCell ref="E19:H19"/>
    <mergeCell ref="M19:P19"/>
    <mergeCell ref="A20:B20"/>
    <mergeCell ref="C20:H20"/>
    <mergeCell ref="I20:K20"/>
    <mergeCell ref="L20:P20"/>
    <mergeCell ref="A21:B21"/>
    <mergeCell ref="C21:H21"/>
    <mergeCell ref="I21:K21"/>
    <mergeCell ref="L21:P21"/>
    <mergeCell ref="A22:B22"/>
    <mergeCell ref="C22:H22"/>
    <mergeCell ref="I22:K22"/>
    <mergeCell ref="L22:P22"/>
    <mergeCell ref="A23:B23"/>
    <mergeCell ref="C23:H23"/>
    <mergeCell ref="I23:K23"/>
    <mergeCell ref="L23:P23"/>
    <mergeCell ref="A5:A6"/>
    <mergeCell ref="H3:H4"/>
    <mergeCell ref="A18:B19"/>
    <mergeCell ref="I18:K19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view="pageBreakPreview" zoomScaleNormal="100" workbookViewId="0">
      <selection activeCell="S20" sqref="S20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10.3833333333333" style="4" customWidth="1"/>
    <col min="5" max="5" width="6" style="3" customWidth="1"/>
    <col min="6" max="6" width="8.5" style="4" customWidth="1"/>
    <col min="7" max="7" width="4.13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6.38333333333333" style="4" customWidth="1"/>
    <col min="12" max="12" width="8.25" style="1" customWidth="1"/>
    <col min="13" max="13" width="10.75" style="1" customWidth="1"/>
    <col min="14" max="14" width="6.5" style="1" customWidth="1"/>
    <col min="15" max="15" width="4.63333333333333" style="1" customWidth="1"/>
    <col min="16" max="16" width="11.25" style="4" customWidth="1"/>
    <col min="17" max="17" width="16.25" style="4" customWidth="1"/>
    <col min="18" max="22" width="9" style="1"/>
    <col min="23" max="23" width="9.63333333333333" style="1"/>
    <col min="24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s="1" customFormat="1" ht="33" customHeight="1" spans="1:17">
      <c r="A2" s="6" t="s">
        <v>1</v>
      </c>
      <c r="B2" s="6"/>
      <c r="C2" s="7" t="s">
        <v>54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s="1" customFormat="1" ht="36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10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s="1" customFormat="1" ht="35.25" customHeight="1" spans="1:18">
      <c r="A4" s="6" t="s">
        <v>14</v>
      </c>
      <c r="B4" s="6"/>
      <c r="C4" s="101"/>
      <c r="D4" s="101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/>
      <c r="R4"/>
    </row>
    <row r="5" s="1" customFormat="1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s="1" customFormat="1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48.75" customHeight="1" spans="1:17">
      <c r="A7" s="14">
        <v>1</v>
      </c>
      <c r="B7" s="15">
        <v>43305</v>
      </c>
      <c r="C7" s="16" t="s">
        <v>33</v>
      </c>
      <c r="D7" s="17">
        <v>1098000</v>
      </c>
      <c r="E7" s="15"/>
      <c r="F7" s="17"/>
      <c r="G7" s="18"/>
      <c r="H7" s="19">
        <f>D7*G7</f>
        <v>0</v>
      </c>
      <c r="I7" s="66">
        <v>0</v>
      </c>
      <c r="J7" s="67"/>
      <c r="K7" s="17">
        <v>0</v>
      </c>
      <c r="L7" s="68"/>
      <c r="M7" s="69">
        <f>D7*0.16</f>
        <v>175680</v>
      </c>
      <c r="N7" s="14" t="s">
        <v>34</v>
      </c>
      <c r="O7" s="70" t="s">
        <v>35</v>
      </c>
      <c r="P7" s="71">
        <f>D7-H7-I7-K7-M7</f>
        <v>922320</v>
      </c>
      <c r="Q7" s="96"/>
    </row>
    <row r="8" customFormat="1" ht="27.95" customHeight="1" spans="1:17">
      <c r="A8" s="114"/>
      <c r="B8" s="115" t="s">
        <v>55</v>
      </c>
      <c r="C8" s="116"/>
      <c r="D8" s="111"/>
      <c r="E8" s="115"/>
      <c r="F8" s="109"/>
      <c r="G8" s="43"/>
      <c r="H8" s="117"/>
      <c r="I8" s="120"/>
      <c r="J8" s="121"/>
      <c r="K8" s="122"/>
      <c r="L8" s="123"/>
      <c r="M8" s="123"/>
      <c r="N8" s="123"/>
      <c r="O8" s="123"/>
      <c r="P8" s="124"/>
      <c r="Q8" s="96"/>
    </row>
    <row r="9" customFormat="1" ht="27.95" customHeight="1" spans="1:17">
      <c r="A9" s="114">
        <v>2</v>
      </c>
      <c r="B9" s="115" t="s">
        <v>56</v>
      </c>
      <c r="C9" s="116" t="s">
        <v>33</v>
      </c>
      <c r="D9" s="75">
        <v>4876000</v>
      </c>
      <c r="E9" s="103" t="s">
        <v>57</v>
      </c>
      <c r="F9" s="75">
        <v>4876000</v>
      </c>
      <c r="G9" s="118">
        <v>0.025</v>
      </c>
      <c r="H9" s="119">
        <f>D9*G9</f>
        <v>121900</v>
      </c>
      <c r="I9" s="119">
        <v>70924</v>
      </c>
      <c r="J9" s="119"/>
      <c r="K9" s="75">
        <v>500</v>
      </c>
      <c r="L9" s="125" t="s">
        <v>58</v>
      </c>
      <c r="M9" s="126"/>
      <c r="N9" s="127"/>
      <c r="O9" s="76" t="s">
        <v>35</v>
      </c>
      <c r="P9" s="75">
        <f>D9-H9-I9-K9-P10</f>
        <v>3106063.23</v>
      </c>
      <c r="Q9" s="96"/>
    </row>
    <row r="10" s="1" customFormat="1" ht="24" customHeight="1" spans="1:17">
      <c r="A10" s="23"/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 t="s">
        <v>59</v>
      </c>
      <c r="P10" s="128">
        <v>1576612.77</v>
      </c>
      <c r="Q10" s="96"/>
    </row>
    <row r="11" s="1" customFormat="1" ht="19" customHeight="1" spans="1:17">
      <c r="A11" s="31"/>
      <c r="B11" s="32"/>
      <c r="C11" s="33"/>
      <c r="D11" s="37"/>
      <c r="E11" s="35"/>
      <c r="F11" s="36"/>
      <c r="G11" s="38"/>
      <c r="H11" s="19"/>
      <c r="I11" s="19"/>
      <c r="J11" s="19"/>
      <c r="K11" s="17"/>
      <c r="L11" s="76"/>
      <c r="M11" s="17"/>
      <c r="N11" s="87"/>
      <c r="O11" s="8"/>
      <c r="P11" s="30"/>
      <c r="Q11" s="96"/>
    </row>
    <row r="12" s="1" customFormat="1" ht="20.1" customHeight="1" spans="1:17">
      <c r="A12" s="31"/>
      <c r="B12" s="32"/>
      <c r="C12" s="33"/>
      <c r="D12" s="37"/>
      <c r="E12" s="35"/>
      <c r="F12" s="36"/>
      <c r="G12" s="38"/>
      <c r="H12" s="19"/>
      <c r="I12" s="19"/>
      <c r="J12" s="19"/>
      <c r="K12" s="17"/>
      <c r="L12" s="76"/>
      <c r="M12" s="17"/>
      <c r="N12" s="87"/>
      <c r="O12" s="8"/>
      <c r="P12" s="30"/>
      <c r="Q12" s="96"/>
    </row>
    <row r="13" s="1" customFormat="1" ht="20.1" customHeight="1" spans="1:17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17"/>
      <c r="L13" s="76"/>
      <c r="M13" s="17"/>
      <c r="N13" s="87"/>
      <c r="O13" s="8"/>
      <c r="P13" s="30"/>
      <c r="Q13" s="96"/>
    </row>
    <row r="14" s="1" customFormat="1" ht="20.1" customHeight="1" spans="1:17">
      <c r="A14" s="31"/>
      <c r="B14" s="32"/>
      <c r="C14" s="33"/>
      <c r="D14" s="37"/>
      <c r="E14" s="35"/>
      <c r="F14" s="36"/>
      <c r="G14" s="38"/>
      <c r="H14" s="19"/>
      <c r="I14" s="19"/>
      <c r="J14" s="19"/>
      <c r="K14" s="17"/>
      <c r="L14" s="76"/>
      <c r="M14" s="17"/>
      <c r="N14" s="87"/>
      <c r="O14" s="8"/>
      <c r="P14" s="30"/>
      <c r="Q14" s="96"/>
    </row>
    <row r="15" s="1" customFormat="1" ht="20.1" customHeight="1" spans="1:17">
      <c r="A15" s="31"/>
      <c r="B15" s="32"/>
      <c r="C15" s="33"/>
      <c r="D15" s="37"/>
      <c r="E15" s="35"/>
      <c r="F15" s="36"/>
      <c r="G15" s="38"/>
      <c r="H15" s="19"/>
      <c r="I15" s="19"/>
      <c r="J15" s="19"/>
      <c r="K15" s="17"/>
      <c r="L15" s="76"/>
      <c r="M15" s="17"/>
      <c r="N15" s="87"/>
      <c r="O15" s="8"/>
      <c r="P15" s="30"/>
      <c r="Q15" s="96"/>
    </row>
    <row r="16" s="1" customFormat="1" ht="20.1" customHeight="1" spans="1:17">
      <c r="A16" s="31"/>
      <c r="B16" s="32"/>
      <c r="C16" s="33"/>
      <c r="D16" s="37"/>
      <c r="E16" s="35"/>
      <c r="F16" s="36"/>
      <c r="G16" s="38"/>
      <c r="H16" s="19"/>
      <c r="I16" s="19"/>
      <c r="J16" s="19"/>
      <c r="K16" s="17"/>
      <c r="L16" s="76"/>
      <c r="M16" s="17"/>
      <c r="N16" s="87"/>
      <c r="O16" s="8"/>
      <c r="P16" s="30"/>
      <c r="Q16" s="96"/>
    </row>
    <row r="17" s="1" customFormat="1" ht="20.1" customHeight="1" spans="1:17">
      <c r="A17" s="31"/>
      <c r="B17" s="32"/>
      <c r="C17" s="33"/>
      <c r="D17" s="37"/>
      <c r="E17" s="35"/>
      <c r="F17" s="36"/>
      <c r="G17" s="38"/>
      <c r="H17" s="19"/>
      <c r="I17" s="19"/>
      <c r="J17" s="19"/>
      <c r="K17" s="17"/>
      <c r="L17" s="76"/>
      <c r="M17" s="17"/>
      <c r="N17" s="87"/>
      <c r="O17" s="8"/>
      <c r="P17" s="30"/>
      <c r="Q17" s="96"/>
    </row>
    <row r="18" s="1" customFormat="1" ht="20.1" customHeight="1" spans="1:17">
      <c r="A18" s="31"/>
      <c r="B18" s="32"/>
      <c r="C18" s="33"/>
      <c r="D18" s="37"/>
      <c r="E18" s="35"/>
      <c r="F18" s="36"/>
      <c r="G18" s="38"/>
      <c r="H18" s="19"/>
      <c r="I18" s="19"/>
      <c r="J18" s="19"/>
      <c r="K18" s="17"/>
      <c r="L18" s="76"/>
      <c r="M18" s="17"/>
      <c r="N18" s="87"/>
      <c r="O18" s="8"/>
      <c r="P18" s="30"/>
      <c r="Q18" s="96"/>
    </row>
    <row r="19" s="1" customFormat="1" ht="20.1" customHeight="1" spans="1:17">
      <c r="A19" s="31"/>
      <c r="B19" s="32"/>
      <c r="C19" s="33"/>
      <c r="D19" s="37"/>
      <c r="E19" s="35"/>
      <c r="F19" s="36"/>
      <c r="G19" s="38"/>
      <c r="H19" s="19"/>
      <c r="I19" s="19"/>
      <c r="J19" s="19"/>
      <c r="K19" s="17"/>
      <c r="L19" s="76"/>
      <c r="M19" s="17"/>
      <c r="N19" s="87"/>
      <c r="O19" s="8"/>
      <c r="P19" s="30"/>
      <c r="Q19" s="96"/>
    </row>
    <row r="20" s="1" customFormat="1" ht="20.1" customHeight="1" spans="1:17">
      <c r="A20" s="31"/>
      <c r="B20" s="32"/>
      <c r="C20" s="33"/>
      <c r="D20" s="37"/>
      <c r="E20" s="35"/>
      <c r="F20" s="36"/>
      <c r="G20" s="38"/>
      <c r="H20" s="19"/>
      <c r="I20" s="19"/>
      <c r="J20" s="19"/>
      <c r="K20" s="17"/>
      <c r="L20" s="76"/>
      <c r="M20" s="17"/>
      <c r="N20" s="87"/>
      <c r="O20" s="8"/>
      <c r="P20" s="30"/>
      <c r="Q20" s="96"/>
    </row>
    <row r="21" s="1" customFormat="1" ht="20.1" customHeight="1" spans="1:17">
      <c r="A21" s="31"/>
      <c r="B21" s="32"/>
      <c r="C21" s="33"/>
      <c r="D21" s="37"/>
      <c r="E21" s="35"/>
      <c r="F21" s="36"/>
      <c r="G21" s="38"/>
      <c r="H21" s="19"/>
      <c r="I21" s="19"/>
      <c r="J21" s="19"/>
      <c r="K21" s="17"/>
      <c r="L21" s="76"/>
      <c r="M21" s="17"/>
      <c r="N21" s="87"/>
      <c r="O21" s="8"/>
      <c r="P21" s="30"/>
      <c r="Q21" s="96"/>
    </row>
    <row r="22" s="1" customFormat="1" ht="20.1" customHeight="1" spans="1:25">
      <c r="A22" s="31"/>
      <c r="B22" s="32"/>
      <c r="C22" s="33"/>
      <c r="D22" s="37"/>
      <c r="E22" s="35"/>
      <c r="F22" s="36"/>
      <c r="G22" s="38"/>
      <c r="H22" s="19"/>
      <c r="I22" s="19"/>
      <c r="J22" s="19"/>
      <c r="K22" s="17"/>
      <c r="L22" s="76"/>
      <c r="M22" s="17"/>
      <c r="N22" s="87"/>
      <c r="O22" s="8"/>
      <c r="P22" s="19"/>
      <c r="Q22" s="96"/>
      <c r="W22" s="1">
        <v>28271357</v>
      </c>
      <c r="Y22" s="1">
        <v>15197</v>
      </c>
    </row>
    <row r="23" s="1" customFormat="1" ht="20.1" customHeight="1" spans="1:25">
      <c r="A23" s="31"/>
      <c r="B23" s="32"/>
      <c r="C23" s="33"/>
      <c r="D23" s="37"/>
      <c r="E23" s="35"/>
      <c r="F23" s="36"/>
      <c r="G23" s="38"/>
      <c r="H23" s="19"/>
      <c r="I23" s="19"/>
      <c r="J23" s="19"/>
      <c r="K23" s="17"/>
      <c r="L23" s="8"/>
      <c r="M23" s="17"/>
      <c r="N23" s="8"/>
      <c r="O23" s="8"/>
      <c r="P23" s="19"/>
      <c r="Q23" s="96"/>
      <c r="W23" s="1">
        <v>53477</v>
      </c>
      <c r="Y23" s="1">
        <v>18000</v>
      </c>
    </row>
    <row r="24" s="1" customFormat="1" ht="20.1" customHeight="1" spans="1:25">
      <c r="A24" s="31"/>
      <c r="B24" s="32"/>
      <c r="C24" s="33"/>
      <c r="D24" s="37"/>
      <c r="E24" s="35"/>
      <c r="F24" s="36"/>
      <c r="G24" s="38"/>
      <c r="H24" s="19"/>
      <c r="I24" s="19"/>
      <c r="J24" s="19"/>
      <c r="K24" s="17"/>
      <c r="L24" s="8"/>
      <c r="M24" s="17"/>
      <c r="N24" s="8"/>
      <c r="O24" s="8"/>
      <c r="P24" s="19"/>
      <c r="Q24" s="96"/>
      <c r="T24" s="1">
        <v>365353</v>
      </c>
      <c r="U24" s="1">
        <v>5000</v>
      </c>
      <c r="W24" s="1">
        <v>2165735.07</v>
      </c>
      <c r="Y24" s="1">
        <v>7500</v>
      </c>
    </row>
    <row r="25" s="1" customFormat="1" ht="20.1" customHeight="1" spans="1:25">
      <c r="A25" s="31"/>
      <c r="B25" s="32"/>
      <c r="C25" s="33"/>
      <c r="D25" s="37"/>
      <c r="E25" s="35"/>
      <c r="F25" s="36"/>
      <c r="G25" s="38"/>
      <c r="H25" s="19"/>
      <c r="I25" s="19"/>
      <c r="J25" s="19"/>
      <c r="K25" s="17"/>
      <c r="L25" s="8"/>
      <c r="M25" s="17"/>
      <c r="N25" s="8"/>
      <c r="O25" s="8"/>
      <c r="P25" s="19"/>
      <c r="Q25" s="96"/>
      <c r="T25" s="1">
        <v>411220</v>
      </c>
      <c r="U25" s="1">
        <v>4000</v>
      </c>
      <c r="W25" s="1">
        <v>365353</v>
      </c>
      <c r="Y25" s="1">
        <v>5000</v>
      </c>
    </row>
    <row r="26" s="1" customFormat="1" ht="20.1" customHeight="1" spans="1:25">
      <c r="A26" s="31"/>
      <c r="B26" s="32"/>
      <c r="C26" s="33"/>
      <c r="D26" s="37"/>
      <c r="E26" s="35"/>
      <c r="F26" s="36"/>
      <c r="G26" s="38"/>
      <c r="H26" s="19"/>
      <c r="I26" s="19"/>
      <c r="J26" s="19"/>
      <c r="K26" s="17"/>
      <c r="L26" s="8"/>
      <c r="M26" s="17"/>
      <c r="N26" s="8"/>
      <c r="O26" s="8"/>
      <c r="P26" s="19"/>
      <c r="Q26" s="96"/>
      <c r="U26" s="1">
        <v>780</v>
      </c>
      <c r="W26" s="1">
        <v>411220</v>
      </c>
      <c r="Y26" s="1">
        <v>4000</v>
      </c>
    </row>
    <row r="27" s="1" customFormat="1" ht="30" customHeight="1" spans="1:25">
      <c r="A27" s="6" t="s">
        <v>36</v>
      </c>
      <c r="B27" s="6"/>
      <c r="C27" s="46" t="s">
        <v>37</v>
      </c>
      <c r="D27" s="47">
        <f>SUM(D7:D26)</f>
        <v>5974000</v>
      </c>
      <c r="E27" s="46" t="s">
        <v>37</v>
      </c>
      <c r="F27" s="48">
        <f>SUM(F7:F26)</f>
        <v>4876000</v>
      </c>
      <c r="G27" s="46" t="s">
        <v>37</v>
      </c>
      <c r="H27" s="48">
        <f>SUM(H7:H26)</f>
        <v>121900</v>
      </c>
      <c r="I27" s="48">
        <f>SUM(I7:I26)</f>
        <v>70924</v>
      </c>
      <c r="J27" s="47" t="s">
        <v>37</v>
      </c>
      <c r="K27" s="48">
        <f>SUM(K7:K26)</f>
        <v>500</v>
      </c>
      <c r="L27" s="46" t="s">
        <v>37</v>
      </c>
      <c r="M27" s="48">
        <f>SUM(M7:M26)</f>
        <v>175680</v>
      </c>
      <c r="N27" s="46" t="s">
        <v>37</v>
      </c>
      <c r="O27" s="46" t="s">
        <v>37</v>
      </c>
      <c r="P27" s="48">
        <f>SUM(P7:P26)</f>
        <v>5604996</v>
      </c>
      <c r="Q27" s="96"/>
      <c r="U27" s="1">
        <v>3000</v>
      </c>
      <c r="W27" s="1">
        <v>565427.14</v>
      </c>
      <c r="Y27" s="1">
        <v>780</v>
      </c>
    </row>
    <row r="28" s="1" customFormat="1" ht="30" customHeight="1" spans="1:25">
      <c r="A28" s="6" t="s">
        <v>38</v>
      </c>
      <c r="B28" s="6"/>
      <c r="C28" s="6" t="s">
        <v>39</v>
      </c>
      <c r="D28" s="6"/>
      <c r="E28" s="49">
        <f>E29+M28</f>
        <v>4682676</v>
      </c>
      <c r="F28" s="49"/>
      <c r="G28" s="49"/>
      <c r="H28" s="49"/>
      <c r="I28" s="6" t="s">
        <v>40</v>
      </c>
      <c r="J28" s="6"/>
      <c r="K28" s="6"/>
      <c r="L28" s="6" t="s">
        <v>41</v>
      </c>
      <c r="M28" s="49">
        <f>P10</f>
        <v>1576612.77</v>
      </c>
      <c r="N28" s="49"/>
      <c r="O28" s="49"/>
      <c r="P28" s="49"/>
      <c r="Q28"/>
      <c r="W28" s="1">
        <f>W22-W23-W24-W25-W26-W27</f>
        <v>24710144.79</v>
      </c>
      <c r="Y28" s="1">
        <v>3000</v>
      </c>
    </row>
    <row r="29" s="1" customFormat="1" ht="30" customHeight="1" spans="1:23">
      <c r="A29" s="6"/>
      <c r="B29" s="6"/>
      <c r="C29" s="6" t="s">
        <v>42</v>
      </c>
      <c r="D29" s="6"/>
      <c r="E29" s="50">
        <f>P9</f>
        <v>3106063.23</v>
      </c>
      <c r="F29" s="50"/>
      <c r="G29" s="50"/>
      <c r="H29" s="50"/>
      <c r="I29" s="6"/>
      <c r="J29" s="6"/>
      <c r="K29" s="6"/>
      <c r="L29" s="6" t="s">
        <v>43</v>
      </c>
      <c r="M29" s="91" t="str">
        <f>SUBSTITUTE(SUBSTITUTE(TEXT(INT(M28),"[DBNum2][$-804]G/通用格式元"&amp;IF(INT(M28)=M28,"整",""))&amp;TEXT(MID(M28,FIND(".",M28&amp;".0")+1,1),"[DBNum2][$-804]G/通用格式角")&amp;TEXT(MID(M28,FIND(".",M28&amp;".0")+2,1),"[DBNum2][$-804]G/通用格式分"),"零角","零"),"零分","")</f>
        <v>壹佰伍拾柒万陆仟陆佰壹拾贰元柒角柒分</v>
      </c>
      <c r="N29" s="91"/>
      <c r="O29" s="91"/>
      <c r="P29" s="91"/>
      <c r="Q29" s="96"/>
      <c r="W29" s="1">
        <v>13388257</v>
      </c>
    </row>
    <row r="30" s="1" customFormat="1" ht="50.1" customHeight="1" spans="1:23">
      <c r="A30" s="6" t="s">
        <v>44</v>
      </c>
      <c r="B30" s="6"/>
      <c r="C30" s="51" t="s">
        <v>60</v>
      </c>
      <c r="D30" s="52"/>
      <c r="E30" s="52"/>
      <c r="F30" s="52"/>
      <c r="G30" s="52"/>
      <c r="H30" s="53"/>
      <c r="I30" s="6" t="s">
        <v>46</v>
      </c>
      <c r="J30" s="6"/>
      <c r="K30" s="6"/>
      <c r="L30" s="6" t="s">
        <v>47</v>
      </c>
      <c r="M30" s="6"/>
      <c r="N30" s="6"/>
      <c r="O30" s="6"/>
      <c r="P30" s="6"/>
      <c r="Q30" s="96"/>
      <c r="W30" s="1">
        <f>W28-W29</f>
        <v>11321887.79</v>
      </c>
    </row>
    <row r="31" s="1" customFormat="1" ht="50.1" customHeight="1" spans="1:17">
      <c r="A31" s="6" t="s">
        <v>48</v>
      </c>
      <c r="B31" s="6"/>
      <c r="C31" s="14"/>
      <c r="D31" s="14"/>
      <c r="E31" s="14"/>
      <c r="F31" s="14"/>
      <c r="G31" s="14"/>
      <c r="H31" s="14"/>
      <c r="I31" s="6" t="s">
        <v>49</v>
      </c>
      <c r="J31" s="6"/>
      <c r="K31" s="6"/>
      <c r="L31" s="14"/>
      <c r="M31" s="14"/>
      <c r="N31" s="14"/>
      <c r="O31" s="14"/>
      <c r="P31" s="14"/>
      <c r="Q31" s="96"/>
    </row>
    <row r="32" s="1" customFormat="1" ht="50.1" customHeight="1" spans="1:17">
      <c r="A32" s="6" t="s">
        <v>50</v>
      </c>
      <c r="B32" s="6"/>
      <c r="C32" s="54"/>
      <c r="D32" s="54"/>
      <c r="E32" s="54"/>
      <c r="F32" s="54"/>
      <c r="G32" s="54"/>
      <c r="H32" s="54"/>
      <c r="I32" s="6" t="s">
        <v>51</v>
      </c>
      <c r="J32" s="6"/>
      <c r="K32" s="6"/>
      <c r="L32" s="54"/>
      <c r="M32" s="54"/>
      <c r="N32" s="54"/>
      <c r="O32" s="54"/>
      <c r="P32" s="54"/>
      <c r="Q32" s="96"/>
    </row>
    <row r="33" s="1" customFormat="1" ht="50.1" customHeight="1" spans="1:17">
      <c r="A33" s="6" t="s">
        <v>52</v>
      </c>
      <c r="B33" s="6"/>
      <c r="C33" s="54"/>
      <c r="D33" s="54"/>
      <c r="E33" s="54"/>
      <c r="F33" s="54"/>
      <c r="G33" s="54"/>
      <c r="H33" s="54"/>
      <c r="I33" s="6" t="s">
        <v>53</v>
      </c>
      <c r="J33" s="6"/>
      <c r="K33" s="6"/>
      <c r="L33" s="54"/>
      <c r="M33" s="54"/>
      <c r="N33" s="54"/>
      <c r="O33" s="54"/>
      <c r="P33" s="54"/>
      <c r="Q33" s="96"/>
    </row>
    <row r="34" s="1" customFormat="1" spans="2:17">
      <c r="B34" s="3"/>
      <c r="D34" s="4"/>
      <c r="E34" s="3"/>
      <c r="F34" s="4"/>
      <c r="H34" s="4"/>
      <c r="K34" s="4"/>
      <c r="P34" s="4"/>
      <c r="Q34" s="96"/>
    </row>
    <row r="35" s="1" customFormat="1" ht="13.5" spans="2:17">
      <c r="B35"/>
      <c r="D35" s="4"/>
      <c r="E35" s="3"/>
      <c r="F35" s="4"/>
      <c r="H35" s="4"/>
      <c r="K35" s="4"/>
      <c r="P35" s="4"/>
      <c r="Q35" s="96"/>
    </row>
    <row r="36" s="1" customFormat="1" spans="2:17">
      <c r="B36" s="3"/>
      <c r="D36" s="4"/>
      <c r="E36" s="3"/>
      <c r="F36" s="4"/>
      <c r="H36" s="4"/>
      <c r="K36" s="4"/>
      <c r="P36" s="4"/>
      <c r="Q36" s="96"/>
    </row>
    <row r="37" s="1" customFormat="1" spans="2:17">
      <c r="B37" s="3"/>
      <c r="D37" s="4"/>
      <c r="E37" s="3"/>
      <c r="F37" s="4"/>
      <c r="H37" s="4"/>
      <c r="K37" s="4"/>
      <c r="P37" s="4"/>
      <c r="Q37" s="96"/>
    </row>
    <row r="38" s="1" customFormat="1" spans="2:17">
      <c r="B38" s="3"/>
      <c r="D38" s="4"/>
      <c r="E38" s="3"/>
      <c r="F38" s="4"/>
      <c r="H38" s="4"/>
      <c r="K38" s="4"/>
      <c r="P38" s="4"/>
      <c r="Q38" s="96"/>
    </row>
    <row r="39" s="1" customFormat="1" ht="13.5" spans="2:17">
      <c r="B39"/>
      <c r="D39" s="4"/>
      <c r="E39" s="3"/>
      <c r="F39" s="4"/>
      <c r="H39" s="4"/>
      <c r="K39" s="4"/>
      <c r="P39" s="4"/>
      <c r="Q39" s="96"/>
    </row>
    <row r="40" s="1" customFormat="1" spans="2:17">
      <c r="B40" s="3"/>
      <c r="D40" s="4"/>
      <c r="E40" s="3"/>
      <c r="F40" s="4"/>
      <c r="H40" s="4"/>
      <c r="K40" s="4"/>
      <c r="P40" s="4"/>
      <c r="Q40" s="96"/>
    </row>
    <row r="41" s="1" customFormat="1" spans="2:17">
      <c r="B41" s="3"/>
      <c r="D41" s="4"/>
      <c r="E41" s="3"/>
      <c r="F41" s="4"/>
      <c r="H41" s="4"/>
      <c r="K41" s="4"/>
      <c r="P41" s="4"/>
      <c r="Q41" s="96"/>
    </row>
    <row r="42" s="1" customFormat="1" spans="2:17">
      <c r="B42" s="3"/>
      <c r="D42" s="4"/>
      <c r="E42" s="3"/>
      <c r="F42" s="4"/>
      <c r="H42" s="4"/>
      <c r="K42" s="4"/>
      <c r="P42" s="4"/>
      <c r="Q42" s="96"/>
    </row>
    <row r="43" s="1" customFormat="1" spans="2:17">
      <c r="B43" s="3"/>
      <c r="D43" s="4"/>
      <c r="E43" s="3"/>
      <c r="F43" s="4"/>
      <c r="H43" s="4"/>
      <c r="K43" s="4"/>
      <c r="P43" s="4"/>
      <c r="Q43" s="96"/>
    </row>
    <row r="44" s="1" customFormat="1" spans="2:17">
      <c r="B44" s="3"/>
      <c r="D44" s="4"/>
      <c r="E44" s="3"/>
      <c r="F44" s="4"/>
      <c r="H44" s="4"/>
      <c r="K44" s="4"/>
      <c r="P44" s="4"/>
      <c r="Q44" s="4"/>
    </row>
    <row r="45" s="1" customFormat="1" spans="2:17">
      <c r="B45" s="3"/>
      <c r="D45" s="4"/>
      <c r="E45" s="3"/>
      <c r="F45" s="4"/>
      <c r="H45" s="4"/>
      <c r="K45" s="4"/>
      <c r="P45" s="4"/>
      <c r="Q45" s="4"/>
    </row>
    <row r="46" s="1" customFormat="1" spans="2:17">
      <c r="B46" s="3"/>
      <c r="D46" s="4"/>
      <c r="E46" s="3"/>
      <c r="F46" s="4"/>
      <c r="H46" s="4"/>
      <c r="K46" s="4"/>
      <c r="P46" s="4"/>
      <c r="Q46" s="4"/>
    </row>
    <row r="47" s="1" customFormat="1" spans="2:17">
      <c r="B47" s="3"/>
      <c r="D47" s="4"/>
      <c r="E47" s="3"/>
      <c r="F47" s="4"/>
      <c r="H47" s="4"/>
      <c r="K47" s="4"/>
      <c r="P47" s="4"/>
      <c r="Q47" s="4"/>
    </row>
    <row r="48" s="1" customFormat="1" spans="2:17">
      <c r="B48" s="3"/>
      <c r="D48" s="4"/>
      <c r="E48" s="3"/>
      <c r="F48" s="4"/>
      <c r="H48" s="4"/>
      <c r="K48" s="4"/>
      <c r="P48" s="4"/>
      <c r="Q48" s="4"/>
    </row>
    <row r="49" s="1" customFormat="1" spans="2:17">
      <c r="B49" s="3"/>
      <c r="D49" s="4"/>
      <c r="E49" s="3"/>
      <c r="F49" s="4"/>
      <c r="H49" s="4"/>
      <c r="K49" s="4"/>
      <c r="P49" s="4"/>
      <c r="Q49" s="4"/>
    </row>
    <row r="50" s="1" customFormat="1" ht="13.5" spans="2:17">
      <c r="B50" s="3"/>
      <c r="D50"/>
      <c r="E50" s="3"/>
      <c r="F50" s="4"/>
      <c r="H50" s="4"/>
      <c r="K50" s="4"/>
      <c r="P50" s="4"/>
      <c r="Q50" s="4"/>
    </row>
  </sheetData>
  <mergeCells count="44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A27:B27"/>
    <mergeCell ref="C28:D28"/>
    <mergeCell ref="E28:H28"/>
    <mergeCell ref="M28:P28"/>
    <mergeCell ref="C29:D29"/>
    <mergeCell ref="E29:H29"/>
    <mergeCell ref="M29:P29"/>
    <mergeCell ref="A30:B30"/>
    <mergeCell ref="C30:H30"/>
    <mergeCell ref="I30:K30"/>
    <mergeCell ref="L30:P30"/>
    <mergeCell ref="A31:B31"/>
    <mergeCell ref="C31:H31"/>
    <mergeCell ref="I31:K31"/>
    <mergeCell ref="L31:P31"/>
    <mergeCell ref="A32:B32"/>
    <mergeCell ref="C32:H32"/>
    <mergeCell ref="I32:K32"/>
    <mergeCell ref="L32:P32"/>
    <mergeCell ref="A33:B33"/>
    <mergeCell ref="C33:H33"/>
    <mergeCell ref="I33:K33"/>
    <mergeCell ref="L33:P33"/>
    <mergeCell ref="A5:A6"/>
    <mergeCell ref="H3:H4"/>
    <mergeCell ref="A28:B29"/>
    <mergeCell ref="I28:K29"/>
  </mergeCells>
  <pageMargins left="0.75" right="0.75" top="1" bottom="1" header="0.511805555555556" footer="0.511805555555556"/>
  <pageSetup paperSize="9" scale="77" orientation="portrait"/>
  <headerFooter/>
  <colBreaks count="1" manualBreakCount="1">
    <brk id="16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view="pageBreakPreview" zoomScaleNormal="100" topLeftCell="A4" workbookViewId="0">
      <selection activeCell="Q24" sqref="Q24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9.49166666666667" style="4" customWidth="1"/>
    <col min="5" max="5" width="6" style="3" customWidth="1"/>
    <col min="6" max="6" width="8.5" style="4" customWidth="1"/>
    <col min="7" max="7" width="4.38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9.75833333333333" style="4" customWidth="1"/>
    <col min="12" max="12" width="8.25" style="1" customWidth="1"/>
    <col min="13" max="13" width="16.0333333333333" style="1" customWidth="1"/>
    <col min="14" max="14" width="6.5" style="1" customWidth="1"/>
    <col min="15" max="15" width="4.63333333333333" style="1" customWidth="1"/>
    <col min="16" max="16" width="11.25" style="4" customWidth="1"/>
    <col min="17" max="17" width="16.25" style="4" customWidth="1"/>
    <col min="18" max="18" width="10.3333333333333" style="1"/>
    <col min="19" max="22" width="9" style="1"/>
    <col min="23" max="23" width="9.63333333333333" style="1"/>
    <col min="24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s="1" customFormat="1" ht="33" customHeight="1" spans="1:17">
      <c r="A2" s="6" t="s">
        <v>1</v>
      </c>
      <c r="B2" s="6"/>
      <c r="C2" s="7" t="s">
        <v>54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s="1" customFormat="1" ht="31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10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s="1" customFormat="1" ht="31" customHeight="1" spans="1:18">
      <c r="A4" s="6" t="s">
        <v>14</v>
      </c>
      <c r="B4" s="6"/>
      <c r="C4" s="101"/>
      <c r="D4" s="101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/>
      <c r="R4"/>
    </row>
    <row r="5" s="1" customFormat="1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s="1" customFormat="1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30" customHeight="1" spans="1:17">
      <c r="A7" s="14">
        <v>1</v>
      </c>
      <c r="B7" s="15">
        <v>43305</v>
      </c>
      <c r="C7" s="16" t="s">
        <v>33</v>
      </c>
      <c r="D7" s="17">
        <v>1098000</v>
      </c>
      <c r="E7" s="15"/>
      <c r="F7" s="17"/>
      <c r="G7" s="18"/>
      <c r="H7" s="19">
        <f>D7*G7</f>
        <v>0</v>
      </c>
      <c r="I7" s="66">
        <v>0</v>
      </c>
      <c r="J7" s="67"/>
      <c r="K7" s="17">
        <v>0</v>
      </c>
      <c r="L7" s="68"/>
      <c r="M7" s="69">
        <f>D7*0.16</f>
        <v>175680</v>
      </c>
      <c r="N7" s="14" t="s">
        <v>34</v>
      </c>
      <c r="O7" s="70" t="s">
        <v>35</v>
      </c>
      <c r="P7" s="71">
        <f>D7-H7-I7-K7-M7</f>
        <v>922320</v>
      </c>
      <c r="Q7" s="96"/>
    </row>
    <row r="8" s="2" customFormat="1" ht="25" customHeight="1" spans="1:17">
      <c r="A8" s="14">
        <v>2</v>
      </c>
      <c r="B8" s="15">
        <v>43396</v>
      </c>
      <c r="C8" s="16" t="s">
        <v>33</v>
      </c>
      <c r="D8" s="17">
        <v>4876000</v>
      </c>
      <c r="E8" s="20">
        <v>43385</v>
      </c>
      <c r="F8" s="17">
        <v>4876000</v>
      </c>
      <c r="G8" s="21">
        <v>0.025</v>
      </c>
      <c r="H8" s="22">
        <f>D8*G8</f>
        <v>121900</v>
      </c>
      <c r="I8" s="22">
        <v>70924</v>
      </c>
      <c r="J8" s="22" t="s">
        <v>61</v>
      </c>
      <c r="K8" s="17">
        <v>500</v>
      </c>
      <c r="L8" s="72" t="s">
        <v>58</v>
      </c>
      <c r="M8" s="73"/>
      <c r="N8" s="74"/>
      <c r="O8" s="8" t="s">
        <v>35</v>
      </c>
      <c r="P8" s="17">
        <f>D8-H8-I8-K8-P9</f>
        <v>3106063.23</v>
      </c>
      <c r="Q8" s="96"/>
    </row>
    <row r="9" s="1" customFormat="1" ht="24" customHeight="1" spans="1:17">
      <c r="A9" s="23"/>
      <c r="B9" s="24"/>
      <c r="C9" s="25"/>
      <c r="D9" s="26"/>
      <c r="E9" s="27"/>
      <c r="F9" s="28"/>
      <c r="G9" s="29"/>
      <c r="H9" s="30"/>
      <c r="I9" s="30"/>
      <c r="J9" s="30"/>
      <c r="K9" s="75"/>
      <c r="L9" s="76"/>
      <c r="M9" s="75"/>
      <c r="N9" s="77"/>
      <c r="O9" s="8" t="s">
        <v>59</v>
      </c>
      <c r="P9" s="78">
        <v>1576612.77</v>
      </c>
      <c r="Q9" s="96"/>
    </row>
    <row r="10" s="1" customFormat="1" ht="19" customHeight="1" spans="1:17">
      <c r="A10" s="23" t="s">
        <v>38</v>
      </c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/>
      <c r="P10" s="30"/>
      <c r="Q10" s="96"/>
    </row>
    <row r="11" s="1" customFormat="1" ht="29" customHeight="1" spans="1:17">
      <c r="A11" s="23">
        <v>3</v>
      </c>
      <c r="B11" s="24">
        <v>43423</v>
      </c>
      <c r="C11" s="25" t="s">
        <v>33</v>
      </c>
      <c r="D11" s="102">
        <v>5425000</v>
      </c>
      <c r="E11" s="27">
        <v>43412</v>
      </c>
      <c r="F11" s="28">
        <v>3449000</v>
      </c>
      <c r="G11" s="43">
        <v>0.025</v>
      </c>
      <c r="H11" s="30">
        <f>D11*G11</f>
        <v>135625</v>
      </c>
      <c r="I11" s="30">
        <v>78910</v>
      </c>
      <c r="J11" s="30"/>
      <c r="K11" s="75">
        <v>6000</v>
      </c>
      <c r="L11" s="106" t="s">
        <v>62</v>
      </c>
      <c r="M11" s="107"/>
      <c r="N11" s="77"/>
      <c r="O11" s="76" t="s">
        <v>63</v>
      </c>
      <c r="P11" s="108">
        <v>1639616.77</v>
      </c>
      <c r="Q11" s="96"/>
    </row>
    <row r="12" s="1" customFormat="1" ht="25" customHeight="1" spans="1:17">
      <c r="A12" s="23"/>
      <c r="B12" s="24"/>
      <c r="C12" s="25"/>
      <c r="D12" s="26"/>
      <c r="E12" s="27">
        <v>43412</v>
      </c>
      <c r="F12" s="28">
        <v>1976000</v>
      </c>
      <c r="G12" s="29"/>
      <c r="H12" s="30"/>
      <c r="I12" s="30"/>
      <c r="J12" s="30"/>
      <c r="K12" s="75">
        <v>3000000</v>
      </c>
      <c r="L12" s="109" t="s">
        <v>64</v>
      </c>
      <c r="M12" s="110" t="s">
        <v>65</v>
      </c>
      <c r="N12" s="111"/>
      <c r="O12" s="76" t="s">
        <v>66</v>
      </c>
      <c r="P12" s="30">
        <v>500000</v>
      </c>
      <c r="Q12" s="96"/>
    </row>
    <row r="13" s="1" customFormat="1" ht="22" customHeight="1" spans="1:17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75">
        <v>123433.33</v>
      </c>
      <c r="L13" s="76" t="s">
        <v>67</v>
      </c>
      <c r="M13" s="112"/>
      <c r="N13" s="87"/>
      <c r="O13" s="76" t="s">
        <v>35</v>
      </c>
      <c r="P13" s="30">
        <f>D11+D14-H11-H14-I11-I14-K11-K12-K13-K14-P11-P12</f>
        <v>1470319.9</v>
      </c>
      <c r="Q13" s="96"/>
    </row>
    <row r="14" s="1" customFormat="1" ht="20.1" customHeight="1" spans="1:17">
      <c r="A14" s="31"/>
      <c r="B14" s="24">
        <v>43497</v>
      </c>
      <c r="C14" s="25" t="s">
        <v>33</v>
      </c>
      <c r="D14" s="28">
        <v>1739000</v>
      </c>
      <c r="E14" s="103">
        <v>43473</v>
      </c>
      <c r="F14" s="28">
        <v>2180000</v>
      </c>
      <c r="G14" s="43">
        <v>0.025</v>
      </c>
      <c r="H14" s="30">
        <f>D14*G14</f>
        <v>43475</v>
      </c>
      <c r="I14" s="30">
        <v>110620</v>
      </c>
      <c r="J14" s="30"/>
      <c r="K14" s="75">
        <v>56000</v>
      </c>
      <c r="L14" s="76"/>
      <c r="M14" s="75"/>
      <c r="N14" s="77"/>
      <c r="O14" s="76"/>
      <c r="P14" s="30"/>
      <c r="Q14" s="96"/>
    </row>
    <row r="15" s="1" customFormat="1" ht="22" customHeight="1" spans="1:17">
      <c r="A15" s="31"/>
      <c r="B15" s="24"/>
      <c r="C15" s="25"/>
      <c r="D15" s="26"/>
      <c r="E15" s="27"/>
      <c r="F15" s="28"/>
      <c r="G15" s="104" t="s">
        <v>68</v>
      </c>
      <c r="H15" s="105"/>
      <c r="I15" s="105"/>
      <c r="J15" s="105"/>
      <c r="K15" s="105"/>
      <c r="L15" s="105"/>
      <c r="M15" s="113"/>
      <c r="N15" s="77"/>
      <c r="O15" s="76"/>
      <c r="P15" s="30"/>
      <c r="Q15" s="96"/>
    </row>
    <row r="16" s="1" customFormat="1" ht="20.1" customHeight="1" spans="1:17">
      <c r="A16" s="31"/>
      <c r="B16" s="32"/>
      <c r="C16" s="41"/>
      <c r="D16" s="42"/>
      <c r="E16" s="35"/>
      <c r="F16" s="36"/>
      <c r="G16" s="43"/>
      <c r="H16" s="30"/>
      <c r="I16" s="19"/>
      <c r="J16" s="19"/>
      <c r="K16" s="17"/>
      <c r="L16" s="76"/>
      <c r="M16" s="17"/>
      <c r="N16" s="87"/>
      <c r="O16" s="8"/>
      <c r="P16" s="30"/>
      <c r="Q16" s="96"/>
    </row>
    <row r="17" s="1" customFormat="1" ht="20.1" customHeight="1" spans="1:17">
      <c r="A17" s="31"/>
      <c r="B17" s="32"/>
      <c r="C17" s="33"/>
      <c r="D17" s="37"/>
      <c r="E17" s="35"/>
      <c r="F17" s="36"/>
      <c r="G17" s="38"/>
      <c r="H17" s="19"/>
      <c r="I17" s="19"/>
      <c r="J17" s="19"/>
      <c r="K17" s="17"/>
      <c r="L17" s="76"/>
      <c r="M17" s="17"/>
      <c r="N17" s="87"/>
      <c r="O17" s="8"/>
      <c r="P17" s="30"/>
      <c r="Q17" s="96"/>
    </row>
    <row r="18" s="1" customFormat="1" ht="20.1" customHeight="1" spans="1:17">
      <c r="A18" s="31"/>
      <c r="B18" s="32"/>
      <c r="C18" s="33"/>
      <c r="D18" s="37"/>
      <c r="E18" s="35"/>
      <c r="F18" s="36"/>
      <c r="G18" s="38"/>
      <c r="H18" s="19"/>
      <c r="I18" s="19"/>
      <c r="J18" s="19"/>
      <c r="K18" s="17"/>
      <c r="L18" s="76"/>
      <c r="M18" s="17"/>
      <c r="N18" s="87"/>
      <c r="O18" s="8"/>
      <c r="P18" s="30"/>
      <c r="Q18" s="96"/>
    </row>
    <row r="19" s="1" customFormat="1" ht="20.1" customHeight="1" spans="1:17">
      <c r="A19" s="31"/>
      <c r="B19" s="32"/>
      <c r="C19" s="33"/>
      <c r="D19" s="37"/>
      <c r="E19" s="35"/>
      <c r="F19" s="36"/>
      <c r="G19" s="38"/>
      <c r="H19" s="19"/>
      <c r="I19" s="19"/>
      <c r="J19" s="19"/>
      <c r="K19" s="17"/>
      <c r="L19" s="76"/>
      <c r="M19" s="17"/>
      <c r="N19" s="87"/>
      <c r="O19" s="8"/>
      <c r="P19" s="30"/>
      <c r="Q19" s="96"/>
    </row>
    <row r="20" s="1" customFormat="1" ht="20.1" customHeight="1" spans="1:17">
      <c r="A20" s="31"/>
      <c r="B20" s="32"/>
      <c r="C20" s="33"/>
      <c r="D20" s="37"/>
      <c r="E20" s="35"/>
      <c r="F20" s="36"/>
      <c r="G20" s="38"/>
      <c r="H20" s="19"/>
      <c r="I20" s="19"/>
      <c r="J20" s="19"/>
      <c r="K20" s="17"/>
      <c r="L20" s="76"/>
      <c r="M20" s="17"/>
      <c r="N20" s="87"/>
      <c r="O20" s="8"/>
      <c r="P20" s="30"/>
      <c r="Q20" s="96"/>
    </row>
    <row r="21" s="1" customFormat="1" ht="20.1" customHeight="1" spans="1:25">
      <c r="A21" s="31"/>
      <c r="B21" s="32"/>
      <c r="C21" s="33"/>
      <c r="D21" s="37"/>
      <c r="E21" s="35"/>
      <c r="F21" s="36"/>
      <c r="G21" s="38"/>
      <c r="H21" s="19"/>
      <c r="I21" s="19"/>
      <c r="J21" s="19"/>
      <c r="K21" s="17"/>
      <c r="L21" s="76"/>
      <c r="M21" s="17"/>
      <c r="N21" s="87"/>
      <c r="O21" s="8"/>
      <c r="P21" s="19"/>
      <c r="Q21" s="96"/>
      <c r="W21" s="1">
        <v>28271357</v>
      </c>
      <c r="Y21" s="1">
        <v>15197</v>
      </c>
    </row>
    <row r="22" s="1" customFormat="1" ht="20.1" customHeight="1" spans="1:25">
      <c r="A22" s="31"/>
      <c r="B22" s="32"/>
      <c r="C22" s="33"/>
      <c r="D22" s="37"/>
      <c r="E22" s="35"/>
      <c r="F22" s="36"/>
      <c r="G22" s="38"/>
      <c r="H22" s="19"/>
      <c r="I22" s="19"/>
      <c r="J22" s="19"/>
      <c r="K22" s="17"/>
      <c r="L22" s="8"/>
      <c r="M22" s="17"/>
      <c r="N22" s="8"/>
      <c r="O22" s="8"/>
      <c r="P22" s="19"/>
      <c r="Q22" s="96"/>
      <c r="W22" s="1">
        <v>53477</v>
      </c>
      <c r="Y22" s="1">
        <v>18000</v>
      </c>
    </row>
    <row r="23" s="1" customFormat="1" ht="20.1" customHeight="1" spans="1:25">
      <c r="A23" s="31"/>
      <c r="B23" s="32"/>
      <c r="C23" s="33"/>
      <c r="D23" s="37"/>
      <c r="E23" s="35"/>
      <c r="F23" s="36"/>
      <c r="G23" s="38"/>
      <c r="H23" s="19"/>
      <c r="I23" s="19"/>
      <c r="J23" s="19"/>
      <c r="K23" s="17"/>
      <c r="L23" s="8"/>
      <c r="M23" s="17"/>
      <c r="N23" s="8"/>
      <c r="O23" s="8"/>
      <c r="P23" s="19"/>
      <c r="Q23" s="96">
        <f>D11+D14-H11-H14-I14-I11-K11-K12-K13-K14-P11-P12-P13</f>
        <v>0</v>
      </c>
      <c r="T23" s="1">
        <v>365353</v>
      </c>
      <c r="U23" s="1">
        <v>5000</v>
      </c>
      <c r="W23" s="1">
        <v>2165735.07</v>
      </c>
      <c r="Y23" s="1">
        <v>7500</v>
      </c>
    </row>
    <row r="24" s="1" customFormat="1" ht="20.1" customHeight="1" spans="1:25">
      <c r="A24" s="31"/>
      <c r="B24" s="32"/>
      <c r="C24" s="33"/>
      <c r="D24" s="37"/>
      <c r="E24" s="35"/>
      <c r="F24" s="36"/>
      <c r="G24" s="38"/>
      <c r="H24" s="19"/>
      <c r="I24" s="19"/>
      <c r="J24" s="19"/>
      <c r="K24" s="17"/>
      <c r="L24" s="8"/>
      <c r="M24" s="17"/>
      <c r="N24" s="8"/>
      <c r="O24" s="8"/>
      <c r="P24" s="19"/>
      <c r="Q24" s="96"/>
      <c r="T24" s="1">
        <v>411220</v>
      </c>
      <c r="U24" s="1">
        <v>4000</v>
      </c>
      <c r="W24" s="1">
        <v>365353</v>
      </c>
      <c r="Y24" s="1">
        <v>5000</v>
      </c>
    </row>
    <row r="25" s="1" customFormat="1" ht="20.1" customHeight="1" spans="1:25">
      <c r="A25" s="31"/>
      <c r="B25" s="32"/>
      <c r="C25" s="33"/>
      <c r="D25" s="37"/>
      <c r="E25" s="35"/>
      <c r="F25" s="36"/>
      <c r="G25" s="38"/>
      <c r="H25" s="19"/>
      <c r="I25" s="19"/>
      <c r="J25" s="19"/>
      <c r="K25" s="17"/>
      <c r="L25" s="8"/>
      <c r="M25" s="17"/>
      <c r="N25" s="8"/>
      <c r="O25" s="8"/>
      <c r="P25" s="19"/>
      <c r="Q25" s="96"/>
      <c r="Y25" s="1">
        <v>4000</v>
      </c>
    </row>
    <row r="26" s="1" customFormat="1" ht="30" customHeight="1" spans="1:25">
      <c r="A26" s="6" t="s">
        <v>36</v>
      </c>
      <c r="B26" s="6"/>
      <c r="C26" s="46" t="s">
        <v>37</v>
      </c>
      <c r="D26" s="47">
        <f>SUM(D7:D25)</f>
        <v>13138000</v>
      </c>
      <c r="E26" s="46" t="s">
        <v>37</v>
      </c>
      <c r="F26" s="48">
        <f>SUM(F7:F25)</f>
        <v>12481000</v>
      </c>
      <c r="G26" s="46" t="s">
        <v>37</v>
      </c>
      <c r="H26" s="48">
        <f>SUM(H7:H25)</f>
        <v>301000</v>
      </c>
      <c r="I26" s="48">
        <f>SUM(I7:I25)</f>
        <v>260454</v>
      </c>
      <c r="J26" s="47" t="s">
        <v>37</v>
      </c>
      <c r="K26" s="48">
        <f>SUM(K7:K25)</f>
        <v>3185933.33</v>
      </c>
      <c r="L26" s="46" t="s">
        <v>37</v>
      </c>
      <c r="M26" s="48">
        <f>SUM(M7:M25)</f>
        <v>175680</v>
      </c>
      <c r="N26" s="46" t="s">
        <v>37</v>
      </c>
      <c r="O26" s="46" t="s">
        <v>37</v>
      </c>
      <c r="P26" s="48">
        <f>SUM(P7:P25)</f>
        <v>9214932.67</v>
      </c>
      <c r="Q26" s="96"/>
      <c r="Y26" s="1">
        <v>780</v>
      </c>
    </row>
    <row r="27" s="1" customFormat="1" ht="30" customHeight="1" spans="1:25">
      <c r="A27" s="6" t="s">
        <v>38</v>
      </c>
      <c r="B27" s="6"/>
      <c r="C27" s="6" t="s">
        <v>39</v>
      </c>
      <c r="D27" s="6"/>
      <c r="E27" s="49">
        <f>P11+P12+P13</f>
        <v>3609936.67</v>
      </c>
      <c r="F27" s="49"/>
      <c r="G27" s="49"/>
      <c r="H27" s="49"/>
      <c r="I27" s="6" t="s">
        <v>40</v>
      </c>
      <c r="J27" s="6"/>
      <c r="K27" s="6"/>
      <c r="L27" s="6" t="s">
        <v>41</v>
      </c>
      <c r="M27" s="49">
        <v>0</v>
      </c>
      <c r="N27" s="49"/>
      <c r="O27" s="49"/>
      <c r="P27" s="49"/>
      <c r="Q27"/>
      <c r="Y27" s="1">
        <v>3000</v>
      </c>
    </row>
    <row r="28" s="1" customFormat="1" ht="30" customHeight="1" spans="1:18">
      <c r="A28" s="6"/>
      <c r="B28" s="6"/>
      <c r="C28" s="6" t="s">
        <v>42</v>
      </c>
      <c r="D28" s="6"/>
      <c r="E28" s="50">
        <f>P13+P12+P11</f>
        <v>3609936.67</v>
      </c>
      <c r="F28" s="50"/>
      <c r="G28" s="50"/>
      <c r="H28" s="50"/>
      <c r="I28" s="6"/>
      <c r="J28" s="6"/>
      <c r="K28" s="6"/>
      <c r="L28" s="6" t="s">
        <v>43</v>
      </c>
      <c r="M28" s="91" t="str">
        <f>SUBSTITUTE(SUBSTITUTE(TEXT(INT(M27),"[DBNum2][$-804]G/通用格式元"&amp;IF(INT(M27)=M27,"整",""))&amp;TEXT(MID(M27,FIND(".",M27&amp;".0")+1,1),"[DBNum2][$-804]G/通用格式角")&amp;TEXT(MID(M27,FIND(".",M27&amp;".0")+2,1),"[DBNum2][$-804]G/通用格式分"),"零角","零"),"零分","")</f>
        <v>零元整</v>
      </c>
      <c r="N28" s="91"/>
      <c r="O28" s="91"/>
      <c r="P28" s="91"/>
      <c r="Q28" s="96"/>
      <c r="R28" s="1">
        <f>D26-H26-I26-K26-M26</f>
        <v>9214932.67</v>
      </c>
    </row>
    <row r="29" s="1" customFormat="1" ht="50.1" customHeight="1" spans="1:17">
      <c r="A29" s="6" t="s">
        <v>44</v>
      </c>
      <c r="B29" s="6"/>
      <c r="C29" s="51" t="s">
        <v>60</v>
      </c>
      <c r="D29" s="52"/>
      <c r="E29" s="52"/>
      <c r="F29" s="52"/>
      <c r="G29" s="52"/>
      <c r="H29" s="53"/>
      <c r="I29" s="6" t="s">
        <v>46</v>
      </c>
      <c r="J29" s="6"/>
      <c r="K29" s="6"/>
      <c r="L29" s="6" t="s">
        <v>47</v>
      </c>
      <c r="M29" s="6"/>
      <c r="N29" s="6"/>
      <c r="O29" s="6"/>
      <c r="P29" s="6"/>
      <c r="Q29" s="96"/>
    </row>
    <row r="30" s="1" customFormat="1" ht="50.1" customHeight="1" spans="1:17">
      <c r="A30" s="6" t="s">
        <v>48</v>
      </c>
      <c r="B30" s="6"/>
      <c r="C30" s="14"/>
      <c r="D30" s="14"/>
      <c r="E30" s="14"/>
      <c r="F30" s="14"/>
      <c r="G30" s="14"/>
      <c r="H30" s="14"/>
      <c r="I30" s="6" t="s">
        <v>49</v>
      </c>
      <c r="J30" s="6"/>
      <c r="K30" s="6"/>
      <c r="L30" s="14"/>
      <c r="M30" s="14"/>
      <c r="N30" s="14"/>
      <c r="O30" s="14"/>
      <c r="P30" s="14"/>
      <c r="Q30" s="96"/>
    </row>
    <row r="31" s="1" customFormat="1" ht="50.1" customHeight="1" spans="1:17">
      <c r="A31" s="6" t="s">
        <v>50</v>
      </c>
      <c r="B31" s="6"/>
      <c r="C31" s="54"/>
      <c r="D31" s="54"/>
      <c r="E31" s="54"/>
      <c r="F31" s="54"/>
      <c r="G31" s="54"/>
      <c r="H31" s="54"/>
      <c r="I31" s="6" t="s">
        <v>51</v>
      </c>
      <c r="J31" s="6"/>
      <c r="K31" s="6"/>
      <c r="L31" s="54"/>
      <c r="M31" s="54"/>
      <c r="N31" s="54"/>
      <c r="O31" s="54"/>
      <c r="P31" s="54"/>
      <c r="Q31" s="96"/>
    </row>
    <row r="32" s="1" customFormat="1" ht="50.1" customHeight="1" spans="1:17">
      <c r="A32" s="6" t="s">
        <v>52</v>
      </c>
      <c r="B32" s="6"/>
      <c r="C32" s="54"/>
      <c r="D32" s="54"/>
      <c r="E32" s="54"/>
      <c r="F32" s="54"/>
      <c r="G32" s="54"/>
      <c r="H32" s="54"/>
      <c r="I32" s="6" t="s">
        <v>53</v>
      </c>
      <c r="J32" s="6"/>
      <c r="K32" s="6"/>
      <c r="L32" s="54"/>
      <c r="M32" s="54"/>
      <c r="N32" s="54"/>
      <c r="O32" s="54"/>
      <c r="P32" s="54"/>
      <c r="Q32" s="96"/>
    </row>
    <row r="33" s="1" customFormat="1" spans="2:17">
      <c r="B33" s="3"/>
      <c r="D33" s="4"/>
      <c r="E33" s="3"/>
      <c r="F33" s="4"/>
      <c r="H33" s="4"/>
      <c r="K33" s="4"/>
      <c r="P33" s="4"/>
      <c r="Q33" s="96"/>
    </row>
    <row r="34" s="1" customFormat="1" ht="13.5" spans="2:17">
      <c r="B34"/>
      <c r="D34" s="4"/>
      <c r="E34" s="3"/>
      <c r="F34" s="4"/>
      <c r="H34" s="4"/>
      <c r="K34" s="4"/>
      <c r="P34" s="4"/>
      <c r="Q34" s="96"/>
    </row>
    <row r="35" s="1" customFormat="1" spans="2:17">
      <c r="B35" s="3"/>
      <c r="D35" s="4"/>
      <c r="E35" s="3"/>
      <c r="F35" s="4"/>
      <c r="H35" s="4"/>
      <c r="K35" s="4"/>
      <c r="P35" s="4"/>
      <c r="Q35" s="96"/>
    </row>
    <row r="36" s="1" customFormat="1" spans="2:17">
      <c r="B36" s="3"/>
      <c r="D36" s="4"/>
      <c r="E36" s="3"/>
      <c r="F36" s="4"/>
      <c r="H36" s="4"/>
      <c r="K36" s="4"/>
      <c r="P36" s="4"/>
      <c r="Q36" s="96"/>
    </row>
    <row r="37" s="1" customFormat="1" spans="2:17">
      <c r="B37" s="3"/>
      <c r="D37" s="4"/>
      <c r="E37" s="3"/>
      <c r="F37" s="4"/>
      <c r="H37" s="4"/>
      <c r="K37" s="4"/>
      <c r="P37" s="4"/>
      <c r="Q37" s="96"/>
    </row>
    <row r="38" s="1" customFormat="1" ht="13.5" spans="2:17">
      <c r="B38"/>
      <c r="D38" s="4"/>
      <c r="E38" s="3"/>
      <c r="F38" s="4"/>
      <c r="H38" s="4"/>
      <c r="K38" s="4"/>
      <c r="P38" s="4"/>
      <c r="Q38" s="96"/>
    </row>
    <row r="39" s="1" customFormat="1" spans="2:17">
      <c r="B39" s="3"/>
      <c r="D39" s="4"/>
      <c r="E39" s="3"/>
      <c r="F39" s="4"/>
      <c r="H39" s="4"/>
      <c r="K39" s="4"/>
      <c r="P39" s="4"/>
      <c r="Q39" s="96"/>
    </row>
    <row r="40" s="1" customFormat="1" spans="2:17">
      <c r="B40" s="3"/>
      <c r="D40" s="4"/>
      <c r="E40" s="3"/>
      <c r="F40" s="4"/>
      <c r="H40" s="4"/>
      <c r="K40" s="4"/>
      <c r="P40" s="4"/>
      <c r="Q40" s="96"/>
    </row>
    <row r="41" s="1" customFormat="1" spans="2:17">
      <c r="B41" s="3"/>
      <c r="D41" s="4"/>
      <c r="E41" s="3"/>
      <c r="F41" s="4"/>
      <c r="H41" s="4"/>
      <c r="K41" s="4"/>
      <c r="P41" s="4"/>
      <c r="Q41" s="96"/>
    </row>
    <row r="42" s="1" customFormat="1" spans="2:17">
      <c r="B42" s="3"/>
      <c r="D42" s="4"/>
      <c r="E42" s="3"/>
      <c r="F42" s="4"/>
      <c r="H42" s="4"/>
      <c r="K42" s="4"/>
      <c r="P42" s="4"/>
      <c r="Q42" s="96"/>
    </row>
    <row r="43" s="1" customFormat="1" spans="2:17">
      <c r="B43" s="3"/>
      <c r="D43" s="4"/>
      <c r="E43" s="3"/>
      <c r="F43" s="4"/>
      <c r="H43" s="4"/>
      <c r="K43" s="4"/>
      <c r="P43" s="4"/>
      <c r="Q43" s="4"/>
    </row>
    <row r="44" s="1" customFormat="1" spans="2:17">
      <c r="B44" s="3"/>
      <c r="D44" s="4"/>
      <c r="E44" s="3"/>
      <c r="F44" s="4"/>
      <c r="H44" s="4"/>
      <c r="K44" s="4"/>
      <c r="P44" s="4"/>
      <c r="Q44" s="4"/>
    </row>
    <row r="45" s="1" customFormat="1" spans="2:17">
      <c r="B45" s="3"/>
      <c r="D45" s="4"/>
      <c r="E45" s="3"/>
      <c r="F45" s="4"/>
      <c r="H45" s="4"/>
      <c r="K45" s="4"/>
      <c r="P45" s="4"/>
      <c r="Q45" s="4"/>
    </row>
    <row r="46" s="1" customFormat="1" spans="2:17">
      <c r="B46" s="3"/>
      <c r="D46" s="4"/>
      <c r="E46" s="3"/>
      <c r="F46" s="4"/>
      <c r="H46" s="4"/>
      <c r="K46" s="4"/>
      <c r="P46" s="4"/>
      <c r="Q46" s="4"/>
    </row>
    <row r="47" s="1" customFormat="1" spans="2:17">
      <c r="B47" s="3"/>
      <c r="D47" s="4"/>
      <c r="E47" s="3"/>
      <c r="F47" s="4"/>
      <c r="H47" s="4"/>
      <c r="K47" s="4"/>
      <c r="P47" s="4"/>
      <c r="Q47" s="4"/>
    </row>
    <row r="48" s="1" customFormat="1" spans="2:17">
      <c r="B48" s="3"/>
      <c r="D48" s="4"/>
      <c r="E48" s="3"/>
      <c r="F48" s="4"/>
      <c r="H48" s="4"/>
      <c r="K48" s="4"/>
      <c r="P48" s="4"/>
      <c r="Q48" s="4"/>
    </row>
    <row r="49" s="1" customFormat="1" ht="13.5" spans="2:17">
      <c r="B49" s="3"/>
      <c r="D49"/>
      <c r="E49" s="3"/>
      <c r="F49" s="4"/>
      <c r="H49" s="4"/>
      <c r="K49" s="4"/>
      <c r="P49" s="4"/>
      <c r="Q49" s="4"/>
    </row>
  </sheetData>
  <mergeCells count="47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L11:M11"/>
    <mergeCell ref="G15:M15"/>
    <mergeCell ref="A26:B26"/>
    <mergeCell ref="C27:D27"/>
    <mergeCell ref="E27:H27"/>
    <mergeCell ref="M27:P27"/>
    <mergeCell ref="C28:D28"/>
    <mergeCell ref="E28:H28"/>
    <mergeCell ref="M28:P28"/>
    <mergeCell ref="A29:B29"/>
    <mergeCell ref="C29:H29"/>
    <mergeCell ref="I29:K29"/>
    <mergeCell ref="L29:P29"/>
    <mergeCell ref="A30:B30"/>
    <mergeCell ref="C30:H30"/>
    <mergeCell ref="I30:K30"/>
    <mergeCell ref="L30:P30"/>
    <mergeCell ref="A31:B31"/>
    <mergeCell ref="C31:H31"/>
    <mergeCell ref="I31:K31"/>
    <mergeCell ref="L31:P31"/>
    <mergeCell ref="A32:B32"/>
    <mergeCell ref="C32:H32"/>
    <mergeCell ref="I32:K32"/>
    <mergeCell ref="L32:P32"/>
    <mergeCell ref="A5:A6"/>
    <mergeCell ref="H3:H4"/>
    <mergeCell ref="M12:M13"/>
    <mergeCell ref="A27:B28"/>
    <mergeCell ref="I27:K28"/>
  </mergeCells>
  <pageMargins left="0.354166666666667" right="0.313888888888889" top="1" bottom="1" header="0.511805555555556" footer="0.511805555555556"/>
  <pageSetup paperSize="9" scale="73" orientation="portrait"/>
  <headerFooter/>
  <colBreaks count="1" manualBreakCount="1">
    <brk id="16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topLeftCell="A11" workbookViewId="0">
      <selection activeCell="A11" sqref="$A1:$XFD1048576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9.49166666666667" style="4" customWidth="1"/>
    <col min="5" max="5" width="6" style="3" customWidth="1"/>
    <col min="6" max="6" width="8.5" style="4" customWidth="1"/>
    <col min="7" max="7" width="4.38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9.75833333333333" style="4" customWidth="1"/>
    <col min="12" max="12" width="9.66666666666667" style="1" customWidth="1"/>
    <col min="13" max="13" width="16.0333333333333" style="1" customWidth="1"/>
    <col min="14" max="14" width="6.5" style="1" customWidth="1"/>
    <col min="15" max="15" width="28.3333333333333" style="1" customWidth="1"/>
    <col min="16" max="16" width="11.25" style="4" customWidth="1"/>
    <col min="17" max="17" width="16.25" style="4" customWidth="1"/>
    <col min="18" max="18" width="11.3333333333333" style="1"/>
    <col min="19" max="22" width="9" style="1"/>
    <col min="23" max="23" width="9.63333333333333" style="1"/>
    <col min="24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s="1" customFormat="1" ht="33" customHeight="1" spans="1:17">
      <c r="A2" s="6" t="s">
        <v>1</v>
      </c>
      <c r="B2" s="6"/>
      <c r="C2" s="7" t="s">
        <v>54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s="1" customFormat="1" ht="31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69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s="1" customFormat="1" ht="31" customHeight="1" spans="1:18">
      <c r="A4" s="6" t="s">
        <v>14</v>
      </c>
      <c r="B4" s="6"/>
      <c r="C4" s="8">
        <v>18941333.28</v>
      </c>
      <c r="D4" s="8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/>
      <c r="R4"/>
    </row>
    <row r="5" s="1" customFormat="1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s="1" customFormat="1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30" customHeight="1" spans="1:17">
      <c r="A7" s="14">
        <v>1</v>
      </c>
      <c r="B7" s="15">
        <v>43305</v>
      </c>
      <c r="C7" s="16" t="s">
        <v>33</v>
      </c>
      <c r="D7" s="17">
        <v>1098000</v>
      </c>
      <c r="E7" s="15"/>
      <c r="F7" s="17"/>
      <c r="G7" s="18"/>
      <c r="H7" s="19">
        <f t="shared" ref="H7:H11" si="0">D7*G7</f>
        <v>0</v>
      </c>
      <c r="I7" s="66">
        <v>0</v>
      </c>
      <c r="J7" s="67"/>
      <c r="K7" s="17">
        <v>0</v>
      </c>
      <c r="L7" s="68"/>
      <c r="M7" s="69">
        <f>D7*0.16</f>
        <v>175680</v>
      </c>
      <c r="N7" s="14" t="s">
        <v>34</v>
      </c>
      <c r="O7" s="70" t="s">
        <v>35</v>
      </c>
      <c r="P7" s="71">
        <f>D7-H7-I7-K7-M7</f>
        <v>922320</v>
      </c>
      <c r="Q7" s="96"/>
    </row>
    <row r="8" s="2" customFormat="1" ht="25" customHeight="1" spans="1:17">
      <c r="A8" s="14">
        <v>2</v>
      </c>
      <c r="B8" s="15">
        <v>43396</v>
      </c>
      <c r="C8" s="16" t="s">
        <v>33</v>
      </c>
      <c r="D8" s="17">
        <v>4876000</v>
      </c>
      <c r="E8" s="20">
        <v>43385</v>
      </c>
      <c r="F8" s="17">
        <v>4876000</v>
      </c>
      <c r="G8" s="21">
        <v>0.025</v>
      </c>
      <c r="H8" s="22">
        <f t="shared" si="0"/>
        <v>121900</v>
      </c>
      <c r="I8" s="22">
        <v>70924</v>
      </c>
      <c r="J8" s="22" t="s">
        <v>61</v>
      </c>
      <c r="K8" s="17">
        <v>500</v>
      </c>
      <c r="L8" s="72" t="s">
        <v>58</v>
      </c>
      <c r="M8" s="73"/>
      <c r="N8" s="74"/>
      <c r="O8" s="8" t="s">
        <v>35</v>
      </c>
      <c r="P8" s="17">
        <f>D8-H8-I8-K8-P9</f>
        <v>3106063.23</v>
      </c>
      <c r="Q8" s="96"/>
    </row>
    <row r="9" s="1" customFormat="1" ht="24" customHeight="1" spans="1:17">
      <c r="A9" s="23"/>
      <c r="B9" s="24"/>
      <c r="C9" s="25"/>
      <c r="D9" s="26"/>
      <c r="E9" s="27"/>
      <c r="F9" s="28"/>
      <c r="G9" s="29"/>
      <c r="H9" s="30"/>
      <c r="I9" s="30"/>
      <c r="J9" s="30"/>
      <c r="K9" s="75"/>
      <c r="L9" s="76"/>
      <c r="M9" s="75"/>
      <c r="N9" s="77"/>
      <c r="O9" s="8" t="s">
        <v>59</v>
      </c>
      <c r="P9" s="78">
        <v>1576612.77</v>
      </c>
      <c r="Q9" s="96"/>
    </row>
    <row r="10" s="1" customFormat="1" ht="19" customHeight="1" spans="1:17">
      <c r="A10" s="23"/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/>
      <c r="P10" s="30"/>
      <c r="Q10" s="96"/>
    </row>
    <row r="11" s="1" customFormat="1" ht="29" customHeight="1" spans="1:17">
      <c r="A11" s="31">
        <v>3</v>
      </c>
      <c r="B11" s="32">
        <v>43423</v>
      </c>
      <c r="C11" s="33" t="s">
        <v>33</v>
      </c>
      <c r="D11" s="34">
        <v>5425000</v>
      </c>
      <c r="E11" s="35">
        <v>43412</v>
      </c>
      <c r="F11" s="36">
        <v>3449000</v>
      </c>
      <c r="G11" s="18">
        <v>0.025</v>
      </c>
      <c r="H11" s="19">
        <f t="shared" si="0"/>
        <v>135625</v>
      </c>
      <c r="I11" s="19">
        <v>78910</v>
      </c>
      <c r="J11" s="19"/>
      <c r="K11" s="17">
        <v>6000</v>
      </c>
      <c r="L11" s="79" t="s">
        <v>62</v>
      </c>
      <c r="M11" s="80"/>
      <c r="N11" s="9"/>
      <c r="O11" s="8" t="s">
        <v>63</v>
      </c>
      <c r="P11" s="81">
        <v>1639616.77</v>
      </c>
      <c r="Q11" s="96"/>
    </row>
    <row r="12" s="1" customFormat="1" ht="25" customHeight="1" spans="1:17">
      <c r="A12" s="31"/>
      <c r="B12" s="32"/>
      <c r="C12" s="33"/>
      <c r="D12" s="37"/>
      <c r="E12" s="35">
        <v>43412</v>
      </c>
      <c r="F12" s="36">
        <v>1976000</v>
      </c>
      <c r="G12" s="38"/>
      <c r="H12" s="19"/>
      <c r="I12" s="19"/>
      <c r="J12" s="19"/>
      <c r="K12" s="17">
        <v>3000000</v>
      </c>
      <c r="L12" s="82" t="s">
        <v>64</v>
      </c>
      <c r="M12" s="83" t="s">
        <v>65</v>
      </c>
      <c r="N12" s="84"/>
      <c r="O12" s="8" t="s">
        <v>66</v>
      </c>
      <c r="P12" s="19">
        <v>500000</v>
      </c>
      <c r="Q12" s="96"/>
    </row>
    <row r="13" s="1" customFormat="1" ht="22" customHeight="1" spans="1:17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17">
        <v>123433.33</v>
      </c>
      <c r="L13" s="8" t="s">
        <v>67</v>
      </c>
      <c r="M13" s="85"/>
      <c r="N13" s="9"/>
      <c r="O13" s="8" t="s">
        <v>35</v>
      </c>
      <c r="P13" s="19">
        <f>D11+D14-H11-H14-I11-I14-K11-K12-K13-K14-P11-P12</f>
        <v>1470319.9</v>
      </c>
      <c r="Q13" s="96"/>
    </row>
    <row r="14" s="1" customFormat="1" ht="20.1" customHeight="1" spans="1:17">
      <c r="A14" s="31"/>
      <c r="B14" s="32">
        <v>43497</v>
      </c>
      <c r="C14" s="33" t="s">
        <v>33</v>
      </c>
      <c r="D14" s="36">
        <v>1739000</v>
      </c>
      <c r="E14" s="20">
        <v>43473</v>
      </c>
      <c r="F14" s="36">
        <v>2180000</v>
      </c>
      <c r="G14" s="18">
        <v>0.025</v>
      </c>
      <c r="H14" s="19">
        <f>D14*G14</f>
        <v>43475</v>
      </c>
      <c r="I14" s="19">
        <v>110620</v>
      </c>
      <c r="J14" s="19"/>
      <c r="K14" s="17">
        <v>56000</v>
      </c>
      <c r="L14" s="8"/>
      <c r="M14" s="17"/>
      <c r="N14" s="9"/>
      <c r="O14" s="8"/>
      <c r="P14" s="19"/>
      <c r="Q14" s="96"/>
    </row>
    <row r="15" s="1" customFormat="1" ht="22" customHeight="1" spans="1:17">
      <c r="A15" s="31"/>
      <c r="B15" s="32"/>
      <c r="C15" s="33"/>
      <c r="D15" s="37"/>
      <c r="E15" s="35"/>
      <c r="F15" s="36"/>
      <c r="G15" s="39" t="s">
        <v>68</v>
      </c>
      <c r="H15" s="40"/>
      <c r="I15" s="40"/>
      <c r="J15" s="40"/>
      <c r="K15" s="40"/>
      <c r="L15" s="40"/>
      <c r="M15" s="86"/>
      <c r="N15" s="9"/>
      <c r="O15" s="8"/>
      <c r="P15" s="19"/>
      <c r="Q15" s="96"/>
    </row>
    <row r="16" s="1" customFormat="1" ht="20.1" customHeight="1" spans="1:17">
      <c r="A16" s="31"/>
      <c r="B16" s="32"/>
      <c r="C16" s="41"/>
      <c r="D16" s="42"/>
      <c r="E16" s="35"/>
      <c r="F16" s="36"/>
      <c r="G16" s="43"/>
      <c r="H16" s="30"/>
      <c r="I16" s="19"/>
      <c r="J16" s="19"/>
      <c r="K16" s="17"/>
      <c r="L16" s="76"/>
      <c r="M16" s="17"/>
      <c r="N16" s="87"/>
      <c r="O16" s="8"/>
      <c r="P16" s="30"/>
      <c r="Q16" s="96"/>
    </row>
    <row r="17" s="1" customFormat="1" ht="20.1" customHeight="1" spans="1:17">
      <c r="A17" s="31"/>
      <c r="B17" s="32"/>
      <c r="C17" s="33"/>
      <c r="D17" s="37"/>
      <c r="E17" s="35"/>
      <c r="F17" s="36"/>
      <c r="G17" s="38"/>
      <c r="H17" s="19"/>
      <c r="I17" s="19"/>
      <c r="J17" s="19"/>
      <c r="K17" s="17"/>
      <c r="L17" s="76"/>
      <c r="M17" s="17"/>
      <c r="N17" s="87"/>
      <c r="O17" s="8"/>
      <c r="P17" s="30"/>
      <c r="Q17" s="96"/>
    </row>
    <row r="18" s="1" customFormat="1" ht="20.1" customHeight="1" spans="1:17">
      <c r="A18" s="31"/>
      <c r="B18" s="32"/>
      <c r="C18" s="33"/>
      <c r="D18" s="37"/>
      <c r="E18" s="35"/>
      <c r="F18" s="36"/>
      <c r="G18" s="38"/>
      <c r="H18" s="19"/>
      <c r="I18" s="19"/>
      <c r="J18" s="19"/>
      <c r="K18" s="17"/>
      <c r="L18" s="76"/>
      <c r="M18" s="17"/>
      <c r="N18" s="87"/>
      <c r="O18" s="8"/>
      <c r="P18" s="30"/>
      <c r="Q18" s="96"/>
    </row>
    <row r="19" s="1" customFormat="1" ht="20.1" customHeight="1" spans="1:17">
      <c r="A19" s="31"/>
      <c r="B19" s="32"/>
      <c r="C19" s="33"/>
      <c r="D19" s="37"/>
      <c r="E19" s="35"/>
      <c r="F19" s="36"/>
      <c r="G19" s="38"/>
      <c r="H19" s="19"/>
      <c r="I19" s="19"/>
      <c r="J19" s="19"/>
      <c r="K19" s="17"/>
      <c r="L19" s="76"/>
      <c r="M19" s="17"/>
      <c r="N19" s="87"/>
      <c r="O19" s="8"/>
      <c r="P19" s="30"/>
      <c r="Q19" s="96"/>
    </row>
    <row r="20" s="1" customFormat="1" ht="20.1" customHeight="1" spans="1:17">
      <c r="A20" s="31"/>
      <c r="B20" s="32"/>
      <c r="C20" s="33"/>
      <c r="D20" s="37"/>
      <c r="E20" s="35"/>
      <c r="F20" s="36"/>
      <c r="G20" s="38"/>
      <c r="H20" s="19"/>
      <c r="I20" s="19"/>
      <c r="J20" s="19"/>
      <c r="K20" s="17"/>
      <c r="L20" s="76"/>
      <c r="M20" s="17"/>
      <c r="N20" s="87"/>
      <c r="O20" s="8"/>
      <c r="P20" s="30"/>
      <c r="Q20" s="96"/>
    </row>
    <row r="21" s="1" customFormat="1" ht="58" customHeight="1" spans="1:25">
      <c r="A21" s="23">
        <v>4</v>
      </c>
      <c r="B21" s="24">
        <v>43852</v>
      </c>
      <c r="C21" s="25" t="s">
        <v>33</v>
      </c>
      <c r="D21" s="26">
        <v>2026000</v>
      </c>
      <c r="E21" s="27"/>
      <c r="F21" s="28"/>
      <c r="G21" s="43">
        <v>0.025</v>
      </c>
      <c r="H21" s="30">
        <v>86950</v>
      </c>
      <c r="I21" s="30">
        <v>0</v>
      </c>
      <c r="J21" s="30"/>
      <c r="K21" s="75">
        <v>10300</v>
      </c>
      <c r="L21" s="100" t="s">
        <v>70</v>
      </c>
      <c r="M21" s="75">
        <v>-175680</v>
      </c>
      <c r="N21" s="77" t="s">
        <v>71</v>
      </c>
      <c r="O21" s="90" t="s">
        <v>72</v>
      </c>
      <c r="P21" s="30">
        <v>2400000</v>
      </c>
      <c r="Q21" s="97" t="s">
        <v>73</v>
      </c>
      <c r="W21" s="1">
        <v>28271357</v>
      </c>
      <c r="Y21" s="1">
        <v>15197</v>
      </c>
    </row>
    <row r="22" s="1" customFormat="1" ht="19" customHeight="1" spans="1:25">
      <c r="A22" s="23"/>
      <c r="B22" s="24"/>
      <c r="C22" s="25" t="s">
        <v>33</v>
      </c>
      <c r="D22" s="26">
        <v>354000</v>
      </c>
      <c r="E22" s="27"/>
      <c r="F22" s="28"/>
      <c r="G22" s="98"/>
      <c r="H22" s="99"/>
      <c r="I22" s="30"/>
      <c r="J22" s="30"/>
      <c r="K22" s="75">
        <v>200</v>
      </c>
      <c r="L22" s="100" t="s">
        <v>74</v>
      </c>
      <c r="M22" s="75"/>
      <c r="N22" s="76"/>
      <c r="O22" s="90"/>
      <c r="P22" s="30"/>
      <c r="Q22" s="96"/>
      <c r="W22" s="1">
        <v>53477</v>
      </c>
      <c r="Y22" s="1">
        <v>18000</v>
      </c>
    </row>
    <row r="23" s="1" customFormat="1" ht="23" customHeight="1" spans="1:25">
      <c r="A23" s="23"/>
      <c r="B23" s="24"/>
      <c r="C23" s="25"/>
      <c r="D23" s="26"/>
      <c r="E23" s="27"/>
      <c r="F23" s="28"/>
      <c r="G23" s="29"/>
      <c r="I23" s="30"/>
      <c r="J23" s="30"/>
      <c r="K23" s="75">
        <v>500</v>
      </c>
      <c r="L23" s="100" t="s">
        <v>75</v>
      </c>
      <c r="M23" s="75"/>
      <c r="N23" s="76"/>
      <c r="O23" s="76"/>
      <c r="P23" s="30"/>
      <c r="Q23" s="96"/>
      <c r="Y23" s="1">
        <v>7500</v>
      </c>
    </row>
    <row r="24" s="1" customFormat="1" ht="20.1" customHeight="1" spans="1:25">
      <c r="A24" s="23"/>
      <c r="B24" s="24"/>
      <c r="C24" s="25"/>
      <c r="D24" s="26"/>
      <c r="E24" s="27"/>
      <c r="F24" s="28"/>
      <c r="G24" s="29"/>
      <c r="H24" s="30"/>
      <c r="I24" s="30"/>
      <c r="J24" s="30"/>
      <c r="K24" s="75"/>
      <c r="L24" s="76"/>
      <c r="M24" s="75"/>
      <c r="N24" s="76"/>
      <c r="O24" s="76"/>
      <c r="P24" s="30"/>
      <c r="Q24" s="96"/>
      <c r="R24" s="1">
        <f>D26/C3</f>
        <v>0.706456137383992</v>
      </c>
      <c r="T24" s="1">
        <f>D8*G8</f>
        <v>121900</v>
      </c>
      <c r="Y24" s="1">
        <v>5000</v>
      </c>
    </row>
    <row r="25" s="1" customFormat="1" ht="20.1" customHeight="1" spans="1:25">
      <c r="A25" s="23"/>
      <c r="B25" s="24"/>
      <c r="C25" s="25"/>
      <c r="D25" s="26"/>
      <c r="E25" s="27"/>
      <c r="F25" s="28"/>
      <c r="G25" s="29"/>
      <c r="H25" s="30"/>
      <c r="I25" s="30"/>
      <c r="J25" s="30"/>
      <c r="K25" s="75"/>
      <c r="L25" s="76"/>
      <c r="M25" s="75"/>
      <c r="N25" s="76"/>
      <c r="O25" s="76"/>
      <c r="P25" s="30"/>
      <c r="Q25" s="96"/>
      <c r="T25" s="1">
        <f>D11*G11</f>
        <v>135625</v>
      </c>
      <c r="Y25" s="1">
        <v>4000</v>
      </c>
    </row>
    <row r="26" s="1" customFormat="1" ht="30" customHeight="1" spans="1:25">
      <c r="A26" s="6" t="s">
        <v>36</v>
      </c>
      <c r="B26" s="6"/>
      <c r="C26" s="46" t="s">
        <v>37</v>
      </c>
      <c r="D26" s="47">
        <f>SUM(D7:D25)</f>
        <v>15518000</v>
      </c>
      <c r="E26" s="46" t="s">
        <v>37</v>
      </c>
      <c r="F26" s="48">
        <f>SUM(F7:F25)</f>
        <v>12481000</v>
      </c>
      <c r="G26" s="46" t="s">
        <v>37</v>
      </c>
      <c r="H26" s="48">
        <f>SUM(H7:H25)</f>
        <v>387950</v>
      </c>
      <c r="I26" s="48">
        <f>SUM(I7:I25)</f>
        <v>260454</v>
      </c>
      <c r="J26" s="47" t="s">
        <v>37</v>
      </c>
      <c r="K26" s="48">
        <f t="shared" ref="K26:P26" si="1">SUM(K7:K25)</f>
        <v>3196933.33</v>
      </c>
      <c r="L26" s="46" t="s">
        <v>37</v>
      </c>
      <c r="M26" s="48">
        <f t="shared" si="1"/>
        <v>0</v>
      </c>
      <c r="N26" s="46" t="s">
        <v>37</v>
      </c>
      <c r="O26" s="46" t="s">
        <v>37</v>
      </c>
      <c r="P26" s="48">
        <f t="shared" si="1"/>
        <v>11614932.67</v>
      </c>
      <c r="Q26" s="96"/>
      <c r="R26" s="1">
        <f>C3-D8-D11-D14</f>
        <v>9925978.04</v>
      </c>
      <c r="T26" s="1">
        <f>D14*G14</f>
        <v>43475</v>
      </c>
      <c r="Y26" s="1">
        <v>780</v>
      </c>
    </row>
    <row r="27" s="1" customFormat="1" ht="30" customHeight="1" spans="1:25">
      <c r="A27" s="6" t="s">
        <v>38</v>
      </c>
      <c r="B27" s="6"/>
      <c r="C27" s="6" t="s">
        <v>39</v>
      </c>
      <c r="D27" s="6"/>
      <c r="E27" s="49">
        <v>2296530.55</v>
      </c>
      <c r="F27" s="49"/>
      <c r="G27" s="49"/>
      <c r="H27" s="49"/>
      <c r="I27" s="6" t="s">
        <v>40</v>
      </c>
      <c r="J27" s="6"/>
      <c r="K27" s="6"/>
      <c r="L27" s="6" t="s">
        <v>41</v>
      </c>
      <c r="M27" s="49">
        <v>0</v>
      </c>
      <c r="N27" s="49"/>
      <c r="O27" s="49"/>
      <c r="P27" s="49"/>
      <c r="Q27">
        <f>D26/C4</f>
        <v>0.81926650941649</v>
      </c>
      <c r="R27" s="1">
        <f>R26*0.025</f>
        <v>248149.451</v>
      </c>
      <c r="Y27" s="1">
        <v>3000</v>
      </c>
    </row>
    <row r="28" s="1" customFormat="1" ht="30" customHeight="1" spans="1:17">
      <c r="A28" s="6"/>
      <c r="B28" s="6"/>
      <c r="C28" s="6" t="s">
        <v>42</v>
      </c>
      <c r="D28" s="6"/>
      <c r="E28" s="50">
        <v>0</v>
      </c>
      <c r="F28" s="50"/>
      <c r="G28" s="50"/>
      <c r="H28" s="50"/>
      <c r="I28" s="6"/>
      <c r="J28" s="6"/>
      <c r="K28" s="6"/>
      <c r="L28" s="6" t="s">
        <v>43</v>
      </c>
      <c r="M28" s="91" t="str">
        <f>SUBSTITUTE(SUBSTITUTE(TEXT(INT(M27),"[DBNum2][$-804]G/通用格式元"&amp;IF(INT(M27)=M27,"整",""))&amp;TEXT(MID(M27,FIND(".",M27&amp;".0")+1,1),"[DBNum2][$-804]G/通用格式角")&amp;TEXT(MID(M27,FIND(".",M27&amp;".0")+2,1),"[DBNum2][$-804]G/通用格式分"),"零角","零"),"零分","")</f>
        <v>零元整</v>
      </c>
      <c r="N28" s="91"/>
      <c r="O28" s="91"/>
      <c r="P28" s="91"/>
      <c r="Q28" s="96"/>
    </row>
    <row r="29" s="1" customFormat="1" ht="50.1" customHeight="1" spans="1:23">
      <c r="A29" s="6" t="s">
        <v>44</v>
      </c>
      <c r="B29" s="6"/>
      <c r="C29" s="51"/>
      <c r="D29" s="52"/>
      <c r="E29" s="52"/>
      <c r="F29" s="52"/>
      <c r="G29" s="52"/>
      <c r="H29" s="53"/>
      <c r="I29" s="6" t="s">
        <v>46</v>
      </c>
      <c r="J29" s="6"/>
      <c r="K29" s="6"/>
      <c r="L29" s="6"/>
      <c r="M29" s="6"/>
      <c r="N29" s="6"/>
      <c r="O29" s="6"/>
      <c r="P29" s="6"/>
      <c r="Q29" s="96"/>
      <c r="R29" s="1">
        <v>3123433.33</v>
      </c>
      <c r="W29" s="1">
        <f>W27-W28</f>
        <v>0</v>
      </c>
    </row>
    <row r="30" s="1" customFormat="1" ht="50.1" customHeight="1" spans="1:17">
      <c r="A30" s="6" t="s">
        <v>48</v>
      </c>
      <c r="B30" s="6"/>
      <c r="C30" s="14"/>
      <c r="D30" s="14"/>
      <c r="E30" s="14"/>
      <c r="F30" s="14"/>
      <c r="G30" s="14"/>
      <c r="H30" s="14"/>
      <c r="I30" s="6" t="s">
        <v>49</v>
      </c>
      <c r="J30" s="6"/>
      <c r="K30" s="6"/>
      <c r="L30" s="14"/>
      <c r="M30" s="14"/>
      <c r="N30" s="14"/>
      <c r="O30" s="14"/>
      <c r="P30" s="14"/>
      <c r="Q30" s="96"/>
    </row>
    <row r="31" s="1" customFormat="1" ht="50.1" customHeight="1" spans="1:17">
      <c r="A31" s="6" t="s">
        <v>50</v>
      </c>
      <c r="B31" s="6"/>
      <c r="C31" s="54"/>
      <c r="D31" s="54"/>
      <c r="E31" s="54"/>
      <c r="F31" s="54"/>
      <c r="G31" s="54"/>
      <c r="H31" s="54"/>
      <c r="I31" s="6" t="s">
        <v>51</v>
      </c>
      <c r="J31" s="6"/>
      <c r="K31" s="6"/>
      <c r="L31" s="54"/>
      <c r="M31" s="54"/>
      <c r="N31" s="54"/>
      <c r="O31" s="54"/>
      <c r="P31" s="54"/>
      <c r="Q31" s="96"/>
    </row>
    <row r="32" s="1" customFormat="1" ht="50.1" customHeight="1" spans="1:17">
      <c r="A32" s="6" t="s">
        <v>52</v>
      </c>
      <c r="B32" s="6"/>
      <c r="C32" s="54"/>
      <c r="D32" s="54"/>
      <c r="E32" s="54"/>
      <c r="F32" s="54"/>
      <c r="G32" s="54"/>
      <c r="H32" s="54"/>
      <c r="I32" s="6" t="s">
        <v>53</v>
      </c>
      <c r="J32" s="6"/>
      <c r="K32" s="6"/>
      <c r="L32" s="54"/>
      <c r="M32" s="54"/>
      <c r="N32" s="54"/>
      <c r="O32" s="54"/>
      <c r="P32" s="54"/>
      <c r="Q32" s="96"/>
    </row>
    <row r="33" s="1" customFormat="1" spans="2:17">
      <c r="B33" s="3"/>
      <c r="D33" s="4"/>
      <c r="E33" s="3"/>
      <c r="F33" s="4"/>
      <c r="H33" s="4"/>
      <c r="K33" s="4"/>
      <c r="P33" s="4"/>
      <c r="Q33" s="96"/>
    </row>
    <row r="34" s="1" customFormat="1" ht="13.5" spans="2:17">
      <c r="B34"/>
      <c r="D34" s="4"/>
      <c r="E34" s="3"/>
      <c r="F34" s="4"/>
      <c r="H34" s="4"/>
      <c r="K34" s="4"/>
      <c r="P34" s="4"/>
      <c r="Q34" s="96"/>
    </row>
    <row r="35" s="1" customFormat="1" spans="2:17">
      <c r="B35" s="3"/>
      <c r="D35" s="4"/>
      <c r="E35" s="3"/>
      <c r="F35" s="4"/>
      <c r="H35" s="4"/>
      <c r="K35" s="4"/>
      <c r="P35" s="4"/>
      <c r="Q35" s="96"/>
    </row>
    <row r="36" s="1" customFormat="1" spans="2:17">
      <c r="B36" s="3"/>
      <c r="D36" s="4"/>
      <c r="E36" s="3"/>
      <c r="F36" s="4"/>
      <c r="H36" s="4"/>
      <c r="K36" s="4"/>
      <c r="P36" s="4"/>
      <c r="Q36" s="96"/>
    </row>
    <row r="37" s="1" customFormat="1" spans="2:17">
      <c r="B37" s="3"/>
      <c r="D37" s="4"/>
      <c r="E37" s="3"/>
      <c r="F37" s="4"/>
      <c r="H37" s="4"/>
      <c r="K37" s="4"/>
      <c r="P37" s="4"/>
      <c r="Q37" s="96"/>
    </row>
    <row r="38" s="1" customFormat="1" ht="13.5" spans="2:17">
      <c r="B38"/>
      <c r="D38" s="4"/>
      <c r="E38" s="3"/>
      <c r="F38" s="4"/>
      <c r="H38" s="4"/>
      <c r="K38" s="4"/>
      <c r="P38" s="4"/>
      <c r="Q38" s="96"/>
    </row>
    <row r="39" s="1" customFormat="1" spans="2:17">
      <c r="B39" s="3"/>
      <c r="D39" s="4"/>
      <c r="E39" s="3"/>
      <c r="F39" s="4"/>
      <c r="H39" s="4"/>
      <c r="K39" s="4"/>
      <c r="P39" s="4"/>
      <c r="Q39" s="96"/>
    </row>
    <row r="40" s="1" customFormat="1" spans="2:17">
      <c r="B40" s="3"/>
      <c r="D40" s="4"/>
      <c r="E40" s="3"/>
      <c r="F40" s="4"/>
      <c r="H40" s="4"/>
      <c r="K40" s="4"/>
      <c r="P40" s="4"/>
      <c r="Q40" s="96"/>
    </row>
    <row r="41" s="1" customFormat="1" spans="2:17">
      <c r="B41" s="3"/>
      <c r="D41" s="4"/>
      <c r="E41" s="3"/>
      <c r="F41" s="4"/>
      <c r="H41" s="4"/>
      <c r="K41" s="4"/>
      <c r="P41" s="4"/>
      <c r="Q41" s="96"/>
    </row>
    <row r="42" s="1" customFormat="1" spans="2:17">
      <c r="B42" s="3"/>
      <c r="D42" s="4"/>
      <c r="E42" s="3"/>
      <c r="F42" s="4"/>
      <c r="H42" s="4"/>
      <c r="K42" s="4"/>
      <c r="P42" s="4"/>
      <c r="Q42" s="96"/>
    </row>
    <row r="43" s="1" customFormat="1" spans="2:17">
      <c r="B43" s="3"/>
      <c r="D43" s="4"/>
      <c r="E43" s="3"/>
      <c r="F43" s="4"/>
      <c r="H43" s="4"/>
      <c r="K43" s="4"/>
      <c r="P43" s="4"/>
      <c r="Q43" s="4"/>
    </row>
    <row r="44" s="1" customFormat="1" spans="2:17">
      <c r="B44" s="3"/>
      <c r="D44" s="4"/>
      <c r="E44" s="3"/>
      <c r="F44" s="4"/>
      <c r="H44" s="4"/>
      <c r="K44" s="4"/>
      <c r="P44" s="4"/>
      <c r="Q44" s="4"/>
    </row>
    <row r="45" s="1" customFormat="1" spans="2:17">
      <c r="B45" s="3"/>
      <c r="D45" s="4"/>
      <c r="E45" s="3"/>
      <c r="F45" s="4"/>
      <c r="H45" s="4"/>
      <c r="K45" s="4"/>
      <c r="P45" s="4"/>
      <c r="Q45" s="4"/>
    </row>
    <row r="46" s="1" customFormat="1" spans="2:17">
      <c r="B46" s="3"/>
      <c r="D46" s="4"/>
      <c r="E46" s="3"/>
      <c r="F46" s="4"/>
      <c r="H46" s="4"/>
      <c r="K46" s="4"/>
      <c r="P46" s="4"/>
      <c r="Q46" s="4"/>
    </row>
    <row r="47" s="1" customFormat="1" spans="2:17">
      <c r="B47" s="3"/>
      <c r="D47" s="4"/>
      <c r="E47" s="3"/>
      <c r="F47" s="4"/>
      <c r="H47" s="4"/>
      <c r="K47" s="4"/>
      <c r="P47" s="4"/>
      <c r="Q47" s="4"/>
    </row>
    <row r="48" s="1" customFormat="1" spans="2:17">
      <c r="B48" s="3"/>
      <c r="D48" s="4"/>
      <c r="E48" s="3"/>
      <c r="F48" s="4"/>
      <c r="H48" s="4"/>
      <c r="K48" s="4"/>
      <c r="P48" s="4"/>
      <c r="Q48" s="4"/>
    </row>
    <row r="49" s="1" customFormat="1" ht="13.5" spans="2:17">
      <c r="B49" s="3"/>
      <c r="D49"/>
      <c r="E49" s="3"/>
      <c r="F49" s="4"/>
      <c r="H49" s="4"/>
      <c r="K49" s="4"/>
      <c r="P49" s="4"/>
      <c r="Q49" s="4"/>
    </row>
  </sheetData>
  <mergeCells count="47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L11:M11"/>
    <mergeCell ref="G15:M15"/>
    <mergeCell ref="A26:B26"/>
    <mergeCell ref="C27:D27"/>
    <mergeCell ref="E27:H27"/>
    <mergeCell ref="M27:P27"/>
    <mergeCell ref="C28:D28"/>
    <mergeCell ref="E28:H28"/>
    <mergeCell ref="M28:P28"/>
    <mergeCell ref="A29:B29"/>
    <mergeCell ref="C29:H29"/>
    <mergeCell ref="I29:K29"/>
    <mergeCell ref="L29:P29"/>
    <mergeCell ref="A30:B30"/>
    <mergeCell ref="C30:H30"/>
    <mergeCell ref="I30:K30"/>
    <mergeCell ref="L30:P30"/>
    <mergeCell ref="A31:B31"/>
    <mergeCell ref="C31:H31"/>
    <mergeCell ref="I31:K31"/>
    <mergeCell ref="L31:P31"/>
    <mergeCell ref="A32:B32"/>
    <mergeCell ref="C32:H32"/>
    <mergeCell ref="I32:K32"/>
    <mergeCell ref="L32:P32"/>
    <mergeCell ref="A5:A6"/>
    <mergeCell ref="H3:H4"/>
    <mergeCell ref="M12:M13"/>
    <mergeCell ref="A27:B28"/>
    <mergeCell ref="I27:K2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A10" workbookViewId="0">
      <selection activeCell="I27" sqref="I27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9.49166666666667" style="4" customWidth="1"/>
    <col min="5" max="5" width="6" style="3" customWidth="1"/>
    <col min="6" max="6" width="8.5" style="4" customWidth="1"/>
    <col min="7" max="7" width="4.38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9.75833333333333" style="4" customWidth="1"/>
    <col min="12" max="12" width="9.66666666666667" style="1" customWidth="1"/>
    <col min="13" max="13" width="16.0333333333333" style="1" customWidth="1"/>
    <col min="14" max="14" width="6.5" style="1" customWidth="1"/>
    <col min="15" max="15" width="28.3333333333333" style="1" customWidth="1"/>
    <col min="16" max="16" width="11.25" style="4" customWidth="1"/>
    <col min="17" max="17" width="16.25" style="4" customWidth="1"/>
    <col min="18" max="18" width="11.3333333333333" style="1"/>
    <col min="19" max="22" width="9" style="1"/>
    <col min="23" max="23" width="9.63333333333333" style="1"/>
    <col min="24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s="1" customFormat="1" ht="33" customHeight="1" spans="1:17">
      <c r="A2" s="6" t="s">
        <v>1</v>
      </c>
      <c r="B2" s="6"/>
      <c r="C2" s="7" t="s">
        <v>54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s="1" customFormat="1" ht="31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69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s="1" customFormat="1" ht="31" customHeight="1" spans="1:18">
      <c r="A4" s="6" t="s">
        <v>14</v>
      </c>
      <c r="B4" s="6"/>
      <c r="C4" s="8">
        <v>18941333.28</v>
      </c>
      <c r="D4" s="8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/>
      <c r="R4"/>
    </row>
    <row r="5" s="1" customFormat="1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s="1" customFormat="1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30" customHeight="1" spans="1:17">
      <c r="A7" s="14">
        <v>1</v>
      </c>
      <c r="B7" s="15">
        <v>43305</v>
      </c>
      <c r="C7" s="16" t="s">
        <v>33</v>
      </c>
      <c r="D7" s="17">
        <v>1098000</v>
      </c>
      <c r="E7" s="15"/>
      <c r="F7" s="17"/>
      <c r="G7" s="18"/>
      <c r="H7" s="19">
        <f t="shared" ref="H7:H11" si="0">D7*G7</f>
        <v>0</v>
      </c>
      <c r="I7" s="66">
        <v>0</v>
      </c>
      <c r="J7" s="67"/>
      <c r="K7" s="17">
        <v>0</v>
      </c>
      <c r="L7" s="68"/>
      <c r="M7" s="69">
        <f>D7*0.16</f>
        <v>175680</v>
      </c>
      <c r="N7" s="14" t="s">
        <v>34</v>
      </c>
      <c r="O7" s="70" t="s">
        <v>35</v>
      </c>
      <c r="P7" s="71">
        <f>D7-H7-I7-K7-M7</f>
        <v>922320</v>
      </c>
      <c r="Q7" s="96"/>
    </row>
    <row r="8" s="2" customFormat="1" ht="25" customHeight="1" spans="1:17">
      <c r="A8" s="14">
        <v>2</v>
      </c>
      <c r="B8" s="15">
        <v>43396</v>
      </c>
      <c r="C8" s="16" t="s">
        <v>33</v>
      </c>
      <c r="D8" s="17">
        <v>4876000</v>
      </c>
      <c r="E8" s="20">
        <v>43385</v>
      </c>
      <c r="F8" s="17">
        <v>4876000</v>
      </c>
      <c r="G8" s="21">
        <v>0.025</v>
      </c>
      <c r="H8" s="22">
        <f t="shared" si="0"/>
        <v>121900</v>
      </c>
      <c r="I8" s="22">
        <v>70924</v>
      </c>
      <c r="J8" s="22" t="s">
        <v>61</v>
      </c>
      <c r="K8" s="17">
        <v>500</v>
      </c>
      <c r="L8" s="72" t="s">
        <v>58</v>
      </c>
      <c r="M8" s="73"/>
      <c r="N8" s="74"/>
      <c r="O8" s="8" t="s">
        <v>35</v>
      </c>
      <c r="P8" s="17">
        <f>D8-H8-I8-K8-P9</f>
        <v>3106063.23</v>
      </c>
      <c r="Q8" s="96"/>
    </row>
    <row r="9" s="1" customFormat="1" ht="24" customHeight="1" spans="1:17">
      <c r="A9" s="23"/>
      <c r="B9" s="24"/>
      <c r="C9" s="25"/>
      <c r="D9" s="26"/>
      <c r="E9" s="27"/>
      <c r="F9" s="28"/>
      <c r="G9" s="29"/>
      <c r="H9" s="30"/>
      <c r="I9" s="30"/>
      <c r="J9" s="30"/>
      <c r="K9" s="75"/>
      <c r="L9" s="76"/>
      <c r="M9" s="75"/>
      <c r="N9" s="77"/>
      <c r="O9" s="8" t="s">
        <v>59</v>
      </c>
      <c r="P9" s="78">
        <v>1576612.77</v>
      </c>
      <c r="Q9" s="96"/>
    </row>
    <row r="10" s="1" customFormat="1" ht="19" customHeight="1" spans="1:17">
      <c r="A10" s="23"/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/>
      <c r="P10" s="30"/>
      <c r="Q10" s="96"/>
    </row>
    <row r="11" s="1" customFormat="1" ht="29" customHeight="1" spans="1:17">
      <c r="A11" s="31">
        <v>3</v>
      </c>
      <c r="B11" s="32">
        <v>43423</v>
      </c>
      <c r="C11" s="33" t="s">
        <v>33</v>
      </c>
      <c r="D11" s="34">
        <v>5425000</v>
      </c>
      <c r="E11" s="35">
        <v>43412</v>
      </c>
      <c r="F11" s="36">
        <v>3449000</v>
      </c>
      <c r="G11" s="18">
        <v>0.025</v>
      </c>
      <c r="H11" s="19">
        <f t="shared" si="0"/>
        <v>135625</v>
      </c>
      <c r="I11" s="19">
        <v>78910</v>
      </c>
      <c r="J11" s="19"/>
      <c r="K11" s="17">
        <v>6000</v>
      </c>
      <c r="L11" s="79" t="s">
        <v>62</v>
      </c>
      <c r="M11" s="80"/>
      <c r="N11" s="9"/>
      <c r="O11" s="8" t="s">
        <v>63</v>
      </c>
      <c r="P11" s="81">
        <v>1639616.77</v>
      </c>
      <c r="Q11" s="96"/>
    </row>
    <row r="12" s="1" customFormat="1" ht="25" customHeight="1" spans="1:17">
      <c r="A12" s="31"/>
      <c r="B12" s="32"/>
      <c r="C12" s="33"/>
      <c r="D12" s="37"/>
      <c r="E12" s="35">
        <v>43412</v>
      </c>
      <c r="F12" s="36">
        <v>1976000</v>
      </c>
      <c r="G12" s="38"/>
      <c r="H12" s="19"/>
      <c r="I12" s="19"/>
      <c r="J12" s="19"/>
      <c r="K12" s="17">
        <v>3000000</v>
      </c>
      <c r="L12" s="82" t="s">
        <v>64</v>
      </c>
      <c r="M12" s="83" t="s">
        <v>65</v>
      </c>
      <c r="N12" s="84"/>
      <c r="O12" s="8" t="s">
        <v>66</v>
      </c>
      <c r="P12" s="19">
        <v>500000</v>
      </c>
      <c r="Q12" s="96"/>
    </row>
    <row r="13" s="1" customFormat="1" ht="22" customHeight="1" spans="1:17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17">
        <v>123433.33</v>
      </c>
      <c r="L13" s="8" t="s">
        <v>67</v>
      </c>
      <c r="M13" s="85"/>
      <c r="N13" s="9"/>
      <c r="O13" s="8" t="s">
        <v>35</v>
      </c>
      <c r="P13" s="19">
        <f>D11+D14-H11-H14-I11-I14-K11-K12-K13-K14-P11-P12</f>
        <v>1470319.9</v>
      </c>
      <c r="Q13" s="96"/>
    </row>
    <row r="14" s="1" customFormat="1" ht="20.1" customHeight="1" spans="1:17">
      <c r="A14" s="31"/>
      <c r="B14" s="32">
        <v>43497</v>
      </c>
      <c r="C14" s="33" t="s">
        <v>33</v>
      </c>
      <c r="D14" s="36">
        <v>1739000</v>
      </c>
      <c r="E14" s="20">
        <v>43473</v>
      </c>
      <c r="F14" s="36">
        <v>2180000</v>
      </c>
      <c r="G14" s="18">
        <v>0.025</v>
      </c>
      <c r="H14" s="19">
        <f>D14*G14</f>
        <v>43475</v>
      </c>
      <c r="I14" s="19">
        <v>110620</v>
      </c>
      <c r="J14" s="19"/>
      <c r="K14" s="17">
        <v>56000</v>
      </c>
      <c r="L14" s="8"/>
      <c r="M14" s="17"/>
      <c r="N14" s="9"/>
      <c r="O14" s="8"/>
      <c r="P14" s="19"/>
      <c r="Q14" s="96"/>
    </row>
    <row r="15" s="1" customFormat="1" ht="22" customHeight="1" spans="1:17">
      <c r="A15" s="31"/>
      <c r="B15" s="32"/>
      <c r="C15" s="33"/>
      <c r="D15" s="37"/>
      <c r="E15" s="35"/>
      <c r="F15" s="36"/>
      <c r="G15" s="39" t="s">
        <v>68</v>
      </c>
      <c r="H15" s="40"/>
      <c r="I15" s="40"/>
      <c r="J15" s="40"/>
      <c r="K15" s="40"/>
      <c r="L15" s="40"/>
      <c r="M15" s="86"/>
      <c r="N15" s="9"/>
      <c r="O15" s="8"/>
      <c r="P15" s="19"/>
      <c r="Q15" s="96"/>
    </row>
    <row r="16" s="1" customFormat="1" ht="20.1" customHeight="1" spans="1:17">
      <c r="A16" s="31"/>
      <c r="B16" s="32"/>
      <c r="C16" s="41"/>
      <c r="D16" s="42"/>
      <c r="E16" s="35"/>
      <c r="F16" s="36"/>
      <c r="G16" s="43"/>
      <c r="H16" s="30"/>
      <c r="I16" s="19"/>
      <c r="J16" s="19"/>
      <c r="K16" s="17"/>
      <c r="L16" s="76"/>
      <c r="M16" s="17"/>
      <c r="N16" s="87"/>
      <c r="O16" s="8"/>
      <c r="P16" s="30"/>
      <c r="Q16" s="96"/>
    </row>
    <row r="17" s="1" customFormat="1" ht="20.1" customHeight="1" spans="1:17">
      <c r="A17" s="31"/>
      <c r="B17" s="32"/>
      <c r="C17" s="33"/>
      <c r="D17" s="37"/>
      <c r="E17" s="35"/>
      <c r="F17" s="36"/>
      <c r="G17" s="38"/>
      <c r="H17" s="19"/>
      <c r="I17" s="19"/>
      <c r="J17" s="19"/>
      <c r="K17" s="17"/>
      <c r="L17" s="76"/>
      <c r="M17" s="17"/>
      <c r="N17" s="87"/>
      <c r="O17" s="8"/>
      <c r="P17" s="30"/>
      <c r="Q17" s="96"/>
    </row>
    <row r="18" s="1" customFormat="1" ht="20.1" customHeight="1" spans="1:17">
      <c r="A18" s="31"/>
      <c r="B18" s="32"/>
      <c r="C18" s="33"/>
      <c r="D18" s="37"/>
      <c r="E18" s="35"/>
      <c r="F18" s="36"/>
      <c r="G18" s="38"/>
      <c r="H18" s="19"/>
      <c r="I18" s="19"/>
      <c r="J18" s="19"/>
      <c r="K18" s="17"/>
      <c r="L18" s="76"/>
      <c r="M18" s="17"/>
      <c r="N18" s="87"/>
      <c r="O18" s="8"/>
      <c r="P18" s="30"/>
      <c r="Q18" s="96"/>
    </row>
    <row r="19" s="1" customFormat="1" ht="20.1" customHeight="1" spans="1:17">
      <c r="A19" s="31"/>
      <c r="B19" s="32"/>
      <c r="C19" s="33"/>
      <c r="D19" s="37"/>
      <c r="E19" s="35"/>
      <c r="F19" s="36"/>
      <c r="G19" s="38"/>
      <c r="H19" s="19"/>
      <c r="I19" s="19"/>
      <c r="J19" s="19"/>
      <c r="K19" s="17"/>
      <c r="L19" s="76"/>
      <c r="M19" s="17"/>
      <c r="N19" s="87"/>
      <c r="O19" s="8"/>
      <c r="P19" s="30"/>
      <c r="Q19" s="96"/>
    </row>
    <row r="20" s="1" customFormat="1" ht="20.1" customHeight="1" spans="1:17">
      <c r="A20" s="31"/>
      <c r="B20" s="32"/>
      <c r="C20" s="33"/>
      <c r="D20" s="37"/>
      <c r="E20" s="35"/>
      <c r="F20" s="36"/>
      <c r="G20" s="38"/>
      <c r="H20" s="19"/>
      <c r="I20" s="19"/>
      <c r="J20" s="19"/>
      <c r="K20" s="17"/>
      <c r="L20" s="76"/>
      <c r="M20" s="17"/>
      <c r="N20" s="87"/>
      <c r="O20" s="8"/>
      <c r="P20" s="30"/>
      <c r="Q20" s="96"/>
    </row>
    <row r="21" s="1" customFormat="1" ht="58" customHeight="1" spans="1:25">
      <c r="A21" s="31">
        <v>4</v>
      </c>
      <c r="B21" s="32">
        <v>43852</v>
      </c>
      <c r="C21" s="33" t="s">
        <v>33</v>
      </c>
      <c r="D21" s="37">
        <v>2026000</v>
      </c>
      <c r="E21" s="35"/>
      <c r="F21" s="36"/>
      <c r="G21" s="18">
        <v>0.025</v>
      </c>
      <c r="H21" s="19">
        <v>86950</v>
      </c>
      <c r="I21" s="19">
        <v>0</v>
      </c>
      <c r="J21" s="19"/>
      <c r="K21" s="17">
        <v>10300</v>
      </c>
      <c r="L21" s="88" t="s">
        <v>70</v>
      </c>
      <c r="M21" s="17">
        <v>-175680</v>
      </c>
      <c r="N21" s="9" t="s">
        <v>71</v>
      </c>
      <c r="O21" s="89" t="s">
        <v>72</v>
      </c>
      <c r="P21" s="19">
        <v>2400000</v>
      </c>
      <c r="Q21" s="97" t="s">
        <v>73</v>
      </c>
      <c r="W21" s="1">
        <v>28271357</v>
      </c>
      <c r="Y21" s="1">
        <v>15197</v>
      </c>
    </row>
    <row r="22" s="1" customFormat="1" ht="19" customHeight="1" spans="1:25">
      <c r="A22" s="31"/>
      <c r="B22" s="32"/>
      <c r="C22" s="33" t="s">
        <v>33</v>
      </c>
      <c r="D22" s="37">
        <v>354000</v>
      </c>
      <c r="E22" s="35"/>
      <c r="F22" s="36"/>
      <c r="G22" s="44"/>
      <c r="H22" s="45"/>
      <c r="I22" s="19"/>
      <c r="J22" s="19"/>
      <c r="K22" s="17">
        <v>200</v>
      </c>
      <c r="L22" s="88" t="s">
        <v>74</v>
      </c>
      <c r="M22" s="17"/>
      <c r="N22" s="8"/>
      <c r="O22" s="89"/>
      <c r="P22" s="19"/>
      <c r="Q22" s="96"/>
      <c r="W22" s="1">
        <v>53477</v>
      </c>
      <c r="Y22" s="1">
        <v>18000</v>
      </c>
    </row>
    <row r="23" s="1" customFormat="1" ht="23" customHeight="1" spans="1:25">
      <c r="A23" s="31"/>
      <c r="B23" s="32"/>
      <c r="C23" s="33"/>
      <c r="D23" s="37"/>
      <c r="E23" s="35"/>
      <c r="F23" s="36"/>
      <c r="G23" s="38"/>
      <c r="I23" s="19"/>
      <c r="J23" s="19"/>
      <c r="K23" s="17">
        <v>500</v>
      </c>
      <c r="L23" s="88" t="s">
        <v>75</v>
      </c>
      <c r="M23" s="17"/>
      <c r="N23" s="8"/>
      <c r="O23" s="8"/>
      <c r="P23" s="19"/>
      <c r="Q23" s="96"/>
      <c r="Y23" s="1">
        <v>7500</v>
      </c>
    </row>
    <row r="24" s="1" customFormat="1" ht="20.1" customHeight="1" spans="1:25">
      <c r="A24" s="23">
        <v>5</v>
      </c>
      <c r="B24" s="24">
        <v>44250</v>
      </c>
      <c r="C24" s="25" t="s">
        <v>33</v>
      </c>
      <c r="D24" s="26">
        <v>900000</v>
      </c>
      <c r="E24" s="27"/>
      <c r="F24" s="28"/>
      <c r="G24" s="43">
        <v>0.025</v>
      </c>
      <c r="H24" s="30">
        <v>85583.33</v>
      </c>
      <c r="I24" s="30">
        <v>33515.49</v>
      </c>
      <c r="J24" s="30" t="s">
        <v>76</v>
      </c>
      <c r="K24" s="75">
        <v>500</v>
      </c>
      <c r="L24" s="76" t="s">
        <v>77</v>
      </c>
      <c r="M24" s="75"/>
      <c r="N24" s="76"/>
      <c r="O24" s="76" t="s">
        <v>78</v>
      </c>
      <c r="P24" s="30">
        <v>838000</v>
      </c>
      <c r="Q24" s="96"/>
      <c r="R24" s="1">
        <f>D29/C3</f>
        <v>0.747428590254568</v>
      </c>
      <c r="T24" s="1">
        <f>D8*G8</f>
        <v>121900</v>
      </c>
      <c r="Y24" s="1">
        <v>5000</v>
      </c>
    </row>
    <row r="25" s="1" customFormat="1" ht="20.1" customHeight="1" spans="1:17">
      <c r="A25" s="23"/>
      <c r="B25" s="24"/>
      <c r="C25" s="25"/>
      <c r="D25" s="26"/>
      <c r="E25" s="27"/>
      <c r="F25" s="28"/>
      <c r="G25" s="43"/>
      <c r="H25" s="30"/>
      <c r="I25" s="30"/>
      <c r="J25" s="30"/>
      <c r="K25" s="75">
        <v>100</v>
      </c>
      <c r="L25" s="76" t="s">
        <v>74</v>
      </c>
      <c r="M25" s="75"/>
      <c r="N25" s="76"/>
      <c r="O25" s="76"/>
      <c r="P25" s="30"/>
      <c r="Q25" s="96"/>
    </row>
    <row r="26" s="1" customFormat="1" ht="20.1" customHeight="1" spans="1:17">
      <c r="A26" s="23"/>
      <c r="B26" s="24"/>
      <c r="C26" s="25"/>
      <c r="D26" s="26"/>
      <c r="E26" s="27"/>
      <c r="F26" s="28"/>
      <c r="G26" s="43"/>
      <c r="H26" s="30"/>
      <c r="I26" s="30"/>
      <c r="J26" s="30"/>
      <c r="K26" s="75"/>
      <c r="L26" s="76"/>
      <c r="M26" s="75"/>
      <c r="N26" s="76"/>
      <c r="O26" s="76"/>
      <c r="P26" s="30"/>
      <c r="Q26" s="96">
        <f>D29-H29-I29-K29-M29-P29</f>
        <v>31.179999999702</v>
      </c>
    </row>
    <row r="27" s="1" customFormat="1" ht="20.1" customHeight="1" spans="1:17">
      <c r="A27" s="23"/>
      <c r="B27" s="24"/>
      <c r="C27" s="25"/>
      <c r="D27" s="26"/>
      <c r="E27" s="27"/>
      <c r="F27" s="28"/>
      <c r="G27" s="43"/>
      <c r="H27" s="30"/>
      <c r="I27" s="30"/>
      <c r="J27" s="30"/>
      <c r="K27" s="75"/>
      <c r="L27" s="76"/>
      <c r="M27" s="75"/>
      <c r="N27" s="76"/>
      <c r="O27" s="76"/>
      <c r="P27" s="30"/>
      <c r="Q27" s="96"/>
    </row>
    <row r="28" s="1" customFormat="1" ht="20.1" customHeight="1" spans="1:25">
      <c r="A28" s="23"/>
      <c r="B28" s="24"/>
      <c r="C28" s="25"/>
      <c r="D28" s="26"/>
      <c r="E28" s="27"/>
      <c r="F28" s="28"/>
      <c r="G28" s="29"/>
      <c r="H28" s="30"/>
      <c r="I28" s="30"/>
      <c r="J28" s="30"/>
      <c r="K28" s="75"/>
      <c r="L28" s="76"/>
      <c r="M28" s="75"/>
      <c r="N28" s="76"/>
      <c r="O28" s="76"/>
      <c r="P28" s="30"/>
      <c r="Q28" s="96"/>
      <c r="T28" s="1">
        <f>D11*G11</f>
        <v>135625</v>
      </c>
      <c r="Y28" s="1">
        <v>4000</v>
      </c>
    </row>
    <row r="29" s="1" customFormat="1" ht="30" customHeight="1" spans="1:25">
      <c r="A29" s="6" t="s">
        <v>36</v>
      </c>
      <c r="B29" s="6"/>
      <c r="C29" s="46" t="s">
        <v>37</v>
      </c>
      <c r="D29" s="47">
        <f>SUM(D7:D28)</f>
        <v>16418000</v>
      </c>
      <c r="E29" s="46" t="s">
        <v>37</v>
      </c>
      <c r="F29" s="48">
        <f>SUM(F7:F28)</f>
        <v>12481000</v>
      </c>
      <c r="G29" s="46" t="s">
        <v>37</v>
      </c>
      <c r="H29" s="48">
        <f>SUM(H7:H28)</f>
        <v>473533.33</v>
      </c>
      <c r="I29" s="48">
        <f>SUM(I7:I28)</f>
        <v>293969.49</v>
      </c>
      <c r="J29" s="47" t="s">
        <v>37</v>
      </c>
      <c r="K29" s="48">
        <f>SUM(K7:K28)</f>
        <v>3197533.33</v>
      </c>
      <c r="L29" s="46" t="s">
        <v>37</v>
      </c>
      <c r="M29" s="48">
        <f>SUM(M7:M28)</f>
        <v>0</v>
      </c>
      <c r="N29" s="46" t="s">
        <v>37</v>
      </c>
      <c r="O29" s="46" t="s">
        <v>37</v>
      </c>
      <c r="P29" s="48">
        <f>SUM(P7:P28)</f>
        <v>12452932.67</v>
      </c>
      <c r="Q29" s="96"/>
      <c r="R29" s="1">
        <f>C3-D8-D11-D14</f>
        <v>9925978.04</v>
      </c>
      <c r="T29" s="1">
        <f>D14*G14</f>
        <v>43475</v>
      </c>
      <c r="Y29" s="1">
        <v>780</v>
      </c>
    </row>
    <row r="30" s="1" customFormat="1" ht="30" customHeight="1" spans="1:25">
      <c r="A30" s="6" t="s">
        <v>38</v>
      </c>
      <c r="B30" s="6"/>
      <c r="C30" s="6" t="s">
        <v>39</v>
      </c>
      <c r="D30" s="6"/>
      <c r="E30" s="49">
        <v>838000</v>
      </c>
      <c r="F30" s="49"/>
      <c r="G30" s="49"/>
      <c r="H30" s="49"/>
      <c r="I30" s="6" t="s">
        <v>40</v>
      </c>
      <c r="J30" s="6"/>
      <c r="K30" s="6"/>
      <c r="L30" s="6" t="s">
        <v>41</v>
      </c>
      <c r="M30" s="49">
        <v>0</v>
      </c>
      <c r="N30" s="49"/>
      <c r="O30" s="49"/>
      <c r="P30" s="49"/>
      <c r="Q30">
        <f>D29/C4</f>
        <v>0.866781644000511</v>
      </c>
      <c r="R30" s="1">
        <f>R29*0.025</f>
        <v>248149.451</v>
      </c>
      <c r="Y30" s="1">
        <v>3000</v>
      </c>
    </row>
    <row r="31" s="1" customFormat="1" ht="30" customHeight="1" spans="1:17">
      <c r="A31" s="6"/>
      <c r="B31" s="6"/>
      <c r="C31" s="6" t="s">
        <v>42</v>
      </c>
      <c r="D31" s="6"/>
      <c r="E31" s="50">
        <v>0</v>
      </c>
      <c r="F31" s="50"/>
      <c r="G31" s="50"/>
      <c r="H31" s="50"/>
      <c r="I31" s="6"/>
      <c r="J31" s="6"/>
      <c r="K31" s="6"/>
      <c r="L31" s="6" t="s">
        <v>43</v>
      </c>
      <c r="M31" s="91" t="str">
        <f>SUBSTITUTE(SUBSTITUTE(TEXT(INT(M30),"[DBNum2][$-804]G/通用格式元"&amp;IF(INT(M30)=M30,"整",""))&amp;TEXT(MID(M30,FIND(".",M30&amp;".0")+1,1),"[DBNum2][$-804]G/通用格式角")&amp;TEXT(MID(M30,FIND(".",M30&amp;".0")+2,1),"[DBNum2][$-804]G/通用格式分"),"零角","零"),"零分","")</f>
        <v>零元整</v>
      </c>
      <c r="N31" s="91"/>
      <c r="O31" s="91"/>
      <c r="P31" s="91"/>
      <c r="Q31" s="96"/>
    </row>
    <row r="32" s="1" customFormat="1" ht="50.1" customHeight="1" spans="1:23">
      <c r="A32" s="6" t="s">
        <v>44</v>
      </c>
      <c r="B32" s="6"/>
      <c r="C32" s="51"/>
      <c r="D32" s="52"/>
      <c r="E32" s="52"/>
      <c r="F32" s="52"/>
      <c r="G32" s="52"/>
      <c r="H32" s="53"/>
      <c r="I32" s="6" t="s">
        <v>46</v>
      </c>
      <c r="J32" s="6"/>
      <c r="K32" s="6"/>
      <c r="L32" s="6"/>
      <c r="M32" s="6"/>
      <c r="N32" s="6"/>
      <c r="O32" s="6"/>
      <c r="P32" s="6"/>
      <c r="Q32" s="96"/>
      <c r="R32" s="1">
        <v>3123433.33</v>
      </c>
      <c r="W32" s="1">
        <f>W30-W31</f>
        <v>0</v>
      </c>
    </row>
    <row r="33" s="1" customFormat="1" ht="50.1" customHeight="1" spans="1:17">
      <c r="A33" s="6" t="s">
        <v>48</v>
      </c>
      <c r="B33" s="6"/>
      <c r="C33" s="14"/>
      <c r="D33" s="14"/>
      <c r="E33" s="14"/>
      <c r="F33" s="14"/>
      <c r="G33" s="14"/>
      <c r="H33" s="14"/>
      <c r="I33" s="6" t="s">
        <v>49</v>
      </c>
      <c r="J33" s="6"/>
      <c r="K33" s="6"/>
      <c r="L33" s="14"/>
      <c r="M33" s="14"/>
      <c r="N33" s="14"/>
      <c r="O33" s="14"/>
      <c r="P33" s="14"/>
      <c r="Q33" s="96"/>
    </row>
    <row r="34" s="1" customFormat="1" ht="50.1" customHeight="1" spans="1:17">
      <c r="A34" s="6" t="s">
        <v>50</v>
      </c>
      <c r="B34" s="6"/>
      <c r="C34" s="54"/>
      <c r="D34" s="54"/>
      <c r="E34" s="54"/>
      <c r="F34" s="54"/>
      <c r="G34" s="54"/>
      <c r="H34" s="54"/>
      <c r="I34" s="6" t="s">
        <v>51</v>
      </c>
      <c r="J34" s="6"/>
      <c r="K34" s="6"/>
      <c r="L34" s="54"/>
      <c r="M34" s="54"/>
      <c r="N34" s="54"/>
      <c r="O34" s="54"/>
      <c r="P34" s="54"/>
      <c r="Q34" s="96"/>
    </row>
    <row r="35" s="1" customFormat="1" ht="50.1" customHeight="1" spans="1:17">
      <c r="A35" s="6" t="s">
        <v>52</v>
      </c>
      <c r="B35" s="6"/>
      <c r="C35" s="54"/>
      <c r="D35" s="54"/>
      <c r="E35" s="54"/>
      <c r="F35" s="54"/>
      <c r="G35" s="54"/>
      <c r="H35" s="54"/>
      <c r="I35" s="6" t="s">
        <v>53</v>
      </c>
      <c r="J35" s="6"/>
      <c r="K35" s="6"/>
      <c r="L35" s="54"/>
      <c r="M35" s="54"/>
      <c r="N35" s="54"/>
      <c r="O35" s="54"/>
      <c r="P35" s="54"/>
      <c r="Q35" s="96"/>
    </row>
    <row r="36" s="1" customFormat="1" spans="2:17">
      <c r="B36" s="3"/>
      <c r="D36" s="4"/>
      <c r="E36" s="3"/>
      <c r="F36" s="4"/>
      <c r="H36" s="4"/>
      <c r="K36" s="4"/>
      <c r="P36" s="4"/>
      <c r="Q36" s="96"/>
    </row>
    <row r="37" s="1" customFormat="1" ht="13.5" spans="2:17">
      <c r="B37"/>
      <c r="D37" s="4"/>
      <c r="E37" s="3"/>
      <c r="F37" s="4"/>
      <c r="H37" s="4"/>
      <c r="K37" s="4"/>
      <c r="P37" s="4"/>
      <c r="Q37" s="96"/>
    </row>
    <row r="38" s="1" customFormat="1" spans="2:17">
      <c r="B38" s="3"/>
      <c r="D38" s="4"/>
      <c r="E38" s="3"/>
      <c r="F38" s="4"/>
      <c r="H38" s="4"/>
      <c r="K38" s="4"/>
      <c r="P38" s="4"/>
      <c r="Q38" s="96"/>
    </row>
    <row r="39" s="1" customFormat="1" spans="2:17">
      <c r="B39" s="3"/>
      <c r="D39" s="4"/>
      <c r="E39" s="3"/>
      <c r="F39" s="4"/>
      <c r="H39" s="4"/>
      <c r="K39" s="4"/>
      <c r="P39" s="4"/>
      <c r="Q39" s="96"/>
    </row>
    <row r="40" s="1" customFormat="1" spans="2:17">
      <c r="B40" s="3"/>
      <c r="D40" s="4"/>
      <c r="E40" s="3"/>
      <c r="F40" s="4"/>
      <c r="H40" s="4"/>
      <c r="K40" s="4"/>
      <c r="P40" s="4"/>
      <c r="Q40" s="96"/>
    </row>
    <row r="41" s="1" customFormat="1" ht="13.5" spans="2:17">
      <c r="B41"/>
      <c r="D41" s="4"/>
      <c r="E41" s="3"/>
      <c r="F41" s="4"/>
      <c r="H41" s="4"/>
      <c r="K41" s="4"/>
      <c r="P41" s="4"/>
      <c r="Q41" s="96"/>
    </row>
    <row r="42" s="1" customFormat="1" spans="2:17">
      <c r="B42" s="3"/>
      <c r="D42" s="4"/>
      <c r="E42" s="3"/>
      <c r="F42" s="4"/>
      <c r="H42" s="4"/>
      <c r="K42" s="4"/>
      <c r="P42" s="4"/>
      <c r="Q42" s="96"/>
    </row>
    <row r="43" s="1" customFormat="1" spans="2:17">
      <c r="B43" s="3"/>
      <c r="D43" s="4"/>
      <c r="E43" s="3"/>
      <c r="F43" s="4"/>
      <c r="H43" s="4"/>
      <c r="K43" s="4"/>
      <c r="P43" s="4"/>
      <c r="Q43" s="96"/>
    </row>
    <row r="44" s="1" customFormat="1" spans="2:17">
      <c r="B44" s="3"/>
      <c r="D44" s="4"/>
      <c r="E44" s="3"/>
      <c r="F44" s="4"/>
      <c r="H44" s="4"/>
      <c r="K44" s="4"/>
      <c r="P44" s="4"/>
      <c r="Q44" s="96"/>
    </row>
    <row r="45" s="1" customFormat="1" spans="2:17">
      <c r="B45" s="3"/>
      <c r="D45" s="4"/>
      <c r="E45" s="3"/>
      <c r="F45" s="4"/>
      <c r="H45" s="4"/>
      <c r="K45" s="4"/>
      <c r="P45" s="4"/>
      <c r="Q45" s="96"/>
    </row>
    <row r="46" s="1" customFormat="1" spans="2:17">
      <c r="B46" s="3"/>
      <c r="D46" s="4"/>
      <c r="E46" s="3"/>
      <c r="F46" s="4"/>
      <c r="H46" s="4"/>
      <c r="K46" s="4"/>
      <c r="P46" s="4"/>
      <c r="Q46" s="4"/>
    </row>
    <row r="47" s="1" customFormat="1" spans="2:17">
      <c r="B47" s="3"/>
      <c r="D47" s="4"/>
      <c r="E47" s="3"/>
      <c r="F47" s="4"/>
      <c r="H47" s="4"/>
      <c r="K47" s="4"/>
      <c r="P47" s="4"/>
      <c r="Q47" s="4"/>
    </row>
    <row r="48" s="1" customFormat="1" spans="2:17">
      <c r="B48" s="3"/>
      <c r="D48" s="4"/>
      <c r="E48" s="3"/>
      <c r="F48" s="4"/>
      <c r="H48" s="4"/>
      <c r="K48" s="4"/>
      <c r="P48" s="4"/>
      <c r="Q48" s="4"/>
    </row>
    <row r="49" s="1" customFormat="1" spans="2:17">
      <c r="B49" s="3"/>
      <c r="D49" s="4"/>
      <c r="E49" s="3"/>
      <c r="F49" s="4"/>
      <c r="H49" s="4"/>
      <c r="K49" s="4"/>
      <c r="P49" s="4"/>
      <c r="Q49" s="4"/>
    </row>
    <row r="50" s="1" customFormat="1" spans="2:17">
      <c r="B50" s="3"/>
      <c r="D50" s="4"/>
      <c r="E50" s="3"/>
      <c r="F50" s="4"/>
      <c r="H50" s="4"/>
      <c r="K50" s="4"/>
      <c r="P50" s="4"/>
      <c r="Q50" s="4"/>
    </row>
    <row r="51" s="1" customFormat="1" spans="2:17">
      <c r="B51" s="3"/>
      <c r="D51" s="4"/>
      <c r="E51" s="3"/>
      <c r="F51" s="4"/>
      <c r="H51" s="4"/>
      <c r="K51" s="4"/>
      <c r="P51" s="4"/>
      <c r="Q51" s="4"/>
    </row>
    <row r="52" s="1" customFormat="1" ht="13.5" spans="2:17">
      <c r="B52" s="3"/>
      <c r="D52"/>
      <c r="E52" s="3"/>
      <c r="F52" s="4"/>
      <c r="H52" s="4"/>
      <c r="K52" s="4"/>
      <c r="P52" s="4"/>
      <c r="Q52" s="4"/>
    </row>
  </sheetData>
  <mergeCells count="47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L11:M11"/>
    <mergeCell ref="G15:M15"/>
    <mergeCell ref="A29:B29"/>
    <mergeCell ref="C30:D30"/>
    <mergeCell ref="E30:H30"/>
    <mergeCell ref="M30:P30"/>
    <mergeCell ref="C31:D31"/>
    <mergeCell ref="E31:H31"/>
    <mergeCell ref="M31:P31"/>
    <mergeCell ref="A32:B32"/>
    <mergeCell ref="C32:H32"/>
    <mergeCell ref="I32:K32"/>
    <mergeCell ref="L32:P32"/>
    <mergeCell ref="A33:B33"/>
    <mergeCell ref="C33:H33"/>
    <mergeCell ref="I33:K33"/>
    <mergeCell ref="L33:P33"/>
    <mergeCell ref="A34:B34"/>
    <mergeCell ref="C34:H34"/>
    <mergeCell ref="I34:K34"/>
    <mergeCell ref="L34:P34"/>
    <mergeCell ref="A35:B35"/>
    <mergeCell ref="C35:H35"/>
    <mergeCell ref="I35:K35"/>
    <mergeCell ref="L35:P35"/>
    <mergeCell ref="A5:A6"/>
    <mergeCell ref="H3:H4"/>
    <mergeCell ref="M12:M13"/>
    <mergeCell ref="A30:B31"/>
    <mergeCell ref="I30:K3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tabSelected="1" topLeftCell="A4" workbookViewId="0">
      <selection activeCell="O29" sqref="O29"/>
    </sheetView>
  </sheetViews>
  <sheetFormatPr defaultColWidth="9" defaultRowHeight="11.25"/>
  <cols>
    <col min="1" max="1" width="2.25" style="1" customWidth="1"/>
    <col min="2" max="2" width="6.13333333333333" style="3" customWidth="1"/>
    <col min="3" max="3" width="3.63333333333333" style="1" customWidth="1"/>
    <col min="4" max="4" width="9.49166666666667" style="4" customWidth="1"/>
    <col min="5" max="5" width="6" style="3" customWidth="1"/>
    <col min="6" max="6" width="8.5" style="4" customWidth="1"/>
    <col min="7" max="7" width="4.38333333333333" style="1" customWidth="1"/>
    <col min="8" max="8" width="8.88333333333333" style="4" customWidth="1"/>
    <col min="9" max="9" width="8.63333333333333" style="1" customWidth="1"/>
    <col min="10" max="10" width="6.88333333333333" style="1" customWidth="1"/>
    <col min="11" max="11" width="9.75833333333333" style="4" customWidth="1"/>
    <col min="12" max="12" width="9.66666666666667" style="1" customWidth="1"/>
    <col min="13" max="13" width="16.0333333333333" style="1" customWidth="1"/>
    <col min="14" max="14" width="6.5" style="1" customWidth="1"/>
    <col min="15" max="15" width="28.3333333333333" style="1" customWidth="1"/>
    <col min="16" max="16" width="11.25" style="4" customWidth="1"/>
    <col min="17" max="17" width="16.25" style="4" customWidth="1"/>
    <col min="18" max="18" width="11.3333333333333" style="1"/>
    <col min="19" max="22" width="9" style="1"/>
    <col min="23" max="23" width="9.63333333333333" style="1"/>
    <col min="24" max="16384" width="9" style="1"/>
  </cols>
  <sheetData>
    <row r="1" s="1" customFormat="1" ht="24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92"/>
    </row>
    <row r="2" s="1" customFormat="1" ht="33" customHeight="1" spans="1:17">
      <c r="A2" s="6" t="s">
        <v>1</v>
      </c>
      <c r="B2" s="6"/>
      <c r="C2" s="7" t="s">
        <v>54</v>
      </c>
      <c r="D2" s="7"/>
      <c r="E2" s="7"/>
      <c r="F2" s="7"/>
      <c r="G2" s="7"/>
      <c r="H2" s="7"/>
      <c r="I2" s="7"/>
      <c r="J2" s="7"/>
      <c r="K2" s="7"/>
      <c r="L2" s="7"/>
      <c r="M2" s="55" t="s">
        <v>3</v>
      </c>
      <c r="N2" s="56">
        <v>9460</v>
      </c>
      <c r="O2" s="57" t="s">
        <v>4</v>
      </c>
      <c r="P2" s="58" t="s">
        <v>5</v>
      </c>
      <c r="Q2" s="93"/>
    </row>
    <row r="3" s="1" customFormat="1" ht="31" customHeight="1" spans="1:17">
      <c r="A3" s="6" t="s">
        <v>6</v>
      </c>
      <c r="B3" s="6"/>
      <c r="C3" s="8">
        <v>21965978.04</v>
      </c>
      <c r="D3" s="8"/>
      <c r="E3" s="9" t="s">
        <v>7</v>
      </c>
      <c r="F3" s="10" t="s">
        <v>8</v>
      </c>
      <c r="G3" s="10"/>
      <c r="H3" s="11" t="s">
        <v>9</v>
      </c>
      <c r="I3" s="59" t="s">
        <v>79</v>
      </c>
      <c r="J3" s="60"/>
      <c r="K3" s="60"/>
      <c r="L3" s="60"/>
      <c r="M3" s="60"/>
      <c r="N3" s="61" t="s">
        <v>11</v>
      </c>
      <c r="O3" s="6" t="s">
        <v>12</v>
      </c>
      <c r="P3" s="62" t="s">
        <v>13</v>
      </c>
      <c r="Q3" s="94"/>
    </row>
    <row r="4" s="1" customFormat="1" ht="31" customHeight="1" spans="1:18">
      <c r="A4" s="6" t="s">
        <v>14</v>
      </c>
      <c r="B4" s="6"/>
      <c r="C4" s="8">
        <v>18941333.28</v>
      </c>
      <c r="D4" s="8"/>
      <c r="E4" s="9" t="s">
        <v>15</v>
      </c>
      <c r="F4" s="10"/>
      <c r="G4" s="10"/>
      <c r="H4" s="12"/>
      <c r="I4" s="63"/>
      <c r="J4" s="64"/>
      <c r="K4" s="64"/>
      <c r="L4" s="64"/>
      <c r="M4" s="64"/>
      <c r="N4" s="61" t="s">
        <v>16</v>
      </c>
      <c r="O4" s="9" t="s">
        <v>17</v>
      </c>
      <c r="P4" s="65" t="s">
        <v>18</v>
      </c>
      <c r="Q4" s="95">
        <f>C4*0.025</f>
        <v>473533.332</v>
      </c>
      <c r="R4"/>
    </row>
    <row r="5" s="1" customFormat="1" ht="27.95" customHeight="1" spans="1:17">
      <c r="A5" s="6" t="s">
        <v>19</v>
      </c>
      <c r="B5" s="6" t="s">
        <v>20</v>
      </c>
      <c r="C5" s="6"/>
      <c r="D5" s="6"/>
      <c r="E5" s="6" t="s">
        <v>21</v>
      </c>
      <c r="F5" s="6"/>
      <c r="G5" s="6" t="s">
        <v>22</v>
      </c>
      <c r="H5" s="6"/>
      <c r="I5" s="6" t="s">
        <v>23</v>
      </c>
      <c r="J5" s="6" t="s">
        <v>24</v>
      </c>
      <c r="K5" s="6" t="s">
        <v>25</v>
      </c>
      <c r="L5" s="6"/>
      <c r="M5" s="6" t="s">
        <v>26</v>
      </c>
      <c r="N5" s="6"/>
      <c r="O5" s="9" t="s">
        <v>27</v>
      </c>
      <c r="P5" s="9"/>
      <c r="Q5"/>
    </row>
    <row r="6" s="1" customFormat="1" ht="27.95" customHeight="1" spans="1:17">
      <c r="A6" s="6"/>
      <c r="B6" s="13" t="s">
        <v>28</v>
      </c>
      <c r="C6" s="6" t="s">
        <v>29</v>
      </c>
      <c r="D6" s="9" t="s">
        <v>30</v>
      </c>
      <c r="E6" s="13" t="s">
        <v>28</v>
      </c>
      <c r="F6" s="9" t="s">
        <v>30</v>
      </c>
      <c r="G6" s="6" t="s">
        <v>31</v>
      </c>
      <c r="H6" s="9" t="s">
        <v>30</v>
      </c>
      <c r="I6" s="58" t="s">
        <v>30</v>
      </c>
      <c r="J6" s="58"/>
      <c r="K6" s="9" t="s">
        <v>30</v>
      </c>
      <c r="L6" s="6" t="s">
        <v>24</v>
      </c>
      <c r="M6" s="6" t="s">
        <v>30</v>
      </c>
      <c r="N6" s="6" t="s">
        <v>24</v>
      </c>
      <c r="O6" s="9" t="s">
        <v>32</v>
      </c>
      <c r="P6" s="9" t="s">
        <v>30</v>
      </c>
      <c r="Q6" s="96"/>
    </row>
    <row r="7" customFormat="1" ht="30" customHeight="1" spans="1:17">
      <c r="A7" s="14">
        <v>1</v>
      </c>
      <c r="B7" s="15">
        <v>43305</v>
      </c>
      <c r="C7" s="16" t="s">
        <v>33</v>
      </c>
      <c r="D7" s="17">
        <v>1098000</v>
      </c>
      <c r="E7" s="15"/>
      <c r="F7" s="17"/>
      <c r="G7" s="18"/>
      <c r="H7" s="19">
        <f t="shared" ref="H7:H11" si="0">D7*G7</f>
        <v>0</v>
      </c>
      <c r="I7" s="66">
        <v>0</v>
      </c>
      <c r="J7" s="67"/>
      <c r="K7" s="17">
        <v>0</v>
      </c>
      <c r="L7" s="68"/>
      <c r="M7" s="69">
        <f>D7*0.16</f>
        <v>175680</v>
      </c>
      <c r="N7" s="14" t="s">
        <v>34</v>
      </c>
      <c r="O7" s="70" t="s">
        <v>35</v>
      </c>
      <c r="P7" s="71">
        <f>D7-H7-I7-K7-M7</f>
        <v>922320</v>
      </c>
      <c r="Q7" s="96"/>
    </row>
    <row r="8" s="2" customFormat="1" ht="25" customHeight="1" spans="1:17">
      <c r="A8" s="14">
        <v>2</v>
      </c>
      <c r="B8" s="15">
        <v>43396</v>
      </c>
      <c r="C8" s="16" t="s">
        <v>33</v>
      </c>
      <c r="D8" s="17">
        <v>4876000</v>
      </c>
      <c r="E8" s="20">
        <v>43385</v>
      </c>
      <c r="F8" s="17">
        <v>4876000</v>
      </c>
      <c r="G8" s="21">
        <v>0.025</v>
      </c>
      <c r="H8" s="22">
        <f t="shared" si="0"/>
        <v>121900</v>
      </c>
      <c r="I8" s="22">
        <v>70924</v>
      </c>
      <c r="J8" s="22" t="s">
        <v>61</v>
      </c>
      <c r="K8" s="17">
        <v>500</v>
      </c>
      <c r="L8" s="72" t="s">
        <v>58</v>
      </c>
      <c r="M8" s="73"/>
      <c r="N8" s="74"/>
      <c r="O8" s="8" t="s">
        <v>35</v>
      </c>
      <c r="P8" s="17">
        <f>D8-H8-I8-K8-P9</f>
        <v>3106063.23</v>
      </c>
      <c r="Q8" s="96"/>
    </row>
    <row r="9" s="1" customFormat="1" ht="24" customHeight="1" spans="1:17">
      <c r="A9" s="23"/>
      <c r="B9" s="24"/>
      <c r="C9" s="25"/>
      <c r="D9" s="26"/>
      <c r="E9" s="27"/>
      <c r="F9" s="28"/>
      <c r="G9" s="29"/>
      <c r="H9" s="30"/>
      <c r="I9" s="30"/>
      <c r="J9" s="30"/>
      <c r="K9" s="75"/>
      <c r="L9" s="76"/>
      <c r="M9" s="75"/>
      <c r="N9" s="77"/>
      <c r="O9" s="8" t="s">
        <v>59</v>
      </c>
      <c r="P9" s="78">
        <v>1576612.77</v>
      </c>
      <c r="Q9" s="96"/>
    </row>
    <row r="10" s="1" customFormat="1" ht="19" customHeight="1" spans="1:17">
      <c r="A10" s="23"/>
      <c r="B10" s="24"/>
      <c r="C10" s="25"/>
      <c r="D10" s="26"/>
      <c r="E10" s="27"/>
      <c r="F10" s="28"/>
      <c r="G10" s="29"/>
      <c r="H10" s="30"/>
      <c r="I10" s="30"/>
      <c r="J10" s="30"/>
      <c r="K10" s="75"/>
      <c r="L10" s="76"/>
      <c r="M10" s="75"/>
      <c r="N10" s="77"/>
      <c r="O10" s="76"/>
      <c r="P10" s="30"/>
      <c r="Q10" s="96"/>
    </row>
    <row r="11" s="1" customFormat="1" ht="29" customHeight="1" spans="1:17">
      <c r="A11" s="31">
        <v>3</v>
      </c>
      <c r="B11" s="32">
        <v>43423</v>
      </c>
      <c r="C11" s="33" t="s">
        <v>33</v>
      </c>
      <c r="D11" s="34">
        <v>5425000</v>
      </c>
      <c r="E11" s="35">
        <v>43412</v>
      </c>
      <c r="F11" s="36">
        <v>3449000</v>
      </c>
      <c r="G11" s="18">
        <v>0.025</v>
      </c>
      <c r="H11" s="19">
        <f t="shared" si="0"/>
        <v>135625</v>
      </c>
      <c r="I11" s="19">
        <v>78910</v>
      </c>
      <c r="J11" s="19"/>
      <c r="K11" s="17">
        <v>6000</v>
      </c>
      <c r="L11" s="79" t="s">
        <v>62</v>
      </c>
      <c r="M11" s="80"/>
      <c r="N11" s="9"/>
      <c r="O11" s="8" t="s">
        <v>63</v>
      </c>
      <c r="P11" s="81">
        <v>1639616.77</v>
      </c>
      <c r="Q11" s="96"/>
    </row>
    <row r="12" s="1" customFormat="1" ht="25" customHeight="1" spans="1:17">
      <c r="A12" s="31"/>
      <c r="B12" s="32"/>
      <c r="C12" s="33"/>
      <c r="D12" s="37"/>
      <c r="E12" s="35">
        <v>43412</v>
      </c>
      <c r="F12" s="36">
        <v>1976000</v>
      </c>
      <c r="G12" s="38"/>
      <c r="H12" s="19"/>
      <c r="I12" s="19"/>
      <c r="J12" s="19"/>
      <c r="K12" s="17">
        <v>3000000</v>
      </c>
      <c r="L12" s="82" t="s">
        <v>64</v>
      </c>
      <c r="M12" s="83" t="s">
        <v>65</v>
      </c>
      <c r="N12" s="84"/>
      <c r="O12" s="8" t="s">
        <v>66</v>
      </c>
      <c r="P12" s="19">
        <v>500000</v>
      </c>
      <c r="Q12" s="96"/>
    </row>
    <row r="13" s="1" customFormat="1" ht="22" customHeight="1" spans="1:17">
      <c r="A13" s="31"/>
      <c r="B13" s="32"/>
      <c r="C13" s="33"/>
      <c r="D13" s="37"/>
      <c r="E13" s="35"/>
      <c r="F13" s="36"/>
      <c r="G13" s="38"/>
      <c r="H13" s="19"/>
      <c r="I13" s="19"/>
      <c r="J13" s="19"/>
      <c r="K13" s="17">
        <v>123433.33</v>
      </c>
      <c r="L13" s="8" t="s">
        <v>67</v>
      </c>
      <c r="M13" s="85"/>
      <c r="N13" s="9"/>
      <c r="O13" s="8" t="s">
        <v>35</v>
      </c>
      <c r="P13" s="19">
        <f>D11+D14-H11-H14-I11-I14-K11-K12-K13-K14-P11-P12</f>
        <v>1470319.9</v>
      </c>
      <c r="Q13" s="96"/>
    </row>
    <row r="14" s="1" customFormat="1" ht="20.1" customHeight="1" spans="1:17">
      <c r="A14" s="31"/>
      <c r="B14" s="32">
        <v>43497</v>
      </c>
      <c r="C14" s="33" t="s">
        <v>33</v>
      </c>
      <c r="D14" s="36">
        <v>1739000</v>
      </c>
      <c r="E14" s="20">
        <v>43473</v>
      </c>
      <c r="F14" s="36">
        <v>2180000</v>
      </c>
      <c r="G14" s="18">
        <v>0.025</v>
      </c>
      <c r="H14" s="19">
        <f>D14*G14</f>
        <v>43475</v>
      </c>
      <c r="I14" s="19">
        <v>110620</v>
      </c>
      <c r="J14" s="19"/>
      <c r="K14" s="17">
        <v>56000</v>
      </c>
      <c r="L14" s="8"/>
      <c r="M14" s="17"/>
      <c r="N14" s="9"/>
      <c r="O14" s="8"/>
      <c r="P14" s="19"/>
      <c r="Q14" s="96"/>
    </row>
    <row r="15" s="1" customFormat="1" ht="22" customHeight="1" spans="1:17">
      <c r="A15" s="31"/>
      <c r="B15" s="32"/>
      <c r="C15" s="33"/>
      <c r="D15" s="37"/>
      <c r="E15" s="35"/>
      <c r="F15" s="36"/>
      <c r="G15" s="39" t="s">
        <v>68</v>
      </c>
      <c r="H15" s="40"/>
      <c r="I15" s="40"/>
      <c r="J15" s="40"/>
      <c r="K15" s="40"/>
      <c r="L15" s="40"/>
      <c r="M15" s="86"/>
      <c r="N15" s="9"/>
      <c r="O15" s="8"/>
      <c r="P15" s="19"/>
      <c r="Q15" s="96"/>
    </row>
    <row r="16" s="1" customFormat="1" ht="20.1" customHeight="1" spans="1:17">
      <c r="A16" s="31"/>
      <c r="B16" s="32"/>
      <c r="C16" s="41"/>
      <c r="D16" s="42"/>
      <c r="E16" s="35"/>
      <c r="F16" s="36"/>
      <c r="G16" s="43"/>
      <c r="H16" s="30"/>
      <c r="I16" s="19"/>
      <c r="J16" s="19"/>
      <c r="K16" s="17"/>
      <c r="L16" s="76"/>
      <c r="M16" s="17"/>
      <c r="N16" s="87"/>
      <c r="O16" s="8"/>
      <c r="P16" s="30"/>
      <c r="Q16" s="96"/>
    </row>
    <row r="17" s="1" customFormat="1" ht="20.1" customHeight="1" spans="1:17">
      <c r="A17" s="31"/>
      <c r="B17" s="32"/>
      <c r="C17" s="33"/>
      <c r="D17" s="37"/>
      <c r="E17" s="35"/>
      <c r="F17" s="36"/>
      <c r="G17" s="38"/>
      <c r="H17" s="19"/>
      <c r="I17" s="19"/>
      <c r="J17" s="19"/>
      <c r="K17" s="17"/>
      <c r="L17" s="76"/>
      <c r="M17" s="17"/>
      <c r="N17" s="87"/>
      <c r="O17" s="8"/>
      <c r="P17" s="30"/>
      <c r="Q17" s="96"/>
    </row>
    <row r="18" s="1" customFormat="1" ht="20.1" customHeight="1" spans="1:17">
      <c r="A18" s="31"/>
      <c r="B18" s="32"/>
      <c r="C18" s="33"/>
      <c r="D18" s="37"/>
      <c r="E18" s="35"/>
      <c r="F18" s="36"/>
      <c r="G18" s="38"/>
      <c r="H18" s="19"/>
      <c r="I18" s="19"/>
      <c r="J18" s="19"/>
      <c r="K18" s="17"/>
      <c r="L18" s="76"/>
      <c r="M18" s="17"/>
      <c r="N18" s="87"/>
      <c r="O18" s="8"/>
      <c r="P18" s="30"/>
      <c r="Q18" s="96"/>
    </row>
    <row r="19" s="1" customFormat="1" ht="20.1" customHeight="1" spans="1:17">
      <c r="A19" s="31"/>
      <c r="B19" s="32"/>
      <c r="C19" s="33"/>
      <c r="D19" s="37"/>
      <c r="E19" s="35"/>
      <c r="F19" s="36"/>
      <c r="G19" s="38"/>
      <c r="H19" s="19"/>
      <c r="I19" s="19"/>
      <c r="J19" s="19"/>
      <c r="K19" s="17"/>
      <c r="L19" s="76"/>
      <c r="M19" s="17"/>
      <c r="N19" s="87"/>
      <c r="O19" s="8"/>
      <c r="P19" s="30"/>
      <c r="Q19" s="96"/>
    </row>
    <row r="20" s="1" customFormat="1" ht="20.1" customHeight="1" spans="1:17">
      <c r="A20" s="31"/>
      <c r="B20" s="32"/>
      <c r="C20" s="33"/>
      <c r="D20" s="37"/>
      <c r="E20" s="35"/>
      <c r="F20" s="36"/>
      <c r="G20" s="38"/>
      <c r="H20" s="19"/>
      <c r="I20" s="19"/>
      <c r="J20" s="19"/>
      <c r="K20" s="17"/>
      <c r="L20" s="76"/>
      <c r="M20" s="17"/>
      <c r="N20" s="87"/>
      <c r="O20" s="8"/>
      <c r="P20" s="30"/>
      <c r="Q20" s="96"/>
    </row>
    <row r="21" s="1" customFormat="1" ht="58" customHeight="1" spans="1:25">
      <c r="A21" s="31">
        <v>4</v>
      </c>
      <c r="B21" s="32">
        <v>43852</v>
      </c>
      <c r="C21" s="33" t="s">
        <v>33</v>
      </c>
      <c r="D21" s="37">
        <v>2026000</v>
      </c>
      <c r="E21" s="35"/>
      <c r="F21" s="36"/>
      <c r="G21" s="18">
        <v>0.025</v>
      </c>
      <c r="H21" s="19">
        <v>86950</v>
      </c>
      <c r="I21" s="19">
        <v>0</v>
      </c>
      <c r="J21" s="19"/>
      <c r="K21" s="17">
        <v>10300</v>
      </c>
      <c r="L21" s="88" t="s">
        <v>70</v>
      </c>
      <c r="M21" s="17">
        <v>-175680</v>
      </c>
      <c r="N21" s="9" t="s">
        <v>71</v>
      </c>
      <c r="O21" s="89" t="s">
        <v>72</v>
      </c>
      <c r="P21" s="19">
        <v>2400000</v>
      </c>
      <c r="Q21" s="97" t="s">
        <v>73</v>
      </c>
      <c r="W21" s="1">
        <v>28271357</v>
      </c>
      <c r="Y21" s="1">
        <v>15197</v>
      </c>
    </row>
    <row r="22" s="1" customFormat="1" ht="19" customHeight="1" spans="1:25">
      <c r="A22" s="31"/>
      <c r="B22" s="32"/>
      <c r="C22" s="33" t="s">
        <v>33</v>
      </c>
      <c r="D22" s="37">
        <v>354000</v>
      </c>
      <c r="E22" s="35"/>
      <c r="F22" s="36"/>
      <c r="G22" s="44"/>
      <c r="H22" s="45"/>
      <c r="I22" s="19"/>
      <c r="J22" s="19"/>
      <c r="K22" s="17">
        <v>200</v>
      </c>
      <c r="L22" s="88" t="s">
        <v>74</v>
      </c>
      <c r="M22" s="17"/>
      <c r="N22" s="8"/>
      <c r="O22" s="89"/>
      <c r="P22" s="19"/>
      <c r="Q22" s="96"/>
      <c r="W22" s="1">
        <v>53477</v>
      </c>
      <c r="Y22" s="1">
        <v>18000</v>
      </c>
    </row>
    <row r="23" s="1" customFormat="1" ht="23" customHeight="1" spans="1:25">
      <c r="A23" s="31"/>
      <c r="B23" s="32"/>
      <c r="C23" s="33"/>
      <c r="D23" s="37"/>
      <c r="E23" s="35"/>
      <c r="F23" s="36"/>
      <c r="G23" s="38"/>
      <c r="I23" s="19"/>
      <c r="J23" s="19"/>
      <c r="K23" s="17">
        <v>500</v>
      </c>
      <c r="L23" s="88" t="s">
        <v>75</v>
      </c>
      <c r="M23" s="17"/>
      <c r="N23" s="8"/>
      <c r="O23" s="8"/>
      <c r="P23" s="19"/>
      <c r="Q23" s="96"/>
      <c r="Y23" s="1">
        <v>7500</v>
      </c>
    </row>
    <row r="24" s="1" customFormat="1" ht="20.1" customHeight="1" spans="1:25">
      <c r="A24" s="31">
        <v>5</v>
      </c>
      <c r="B24" s="32">
        <v>44250</v>
      </c>
      <c r="C24" s="33" t="s">
        <v>33</v>
      </c>
      <c r="D24" s="37">
        <v>900000</v>
      </c>
      <c r="E24" s="35"/>
      <c r="F24" s="36"/>
      <c r="G24" s="18">
        <v>0.025</v>
      </c>
      <c r="H24" s="19">
        <v>85583.33</v>
      </c>
      <c r="I24" s="19">
        <v>33515.49</v>
      </c>
      <c r="J24" s="19" t="s">
        <v>76</v>
      </c>
      <c r="K24" s="17">
        <v>500</v>
      </c>
      <c r="L24" s="8" t="s">
        <v>77</v>
      </c>
      <c r="M24" s="17"/>
      <c r="N24" s="8"/>
      <c r="O24" s="89" t="s">
        <v>78</v>
      </c>
      <c r="P24" s="19">
        <v>838000</v>
      </c>
      <c r="Q24" s="96"/>
      <c r="R24" s="1">
        <f>D34/C3</f>
        <v>0.836429862878985</v>
      </c>
      <c r="T24" s="1">
        <f>D8*G8</f>
        <v>121900</v>
      </c>
      <c r="Y24" s="1">
        <v>5000</v>
      </c>
    </row>
    <row r="25" s="1" customFormat="1" ht="22" customHeight="1" spans="1:17">
      <c r="A25" s="31"/>
      <c r="B25" s="32"/>
      <c r="C25" s="33"/>
      <c r="D25" s="37"/>
      <c r="E25" s="35"/>
      <c r="F25" s="36"/>
      <c r="G25" s="18"/>
      <c r="H25" s="19"/>
      <c r="I25" s="19"/>
      <c r="J25" s="19"/>
      <c r="K25" s="17">
        <v>100</v>
      </c>
      <c r="L25" s="8" t="s">
        <v>74</v>
      </c>
      <c r="M25" s="17"/>
      <c r="N25" s="8"/>
      <c r="O25" s="8"/>
      <c r="P25" s="19"/>
      <c r="Q25" s="96"/>
    </row>
    <row r="26" s="1" customFormat="1" ht="29" customHeight="1" spans="1:17">
      <c r="A26" s="23">
        <v>6</v>
      </c>
      <c r="B26" s="24">
        <v>44405</v>
      </c>
      <c r="C26" s="25" t="s">
        <v>33</v>
      </c>
      <c r="D26" s="26">
        <v>1955000</v>
      </c>
      <c r="E26" s="27"/>
      <c r="F26" s="28"/>
      <c r="G26" s="43"/>
      <c r="H26" s="30">
        <v>0</v>
      </c>
      <c r="I26" s="30">
        <v>0</v>
      </c>
      <c r="J26" s="30"/>
      <c r="K26" s="75">
        <v>600</v>
      </c>
      <c r="L26" s="76" t="s">
        <v>74</v>
      </c>
      <c r="M26" s="75"/>
      <c r="N26" s="76"/>
      <c r="O26" s="90" t="s">
        <v>80</v>
      </c>
      <c r="P26" s="30">
        <v>411197.55</v>
      </c>
      <c r="Q26" s="96">
        <f>D34-H34-I34-K34-M34-P34</f>
        <v>0</v>
      </c>
    </row>
    <row r="27" s="1" customFormat="1" ht="29" customHeight="1" spans="1:17">
      <c r="A27" s="23"/>
      <c r="B27" s="24"/>
      <c r="C27" s="25"/>
      <c r="D27" s="26"/>
      <c r="E27" s="27"/>
      <c r="F27" s="28"/>
      <c r="G27" s="43"/>
      <c r="H27" s="30"/>
      <c r="I27" s="30"/>
      <c r="J27" s="30"/>
      <c r="K27" s="75"/>
      <c r="L27" s="76"/>
      <c r="M27" s="75"/>
      <c r="N27" s="76"/>
      <c r="O27" s="90" t="s">
        <v>81</v>
      </c>
      <c r="P27" s="30">
        <v>275200</v>
      </c>
      <c r="Q27" s="96"/>
    </row>
    <row r="28" s="1" customFormat="1" ht="29" customHeight="1" spans="1:17">
      <c r="A28" s="23"/>
      <c r="B28" s="24"/>
      <c r="C28" s="25"/>
      <c r="D28" s="26"/>
      <c r="E28" s="27"/>
      <c r="F28" s="28"/>
      <c r="G28" s="43"/>
      <c r="H28" s="30"/>
      <c r="I28" s="30"/>
      <c r="J28" s="30"/>
      <c r="K28" s="75"/>
      <c r="L28" s="76"/>
      <c r="M28" s="75"/>
      <c r="N28" s="76"/>
      <c r="O28" s="90" t="s">
        <v>82</v>
      </c>
      <c r="P28" s="30">
        <v>476215</v>
      </c>
      <c r="Q28" s="96"/>
    </row>
    <row r="29" s="1" customFormat="1" ht="29" customHeight="1" spans="1:18">
      <c r="A29" s="23"/>
      <c r="B29" s="24"/>
      <c r="C29" s="25"/>
      <c r="D29" s="26"/>
      <c r="E29" s="27"/>
      <c r="F29" s="28"/>
      <c r="G29" s="43"/>
      <c r="H29" s="30"/>
      <c r="I29" s="30"/>
      <c r="J29" s="30"/>
      <c r="K29" s="75"/>
      <c r="L29" s="76"/>
      <c r="M29" s="75"/>
      <c r="N29" s="76"/>
      <c r="O29" s="90" t="s">
        <v>83</v>
      </c>
      <c r="P29" s="30">
        <v>368000</v>
      </c>
      <c r="Q29" s="96"/>
      <c r="R29" s="1">
        <f>991129.5-838000</f>
        <v>153129.5</v>
      </c>
    </row>
    <row r="30" s="1" customFormat="1" ht="29" customHeight="1" spans="1:17">
      <c r="A30" s="23"/>
      <c r="B30" s="24"/>
      <c r="C30" s="25"/>
      <c r="D30" s="26"/>
      <c r="E30" s="27"/>
      <c r="F30" s="28"/>
      <c r="G30" s="43"/>
      <c r="H30" s="30"/>
      <c r="I30" s="30"/>
      <c r="J30" s="30"/>
      <c r="K30" s="75"/>
      <c r="L30" s="76"/>
      <c r="M30" s="75"/>
      <c r="N30" s="76"/>
      <c r="O30" s="90" t="s">
        <v>78</v>
      </c>
      <c r="P30" s="30">
        <v>153129.5</v>
      </c>
      <c r="Q30" s="96"/>
    </row>
    <row r="31" s="1" customFormat="1" ht="29" customHeight="1" spans="1:17">
      <c r="A31" s="23"/>
      <c r="B31" s="24"/>
      <c r="C31" s="25"/>
      <c r="D31" s="26"/>
      <c r="E31" s="27"/>
      <c r="F31" s="28"/>
      <c r="G31" s="43"/>
      <c r="H31" s="30"/>
      <c r="I31" s="30"/>
      <c r="J31" s="30"/>
      <c r="K31" s="75"/>
      <c r="L31" s="76"/>
      <c r="M31" s="75"/>
      <c r="N31" s="76"/>
      <c r="O31" s="90" t="s">
        <v>84</v>
      </c>
      <c r="P31" s="30">
        <v>270689.13</v>
      </c>
      <c r="Q31" s="96"/>
    </row>
    <row r="32" s="1" customFormat="1" ht="20.1" customHeight="1" spans="1:17">
      <c r="A32" s="23"/>
      <c r="B32" s="24"/>
      <c r="C32" s="25"/>
      <c r="D32" s="26"/>
      <c r="E32" s="27"/>
      <c r="F32" s="28"/>
      <c r="G32" s="43"/>
      <c r="H32" s="30"/>
      <c r="I32" s="30"/>
      <c r="J32" s="30"/>
      <c r="K32" s="75"/>
      <c r="L32" s="76"/>
      <c r="M32" s="75"/>
      <c r="N32" s="76"/>
      <c r="O32" s="76"/>
      <c r="P32" s="30"/>
      <c r="Q32" s="96"/>
    </row>
    <row r="33" s="1" customFormat="1" ht="20.1" customHeight="1" spans="1:25">
      <c r="A33" s="23"/>
      <c r="B33" s="24"/>
      <c r="C33" s="25"/>
      <c r="D33" s="26"/>
      <c r="E33" s="27"/>
      <c r="F33" s="28"/>
      <c r="G33" s="29"/>
      <c r="H33" s="30"/>
      <c r="I33" s="30"/>
      <c r="J33" s="30"/>
      <c r="K33" s="75"/>
      <c r="L33" s="76"/>
      <c r="M33" s="75"/>
      <c r="N33" s="76"/>
      <c r="O33" s="76"/>
      <c r="P33" s="30"/>
      <c r="Q33" s="96"/>
      <c r="T33" s="1">
        <f>D11*G11</f>
        <v>135625</v>
      </c>
      <c r="Y33" s="1">
        <v>4000</v>
      </c>
    </row>
    <row r="34" s="1" customFormat="1" ht="30" customHeight="1" spans="1:25">
      <c r="A34" s="6" t="s">
        <v>36</v>
      </c>
      <c r="B34" s="6"/>
      <c r="C34" s="46" t="s">
        <v>37</v>
      </c>
      <c r="D34" s="47">
        <f>SUM(D7:D33)</f>
        <v>18373000</v>
      </c>
      <c r="E34" s="46" t="s">
        <v>37</v>
      </c>
      <c r="F34" s="48">
        <f>SUM(F7:F33)</f>
        <v>12481000</v>
      </c>
      <c r="G34" s="46" t="s">
        <v>37</v>
      </c>
      <c r="H34" s="48">
        <f>SUM(H7:H33)</f>
        <v>473533.33</v>
      </c>
      <c r="I34" s="48">
        <f>SUM(I7:I33)</f>
        <v>293969.49</v>
      </c>
      <c r="J34" s="47" t="s">
        <v>37</v>
      </c>
      <c r="K34" s="48">
        <f>SUM(K7:K33)</f>
        <v>3198133.33</v>
      </c>
      <c r="L34" s="46" t="s">
        <v>37</v>
      </c>
      <c r="M34" s="48">
        <f>SUM(M7:M33)</f>
        <v>0</v>
      </c>
      <c r="N34" s="46" t="s">
        <v>37</v>
      </c>
      <c r="O34" s="46" t="s">
        <v>37</v>
      </c>
      <c r="P34" s="48">
        <f>SUM(P7:P33)</f>
        <v>14407363.85</v>
      </c>
      <c r="Q34" s="96"/>
      <c r="R34" s="1">
        <f>C3-D8-D11-D14</f>
        <v>9925978.04</v>
      </c>
      <c r="T34" s="1">
        <f>D14*G14</f>
        <v>43475</v>
      </c>
      <c r="Y34" s="1">
        <v>780</v>
      </c>
    </row>
    <row r="35" s="1" customFormat="1" ht="30" customHeight="1" spans="1:25">
      <c r="A35" s="6" t="s">
        <v>38</v>
      </c>
      <c r="B35" s="6"/>
      <c r="C35" s="6" t="s">
        <v>39</v>
      </c>
      <c r="D35" s="6"/>
      <c r="E35" s="49">
        <f>P26+P27+P28+P29+P30+P31</f>
        <v>1954431.18</v>
      </c>
      <c r="F35" s="49"/>
      <c r="G35" s="49"/>
      <c r="H35" s="49"/>
      <c r="I35" s="6" t="s">
        <v>40</v>
      </c>
      <c r="J35" s="6"/>
      <c r="K35" s="6"/>
      <c r="L35" s="6" t="s">
        <v>41</v>
      </c>
      <c r="M35" s="49">
        <v>0</v>
      </c>
      <c r="N35" s="49"/>
      <c r="O35" s="49"/>
      <c r="P35" s="49"/>
      <c r="Q35">
        <f>D34/C4</f>
        <v>0.969995075235802</v>
      </c>
      <c r="R35" s="1">
        <f>R34*0.025</f>
        <v>248149.451</v>
      </c>
      <c r="Y35" s="1">
        <v>3000</v>
      </c>
    </row>
    <row r="36" s="1" customFormat="1" ht="30" customHeight="1" spans="1:17">
      <c r="A36" s="6"/>
      <c r="B36" s="6"/>
      <c r="C36" s="6" t="s">
        <v>42</v>
      </c>
      <c r="D36" s="6"/>
      <c r="E36" s="50">
        <v>0</v>
      </c>
      <c r="F36" s="50"/>
      <c r="G36" s="50"/>
      <c r="H36" s="50"/>
      <c r="I36" s="6"/>
      <c r="J36" s="6"/>
      <c r="K36" s="6"/>
      <c r="L36" s="6" t="s">
        <v>43</v>
      </c>
      <c r="M36" s="91" t="str">
        <f>SUBSTITUTE(SUBSTITUTE(TEXT(INT(M35),"[DBNum2][$-804]G/通用格式元"&amp;IF(INT(M35)=M35,"整",""))&amp;TEXT(MID(M35,FIND(".",M35&amp;".0")+1,1),"[DBNum2][$-804]G/通用格式角")&amp;TEXT(MID(M35,FIND(".",M35&amp;".0")+2,1),"[DBNum2][$-804]G/通用格式分"),"零角","零"),"零分","")</f>
        <v>零元整</v>
      </c>
      <c r="N36" s="91"/>
      <c r="O36" s="91"/>
      <c r="P36" s="91"/>
      <c r="Q36" s="96"/>
    </row>
    <row r="37" s="1" customFormat="1" ht="50.1" customHeight="1" spans="1:23">
      <c r="A37" s="6" t="s">
        <v>44</v>
      </c>
      <c r="B37" s="6"/>
      <c r="C37" s="51"/>
      <c r="D37" s="52"/>
      <c r="E37" s="52"/>
      <c r="F37" s="52"/>
      <c r="G37" s="52"/>
      <c r="H37" s="53"/>
      <c r="I37" s="6" t="s">
        <v>46</v>
      </c>
      <c r="J37" s="6"/>
      <c r="K37" s="6"/>
      <c r="L37" s="6"/>
      <c r="M37" s="6"/>
      <c r="N37" s="6"/>
      <c r="O37" s="6"/>
      <c r="P37" s="6"/>
      <c r="Q37" s="96"/>
      <c r="R37" s="1">
        <v>3123433.33</v>
      </c>
      <c r="W37" s="1">
        <f>W35-W36</f>
        <v>0</v>
      </c>
    </row>
    <row r="38" s="1" customFormat="1" ht="50.1" customHeight="1" spans="1:17">
      <c r="A38" s="6" t="s">
        <v>48</v>
      </c>
      <c r="B38" s="6"/>
      <c r="C38" s="14"/>
      <c r="D38" s="14"/>
      <c r="E38" s="14"/>
      <c r="F38" s="14"/>
      <c r="G38" s="14"/>
      <c r="H38" s="14"/>
      <c r="I38" s="6" t="s">
        <v>49</v>
      </c>
      <c r="J38" s="6"/>
      <c r="K38" s="6"/>
      <c r="L38" s="14"/>
      <c r="M38" s="14"/>
      <c r="N38" s="14"/>
      <c r="O38" s="14"/>
      <c r="P38" s="14"/>
      <c r="Q38" s="96"/>
    </row>
    <row r="39" s="1" customFormat="1" ht="50.1" customHeight="1" spans="1:17">
      <c r="A39" s="6" t="s">
        <v>50</v>
      </c>
      <c r="B39" s="6"/>
      <c r="C39" s="54"/>
      <c r="D39" s="54"/>
      <c r="E39" s="54"/>
      <c r="F39" s="54"/>
      <c r="G39" s="54"/>
      <c r="H39" s="54"/>
      <c r="I39" s="6" t="s">
        <v>51</v>
      </c>
      <c r="J39" s="6"/>
      <c r="K39" s="6"/>
      <c r="L39" s="54"/>
      <c r="M39" s="54"/>
      <c r="N39" s="54"/>
      <c r="O39" s="54"/>
      <c r="P39" s="54"/>
      <c r="Q39" s="96"/>
    </row>
    <row r="40" s="1" customFormat="1" ht="50.1" customHeight="1" spans="1:17">
      <c r="A40" s="6" t="s">
        <v>52</v>
      </c>
      <c r="B40" s="6"/>
      <c r="C40" s="54"/>
      <c r="D40" s="54"/>
      <c r="E40" s="54"/>
      <c r="F40" s="54"/>
      <c r="G40" s="54"/>
      <c r="H40" s="54"/>
      <c r="I40" s="6" t="s">
        <v>53</v>
      </c>
      <c r="J40" s="6"/>
      <c r="K40" s="6"/>
      <c r="L40" s="54"/>
      <c r="M40" s="54"/>
      <c r="N40" s="54"/>
      <c r="O40" s="54"/>
      <c r="P40" s="54"/>
      <c r="Q40" s="96"/>
    </row>
    <row r="41" s="1" customFormat="1" spans="2:17">
      <c r="B41" s="3"/>
      <c r="D41" s="4"/>
      <c r="E41" s="3"/>
      <c r="F41" s="4"/>
      <c r="H41" s="4"/>
      <c r="K41" s="4"/>
      <c r="P41" s="4"/>
      <c r="Q41" s="96"/>
    </row>
    <row r="42" s="1" customFormat="1" ht="13.5" spans="2:17">
      <c r="B42"/>
      <c r="D42" s="4"/>
      <c r="E42" s="3"/>
      <c r="F42" s="4"/>
      <c r="H42" s="4"/>
      <c r="K42" s="4"/>
      <c r="P42" s="4"/>
      <c r="Q42" s="96"/>
    </row>
    <row r="43" s="1" customFormat="1" spans="2:17">
      <c r="B43" s="3"/>
      <c r="D43" s="4"/>
      <c r="E43" s="3"/>
      <c r="F43" s="4"/>
      <c r="H43" s="4"/>
      <c r="K43" s="4"/>
      <c r="P43" s="4"/>
      <c r="Q43" s="96"/>
    </row>
    <row r="44" s="1" customFormat="1" spans="2:17">
      <c r="B44" s="3"/>
      <c r="D44" s="4"/>
      <c r="E44" s="3"/>
      <c r="F44" s="4"/>
      <c r="H44" s="4"/>
      <c r="K44" s="4"/>
      <c r="P44" s="4"/>
      <c r="Q44" s="96"/>
    </row>
    <row r="45" s="1" customFormat="1" spans="2:17">
      <c r="B45" s="3"/>
      <c r="D45" s="4"/>
      <c r="E45" s="3"/>
      <c r="F45" s="4"/>
      <c r="H45" s="4"/>
      <c r="K45" s="4"/>
      <c r="P45" s="4"/>
      <c r="Q45" s="96"/>
    </row>
    <row r="46" s="1" customFormat="1" ht="13.5" spans="2:17">
      <c r="B46"/>
      <c r="D46" s="4"/>
      <c r="E46" s="3"/>
      <c r="F46" s="4"/>
      <c r="H46" s="4"/>
      <c r="K46" s="4"/>
      <c r="P46" s="4"/>
      <c r="Q46" s="96"/>
    </row>
    <row r="47" s="1" customFormat="1" spans="2:17">
      <c r="B47" s="3"/>
      <c r="D47" s="4"/>
      <c r="E47" s="3"/>
      <c r="F47" s="4"/>
      <c r="H47" s="4"/>
      <c r="K47" s="4"/>
      <c r="P47" s="4"/>
      <c r="Q47" s="96"/>
    </row>
    <row r="48" s="1" customFormat="1" spans="2:17">
      <c r="B48" s="3"/>
      <c r="D48" s="4"/>
      <c r="E48" s="3"/>
      <c r="F48" s="4"/>
      <c r="H48" s="4"/>
      <c r="K48" s="4"/>
      <c r="P48" s="4"/>
      <c r="Q48" s="96"/>
    </row>
    <row r="49" s="1" customFormat="1" spans="2:17">
      <c r="B49" s="3"/>
      <c r="D49" s="4"/>
      <c r="E49" s="3"/>
      <c r="F49" s="4"/>
      <c r="H49" s="4"/>
      <c r="K49" s="4"/>
      <c r="P49" s="4"/>
      <c r="Q49" s="96"/>
    </row>
    <row r="50" s="1" customFormat="1" spans="2:17">
      <c r="B50" s="3"/>
      <c r="D50" s="4"/>
      <c r="E50" s="3"/>
      <c r="F50" s="4"/>
      <c r="H50" s="4"/>
      <c r="K50" s="4"/>
      <c r="P50" s="4"/>
      <c r="Q50" s="96"/>
    </row>
    <row r="51" s="1" customFormat="1" spans="2:17">
      <c r="B51" s="3"/>
      <c r="D51" s="4"/>
      <c r="E51" s="3"/>
      <c r="F51" s="4"/>
      <c r="H51" s="4"/>
      <c r="K51" s="4"/>
      <c r="P51" s="4"/>
      <c r="Q51" s="4"/>
    </row>
    <row r="52" s="1" customFormat="1" spans="2:17">
      <c r="B52" s="3"/>
      <c r="D52" s="4"/>
      <c r="E52" s="3"/>
      <c r="F52" s="4"/>
      <c r="H52" s="4"/>
      <c r="K52" s="4"/>
      <c r="P52" s="4"/>
      <c r="Q52" s="4"/>
    </row>
    <row r="53" s="1" customFormat="1" spans="2:17">
      <c r="B53" s="3"/>
      <c r="D53" s="4"/>
      <c r="E53" s="3"/>
      <c r="F53" s="4"/>
      <c r="H53" s="4"/>
      <c r="K53" s="4"/>
      <c r="P53" s="4"/>
      <c r="Q53" s="4"/>
    </row>
    <row r="54" s="1" customFormat="1" spans="2:17">
      <c r="B54" s="3"/>
      <c r="D54" s="4"/>
      <c r="E54" s="3"/>
      <c r="F54" s="4"/>
      <c r="H54" s="4"/>
      <c r="K54" s="4"/>
      <c r="P54" s="4"/>
      <c r="Q54" s="4"/>
    </row>
    <row r="55" s="1" customFormat="1" spans="2:17">
      <c r="B55" s="3"/>
      <c r="D55" s="4"/>
      <c r="E55" s="3"/>
      <c r="F55" s="4"/>
      <c r="H55" s="4"/>
      <c r="K55" s="4"/>
      <c r="P55" s="4"/>
      <c r="Q55" s="4"/>
    </row>
    <row r="56" s="1" customFormat="1" spans="2:17">
      <c r="B56" s="3"/>
      <c r="D56" s="4"/>
      <c r="E56" s="3"/>
      <c r="F56" s="4"/>
      <c r="H56" s="4"/>
      <c r="K56" s="4"/>
      <c r="P56" s="4"/>
      <c r="Q56" s="4"/>
    </row>
    <row r="57" s="1" customFormat="1" ht="13.5" spans="2:17">
      <c r="B57" s="3"/>
      <c r="D57"/>
      <c r="E57" s="3"/>
      <c r="F57" s="4"/>
      <c r="H57" s="4"/>
      <c r="K57" s="4"/>
      <c r="P57" s="4"/>
      <c r="Q57" s="4"/>
    </row>
  </sheetData>
  <mergeCells count="47">
    <mergeCell ref="A1:P1"/>
    <mergeCell ref="A2:B2"/>
    <mergeCell ref="C2:L2"/>
    <mergeCell ref="A3:B3"/>
    <mergeCell ref="C3:D3"/>
    <mergeCell ref="F3:G3"/>
    <mergeCell ref="I3:M3"/>
    <mergeCell ref="A4:B4"/>
    <mergeCell ref="C4:D4"/>
    <mergeCell ref="F4:G4"/>
    <mergeCell ref="I4:M4"/>
    <mergeCell ref="B5:D5"/>
    <mergeCell ref="E5:F5"/>
    <mergeCell ref="G5:H5"/>
    <mergeCell ref="K5:L5"/>
    <mergeCell ref="M5:N5"/>
    <mergeCell ref="O5:P5"/>
    <mergeCell ref="L11:M11"/>
    <mergeCell ref="G15:M15"/>
    <mergeCell ref="A34:B34"/>
    <mergeCell ref="C35:D35"/>
    <mergeCell ref="E35:H35"/>
    <mergeCell ref="M35:P35"/>
    <mergeCell ref="C36:D36"/>
    <mergeCell ref="E36:H36"/>
    <mergeCell ref="M36:P36"/>
    <mergeCell ref="A37:B37"/>
    <mergeCell ref="C37:H37"/>
    <mergeCell ref="I37:K37"/>
    <mergeCell ref="L37:P37"/>
    <mergeCell ref="A38:B38"/>
    <mergeCell ref="C38:H38"/>
    <mergeCell ref="I38:K38"/>
    <mergeCell ref="L38:P38"/>
    <mergeCell ref="A39:B39"/>
    <mergeCell ref="C39:H39"/>
    <mergeCell ref="I39:K39"/>
    <mergeCell ref="L39:P39"/>
    <mergeCell ref="A40:B40"/>
    <mergeCell ref="C40:H40"/>
    <mergeCell ref="I40:K40"/>
    <mergeCell ref="L40:P40"/>
    <mergeCell ref="A5:A6"/>
    <mergeCell ref="H3:H4"/>
    <mergeCell ref="M12:M13"/>
    <mergeCell ref="A35:B36"/>
    <mergeCell ref="I35:K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2018-07-25T03:26:00Z</cp:lastPrinted>
  <dcterms:modified xsi:type="dcterms:W3CDTF">2021-08-04T06:46:22Z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D239B221DD664121A111DC86D86AA590</vt:lpwstr>
  </property>
</Properties>
</file>