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 activeTab="8"/>
  </bookViews>
  <sheets>
    <sheet name="第1次" sheetId="1" r:id="rId1"/>
    <sheet name="第2次" sheetId="2" r:id="rId2"/>
    <sheet name="第3次 (2)" sheetId="3" r:id="rId3"/>
    <sheet name="第4次 " sheetId="4" r:id="rId4"/>
    <sheet name="第5次  " sheetId="5" r:id="rId5"/>
    <sheet name="第6次" sheetId="6" r:id="rId6"/>
    <sheet name="第6次 (2)" sheetId="7" r:id="rId7"/>
    <sheet name="第6次 (3)" sheetId="8" r:id="rId8"/>
    <sheet name="第7次 " sheetId="9" r:id="rId9"/>
  </sheets>
  <calcPr calcId="144525"/>
</workbook>
</file>

<file path=xl/sharedStrings.xml><?xml version="1.0" encoding="utf-8"?>
<sst xmlns="http://schemas.openxmlformats.org/spreadsheetml/2006/main" count="1059" uniqueCount="110">
  <si>
    <t xml:space="preserve">工程款支付证书 </t>
  </si>
  <si>
    <t>工程名称</t>
  </si>
  <si>
    <t>省道206和县乌江至太阳河段改建工程交通安全设施工程</t>
  </si>
  <si>
    <t>建设单位</t>
  </si>
  <si>
    <t>和县交通运输局</t>
  </si>
  <si>
    <t>ERP编号</t>
  </si>
  <si>
    <t>档案编号</t>
  </si>
  <si>
    <t>合同金额</t>
  </si>
  <si>
    <t>中标时间</t>
  </si>
  <si>
    <t>2018.2.8</t>
  </si>
  <si>
    <t>已提供工程资料</t>
  </si>
  <si>
    <t>中标通知书、施工合同</t>
  </si>
  <si>
    <t>保存地址</t>
  </si>
  <si>
    <t>合肥</t>
  </si>
  <si>
    <t>责任单位</t>
  </si>
  <si>
    <t>第十大区安徽省</t>
  </si>
  <si>
    <t>决算金额</t>
  </si>
  <si>
    <t>决算时间</t>
  </si>
  <si>
    <t>项目部印章</t>
  </si>
  <si>
    <t>无</t>
  </si>
  <si>
    <t>施工人</t>
  </si>
  <si>
    <t>孙容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</si>
  <si>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</si>
  <si>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</si>
  <si>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</si>
  <si>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</si>
  <si>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</si>
  <si>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</si>
  <si>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</si>
  <si>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</si>
  <si>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</si>
  <si>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</si>
  <si>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</si>
  <si>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</si>
  <si>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</si>
  <si>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</si>
  <si>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</si>
  <si>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</si>
  <si>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</si>
  <si>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</si>
  <si>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</si>
  <si>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</si>
  <si>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</si>
  <si>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</si>
  <si>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</si>
  <si>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</si>
  <si>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</si>
  <si>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</si>
  <si>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</si>
  <si>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</si>
  <si>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</si>
  <si>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</si>
  <si>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19.7.23</t>
  </si>
  <si>
    <t>农发行专户</t>
  </si>
  <si>
    <t xml:space="preserve">20334142400100000427401 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</si>
  <si>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9年1-6月人员社保</t>
    </r>
  </si>
  <si>
    <t>冠县天成交通设施有限公司</t>
  </si>
  <si>
    <t>/</t>
  </si>
  <si>
    <t>合肥立皖交通设施制造有限公司</t>
  </si>
  <si>
    <t>王玲子</t>
  </si>
  <si>
    <t>19.8.2</t>
  </si>
  <si>
    <t>徽行</t>
  </si>
  <si>
    <r>
      <rPr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020501021000016507</t>
    </r>
  </si>
  <si>
    <t>19.8.14</t>
  </si>
  <si>
    <t>19.9.3</t>
  </si>
  <si>
    <t>本  次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</si>
  <si>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9.11.26</t>
    </r>
  </si>
  <si>
    <t xml:space="preserve">  </t>
  </si>
  <si>
    <t>合肥宝畅交通设施工程有限公司</t>
  </si>
  <si>
    <t>安徽铸辉新型电缆有限公司</t>
  </si>
  <si>
    <t>王玲子（代开发票及差旅费报销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</si>
  <si>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9.12.11</t>
    </r>
  </si>
  <si>
    <t>安徽世毅交通设施有限公司</t>
  </si>
  <si>
    <t>常州市通达节能科技有限公司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</si>
  <si>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</si>
  <si>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</si>
  <si>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</si>
  <si>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</si>
  <si>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</si>
  <si>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</si>
  <si>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</si>
  <si>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</si>
  <si>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 xml:space="preserve"> 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</si>
  <si>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9.12.17</t>
    </r>
  </si>
  <si>
    <r>
      <rPr>
        <sz val="9"/>
        <rFont val="宋体"/>
        <charset val="134"/>
      </rPr>
      <t>王玲子（1</t>
    </r>
    <r>
      <rPr>
        <sz val="9"/>
        <rFont val="宋体"/>
        <charset val="134"/>
      </rPr>
      <t>7年管理费及利息，付后转回公司账户及黄会计账户）</t>
    </r>
  </si>
  <si>
    <t>本次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</si>
  <si>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9.12.19</t>
    </r>
  </si>
  <si>
    <r>
      <rPr>
        <sz val="9"/>
        <rFont val="宋体"/>
        <charset val="134"/>
      </rPr>
      <t>1</t>
    </r>
    <r>
      <rPr>
        <sz val="9"/>
        <rFont val="宋体"/>
        <charset val="134"/>
      </rPr>
      <t>9.12.29</t>
    </r>
  </si>
  <si>
    <r>
      <rPr>
        <sz val="9"/>
        <rFont val="宋体"/>
        <charset val="134"/>
      </rPr>
      <t>王玲子（2</t>
    </r>
    <r>
      <rPr>
        <sz val="9"/>
        <rFont val="宋体"/>
        <charset val="134"/>
      </rPr>
      <t>019年下半年社保及人员差旅费报销）</t>
    </r>
  </si>
  <si>
    <t>139619.41+99122.09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</si>
  <si>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0.1.19</t>
    </r>
  </si>
  <si>
    <t>安徽融畅智能科技有限公司</t>
  </si>
  <si>
    <t>合肥宝畅交通设施有限责任公司</t>
  </si>
  <si>
    <r>
      <rPr>
        <sz val="9"/>
        <rFont val="宋体"/>
        <charset val="134"/>
      </rPr>
      <t>王玲子（1</t>
    </r>
    <r>
      <rPr>
        <sz val="9"/>
        <rFont val="宋体"/>
        <charset val="134"/>
      </rPr>
      <t>1月人员工资+税务局代开发票）</t>
    </r>
  </si>
  <si>
    <t>2021.2.4</t>
  </si>
  <si>
    <t>1020501021000016507</t>
  </si>
  <si>
    <t>19.11.26</t>
  </si>
  <si>
    <t>19.12.11</t>
  </si>
  <si>
    <t>19.12.17</t>
  </si>
  <si>
    <t>19.12.19</t>
  </si>
  <si>
    <t>19.12.29</t>
  </si>
  <si>
    <t>20.1.19</t>
  </si>
  <si>
    <t>21.2.7</t>
  </si>
  <si>
    <t>扣至合同价</t>
  </si>
  <si>
    <t>转账手续费</t>
  </si>
  <si>
    <t>王同好</t>
  </si>
  <si>
    <t>中标通知书、施工合同、竣工验收、审计报告</t>
  </si>
  <si>
    <t>扣至审计价</t>
  </si>
  <si>
    <t>中行蜀山支行</t>
  </si>
  <si>
    <t>175 257 190 682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</si>
</sst>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/m/d;@"/>
    <numFmt numFmtId="178" formatCode="yyyy&quot;年&quot;m&quot;月&quot;d&quot;日&quot;;@"/>
    <numFmt numFmtId="179" formatCode="0.0%"/>
    <numFmt numFmtId="180" formatCode="0.00_ "/>
    <numFmt numFmtId="181" formatCode="0.00_);[Red]\(0.00\)"/>
    <numFmt numFmtId="182" formatCode="#,##0_ "/>
  </numFmts>
  <fonts count="37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b/>
      <sz val="9"/>
      <color rgb="FFFF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1" borderId="15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6" fillId="0" borderId="0">
      <protection locked="0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15" borderId="18" applyNumberFormat="0" applyAlignment="0" applyProtection="0">
      <alignment vertical="center"/>
    </xf>
    <xf numFmtId="0" fontId="30" fillId="15" borderId="14" applyNumberFormat="0" applyAlignment="0" applyProtection="0">
      <alignment vertical="center"/>
    </xf>
    <xf numFmtId="0" fontId="31" fillId="16" borderId="19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6" fillId="0" borderId="0">
      <protection locked="0"/>
    </xf>
  </cellStyleXfs>
  <cellXfs count="202">
    <xf numFmtId="0" fontId="0" fillId="0" borderId="0" xfId="0">
      <alignment vertical="center"/>
    </xf>
    <xf numFmtId="0" fontId="1" fillId="2" borderId="0" xfId="50" applyFont="1" applyFill="1" applyAlignment="1" applyProtection="1">
      <alignment horizontal="center" vertical="center"/>
    </xf>
    <xf numFmtId="177" fontId="1" fillId="2" borderId="0" xfId="50" applyNumberFormat="1" applyFont="1" applyFill="1" applyAlignment="1" applyProtection="1">
      <alignment horizontal="center" vertical="center"/>
    </xf>
    <xf numFmtId="176" fontId="1" fillId="2" borderId="0" xfId="50" applyNumberFormat="1" applyFont="1" applyFill="1" applyAlignment="1" applyProtection="1">
      <alignment horizontal="center"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178" fontId="3" fillId="2" borderId="4" xfId="50" applyNumberFormat="1" applyFont="1" applyFill="1" applyBorder="1" applyAlignment="1" applyProtection="1">
      <alignment horizontal="center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6" xfId="50" applyFont="1" applyFill="1" applyBorder="1" applyAlignment="1" applyProtection="1">
      <alignment horizontal="center" vertical="center" wrapText="1"/>
    </xf>
    <xf numFmtId="177" fontId="5" fillId="0" borderId="2" xfId="50" applyNumberFormat="1" applyFont="1" applyBorder="1" applyAlignment="1" applyProtection="1">
      <alignment horizontal="center" vertical="center" wrapText="1"/>
    </xf>
    <xf numFmtId="176" fontId="5" fillId="0" borderId="2" xfId="50" applyNumberFormat="1" applyFont="1" applyBorder="1" applyAlignment="1" applyProtection="1">
      <alignment horizontal="right" vertical="center" wrapText="1"/>
    </xf>
    <xf numFmtId="176" fontId="5" fillId="2" borderId="2" xfId="50" applyNumberFormat="1" applyFont="1" applyFill="1" applyBorder="1" applyAlignment="1" applyProtection="1">
      <alignment horizontal="right" vertical="center" shrinkToFit="1"/>
    </xf>
    <xf numFmtId="176" fontId="5" fillId="2" borderId="2" xfId="50" applyNumberFormat="1" applyFont="1" applyFill="1" applyBorder="1" applyAlignment="1" applyProtection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right" vertical="center" shrinkToFit="1"/>
    </xf>
    <xf numFmtId="179" fontId="1" fillId="2" borderId="2" xfId="19" applyNumberFormat="1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180" fontId="6" fillId="0" borderId="2" xfId="0" applyNumberFormat="1" applyFont="1" applyBorder="1" applyAlignment="1">
      <alignment horizontal="center" vertical="center"/>
    </xf>
    <xf numFmtId="0" fontId="1" fillId="2" borderId="8" xfId="50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vertical="center" shrinkToFit="1"/>
    </xf>
    <xf numFmtId="0" fontId="1" fillId="4" borderId="8" xfId="50" applyFont="1" applyFill="1" applyBorder="1" applyAlignment="1" applyProtection="1">
      <alignment horizontal="center" vertical="center" wrapText="1"/>
    </xf>
    <xf numFmtId="177" fontId="5" fillId="4" borderId="2" xfId="50" applyNumberFormat="1" applyFont="1" applyFill="1" applyBorder="1" applyAlignment="1" applyProtection="1">
      <alignment horizontal="center" vertical="center" wrapText="1"/>
    </xf>
    <xf numFmtId="176" fontId="5" fillId="4" borderId="2" xfId="50" applyNumberFormat="1" applyFont="1" applyFill="1" applyBorder="1" applyAlignment="1" applyProtection="1">
      <alignment horizontal="right" vertical="center" wrapText="1"/>
    </xf>
    <xf numFmtId="176" fontId="5" fillId="4" borderId="2" xfId="50" applyNumberFormat="1" applyFont="1" applyFill="1" applyBorder="1" applyAlignment="1" applyProtection="1">
      <alignment horizontal="right" vertical="center" shrinkToFit="1"/>
    </xf>
    <xf numFmtId="176" fontId="5" fillId="4" borderId="2" xfId="50" applyNumberFormat="1" applyFont="1" applyFill="1" applyBorder="1" applyAlignment="1" applyProtection="1">
      <alignment horizontal="center" vertical="center" shrinkToFit="1"/>
    </xf>
    <xf numFmtId="49" fontId="6" fillId="4" borderId="2" xfId="0" applyNumberFormat="1" applyFont="1" applyFill="1" applyBorder="1" applyAlignment="1">
      <alignment horizontal="center" vertical="center"/>
    </xf>
    <xf numFmtId="9" fontId="1" fillId="4" borderId="2" xfId="50" applyNumberFormat="1" applyFont="1" applyFill="1" applyBorder="1" applyAlignment="1" applyProtection="1">
      <alignment vertical="center" shrinkToFit="1"/>
    </xf>
    <xf numFmtId="179" fontId="1" fillId="4" borderId="2" xfId="19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vertical="center" wrapText="1"/>
    </xf>
    <xf numFmtId="180" fontId="6" fillId="0" borderId="2" xfId="0" applyNumberFormat="1" applyFont="1" applyBorder="1">
      <alignment vertical="center"/>
    </xf>
    <xf numFmtId="9" fontId="1" fillId="2" borderId="2" xfId="50" applyNumberFormat="1" applyFont="1" applyFill="1" applyBorder="1" applyAlignment="1" applyProtection="1">
      <alignment horizontal="right" vertical="center" wrapText="1" shrinkToFit="1"/>
    </xf>
    <xf numFmtId="176" fontId="5" fillId="0" borderId="4" xfId="50" applyNumberFormat="1" applyFont="1" applyBorder="1" applyAlignment="1" applyProtection="1">
      <alignment horizontal="right" vertical="center" wrapText="1"/>
    </xf>
    <xf numFmtId="176" fontId="7" fillId="2" borderId="2" xfId="50" applyNumberFormat="1" applyFont="1" applyFill="1" applyBorder="1" applyAlignment="1" applyProtection="1">
      <alignment horizontal="left" vertical="center" wrapText="1"/>
    </xf>
    <xf numFmtId="177" fontId="5" fillId="0" borderId="6" xfId="50" applyNumberFormat="1" applyFont="1" applyBorder="1" applyAlignment="1" applyProtection="1">
      <alignment horizontal="center" vertical="center" wrapText="1"/>
    </xf>
    <xf numFmtId="176" fontId="5" fillId="0" borderId="6" xfId="50" applyNumberFormat="1" applyFont="1" applyBorder="1" applyAlignment="1" applyProtection="1">
      <alignment horizontal="center" vertical="center" wrapText="1"/>
    </xf>
    <xf numFmtId="180" fontId="6" fillId="0" borderId="6" xfId="0" applyNumberFormat="1" applyFont="1" applyBorder="1" applyAlignment="1">
      <alignment horizontal="center" vertical="center"/>
    </xf>
    <xf numFmtId="176" fontId="5" fillId="2" borderId="6" xfId="50" applyNumberFormat="1" applyFont="1" applyFill="1" applyBorder="1" applyAlignment="1" applyProtection="1">
      <alignment horizontal="center" vertical="center" shrinkToFit="1"/>
    </xf>
    <xf numFmtId="49" fontId="6" fillId="0" borderId="6" xfId="0" applyNumberFormat="1" applyFont="1" applyBorder="1" applyAlignment="1">
      <alignment horizontal="center" vertical="center"/>
    </xf>
    <xf numFmtId="9" fontId="1" fillId="2" borderId="6" xfId="50" applyNumberFormat="1" applyFont="1" applyFill="1" applyBorder="1" applyAlignment="1" applyProtection="1">
      <alignment horizontal="center" vertical="center" wrapText="1" shrinkToFit="1"/>
    </xf>
    <xf numFmtId="179" fontId="1" fillId="2" borderId="6" xfId="19" applyNumberFormat="1" applyFont="1" applyFill="1" applyBorder="1" applyAlignment="1" applyProtection="1">
      <alignment horizontal="center" vertical="center" wrapText="1"/>
    </xf>
    <xf numFmtId="177" fontId="5" fillId="0" borderId="7" xfId="50" applyNumberFormat="1" applyFont="1" applyBorder="1" applyAlignment="1" applyProtection="1">
      <alignment horizontal="center" vertical="center" wrapText="1"/>
    </xf>
    <xf numFmtId="176" fontId="5" fillId="0" borderId="7" xfId="50" applyNumberFormat="1" applyFont="1" applyBorder="1" applyAlignment="1" applyProtection="1">
      <alignment horizontal="center" vertical="center" wrapText="1"/>
    </xf>
    <xf numFmtId="180" fontId="6" fillId="0" borderId="7" xfId="0" applyNumberFormat="1" applyFont="1" applyBorder="1" applyAlignment="1">
      <alignment horizontal="center" vertical="center"/>
    </xf>
    <xf numFmtId="176" fontId="5" fillId="2" borderId="7" xfId="50" applyNumberFormat="1" applyFont="1" applyFill="1" applyBorder="1" applyAlignment="1" applyProtection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/>
    </xf>
    <xf numFmtId="9" fontId="1" fillId="2" borderId="7" xfId="50" applyNumberFormat="1" applyFont="1" applyFill="1" applyBorder="1" applyAlignment="1" applyProtection="1">
      <alignment horizontal="center" vertical="center" wrapText="1" shrinkToFit="1"/>
    </xf>
    <xf numFmtId="179" fontId="1" fillId="2" borderId="7" xfId="19" applyNumberFormat="1" applyFont="1" applyFill="1" applyBorder="1" applyAlignment="1" applyProtection="1">
      <alignment horizontal="center" vertical="center" wrapText="1"/>
    </xf>
    <xf numFmtId="177" fontId="5" fillId="0" borderId="8" xfId="50" applyNumberFormat="1" applyFont="1" applyBorder="1" applyAlignment="1" applyProtection="1">
      <alignment horizontal="center" vertical="center" wrapText="1"/>
    </xf>
    <xf numFmtId="176" fontId="5" fillId="0" borderId="8" xfId="50" applyNumberFormat="1" applyFont="1" applyBorder="1" applyAlignment="1" applyProtection="1">
      <alignment horizontal="center" vertical="center" wrapText="1"/>
    </xf>
    <xf numFmtId="180" fontId="6" fillId="0" borderId="8" xfId="0" applyNumberFormat="1" applyFont="1" applyBorder="1" applyAlignment="1">
      <alignment horizontal="center" vertical="center"/>
    </xf>
    <xf numFmtId="176" fontId="5" fillId="2" borderId="8" xfId="50" applyNumberFormat="1" applyFont="1" applyFill="1" applyBorder="1" applyAlignment="1" applyProtection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/>
    </xf>
    <xf numFmtId="9" fontId="1" fillId="2" borderId="8" xfId="50" applyNumberFormat="1" applyFont="1" applyFill="1" applyBorder="1" applyAlignment="1" applyProtection="1">
      <alignment horizontal="center" vertical="center" wrapText="1" shrinkToFit="1"/>
    </xf>
    <xf numFmtId="179" fontId="1" fillId="2" borderId="8" xfId="19" applyNumberFormat="1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0" fontId="1" fillId="2" borderId="8" xfId="50" applyFont="1" applyFill="1" applyBorder="1" applyAlignment="1" applyProtection="1">
      <alignment horizontal="center" vertical="center" wrapText="1"/>
    </xf>
    <xf numFmtId="0" fontId="8" fillId="2" borderId="8" xfId="50" applyFont="1" applyFill="1" applyBorder="1" applyAlignment="1" applyProtection="1">
      <alignment horizontal="center" vertical="center" wrapText="1"/>
    </xf>
    <xf numFmtId="177" fontId="7" fillId="0" borderId="2" xfId="50" applyNumberFormat="1" applyFont="1" applyBorder="1" applyAlignment="1" applyProtection="1">
      <alignment horizontal="center" vertical="center" wrapText="1"/>
    </xf>
    <xf numFmtId="176" fontId="7" fillId="0" borderId="4" xfId="50" applyNumberFormat="1" applyFont="1" applyBorder="1" applyAlignment="1" applyProtection="1">
      <alignment horizontal="right" vertical="center" wrapText="1"/>
    </xf>
    <xf numFmtId="180" fontId="7" fillId="0" borderId="2" xfId="0" applyNumberFormat="1" applyFont="1" applyBorder="1">
      <alignment vertical="center"/>
    </xf>
    <xf numFmtId="176" fontId="7" fillId="2" borderId="2" xfId="50" applyNumberFormat="1" applyFont="1" applyFill="1" applyBorder="1" applyAlignment="1" applyProtection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/>
    </xf>
    <xf numFmtId="9" fontId="8" fillId="2" borderId="2" xfId="50" applyNumberFormat="1" applyFont="1" applyFill="1" applyBorder="1" applyAlignment="1" applyProtection="1">
      <alignment horizontal="right" vertical="center" wrapText="1" shrinkToFit="1"/>
    </xf>
    <xf numFmtId="179" fontId="8" fillId="2" borderId="2" xfId="19" applyNumberFormat="1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shrinkToFit="1"/>
    </xf>
    <xf numFmtId="176" fontId="9" fillId="2" borderId="2" xfId="50" applyNumberFormat="1" applyFont="1" applyFill="1" applyBorder="1" applyAlignment="1" applyProtection="1">
      <alignment horizontal="right" vertical="center" shrinkToFit="1"/>
    </xf>
    <xf numFmtId="0" fontId="3" fillId="2" borderId="2" xfId="50" applyFont="1" applyFill="1" applyBorder="1" applyAlignment="1" applyProtection="1">
      <alignment horizontal="center" vertical="center" shrinkToFit="1"/>
    </xf>
    <xf numFmtId="0" fontId="10" fillId="2" borderId="2" xfId="50" applyFont="1" applyFill="1" applyBorder="1" applyAlignment="1" applyProtection="1">
      <alignment horizontal="center" vertical="center" wrapText="1"/>
    </xf>
    <xf numFmtId="181" fontId="11" fillId="2" borderId="3" xfId="50" applyNumberFormat="1" applyFont="1" applyFill="1" applyBorder="1" applyAlignment="1" applyProtection="1">
      <alignment horizontal="center" vertical="center" shrinkToFit="1"/>
    </xf>
    <xf numFmtId="181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9" xfId="50" applyFont="1" applyFill="1" applyBorder="1" applyAlignment="1" applyProtection="1">
      <alignment horizontal="center" vertical="center" wrapText="1"/>
    </xf>
    <xf numFmtId="0" fontId="11" fillId="2" borderId="10" xfId="50" applyFont="1" applyFill="1" applyBorder="1" applyAlignment="1" applyProtection="1">
      <alignment horizontal="center" vertical="center" wrapText="1"/>
    </xf>
    <xf numFmtId="0" fontId="0" fillId="2" borderId="0" xfId="0" applyFill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4" fillId="2" borderId="4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3" fillId="3" borderId="3" xfId="50" applyNumberFormat="1" applyFont="1" applyFill="1" applyBorder="1" applyAlignment="1" applyProtection="1">
      <alignment horizontal="center" vertical="center" wrapText="1"/>
    </xf>
    <xf numFmtId="176" fontId="3" fillId="2" borderId="3" xfId="50" applyNumberFormat="1" applyFont="1" applyFill="1" applyBorder="1" applyAlignment="1" applyProtection="1">
      <alignment vertical="center" wrapText="1"/>
    </xf>
    <xf numFmtId="176" fontId="1" fillId="2" borderId="2" xfId="50" applyNumberFormat="1" applyFont="1" applyFill="1" applyBorder="1" applyAlignment="1" applyProtection="1">
      <alignment horizontal="right" vertical="center" shrinkToFit="1"/>
    </xf>
    <xf numFmtId="176" fontId="1" fillId="2" borderId="2" xfId="50" applyNumberFormat="1" applyFont="1" applyFill="1" applyBorder="1" applyAlignment="1" applyProtection="1">
      <alignment horizontal="left" vertical="center" wrapText="1" shrinkToFit="1"/>
    </xf>
    <xf numFmtId="180" fontId="1" fillId="2" borderId="2" xfId="50" applyNumberFormat="1" applyFont="1" applyFill="1" applyBorder="1" applyAlignment="1" applyProtection="1">
      <alignment horizontal="center" vertical="center"/>
    </xf>
    <xf numFmtId="176" fontId="3" fillId="2" borderId="2" xfId="50" applyNumberFormat="1" applyFont="1" applyFill="1" applyBorder="1" applyAlignment="1" applyProtection="1">
      <alignment horizontal="right" vertical="center" shrinkToFit="1"/>
    </xf>
    <xf numFmtId="176" fontId="1" fillId="2" borderId="2" xfId="50" applyNumberFormat="1" applyFont="1" applyFill="1" applyBorder="1" applyAlignment="1" applyProtection="1">
      <alignment horizontal="left" vertical="center" wrapText="1"/>
    </xf>
    <xf numFmtId="176" fontId="1" fillId="4" borderId="2" xfId="50" applyNumberFormat="1" applyFont="1" applyFill="1" applyBorder="1" applyAlignment="1" applyProtection="1">
      <alignment horizontal="right" vertical="center" shrinkToFit="1"/>
    </xf>
    <xf numFmtId="176" fontId="1" fillId="4" borderId="2" xfId="50" applyNumberFormat="1" applyFont="1" applyFill="1" applyBorder="1" applyAlignment="1" applyProtection="1">
      <alignment horizontal="left" vertical="center" wrapText="1" shrinkToFit="1"/>
    </xf>
    <xf numFmtId="180" fontId="1" fillId="4" borderId="2" xfId="50" applyNumberFormat="1" applyFont="1" applyFill="1" applyBorder="1" applyAlignment="1" applyProtection="1">
      <alignment horizontal="center" vertical="center"/>
    </xf>
    <xf numFmtId="176" fontId="1" fillId="4" borderId="2" xfId="50" applyNumberFormat="1" applyFont="1" applyFill="1" applyBorder="1" applyAlignment="1" applyProtection="1">
      <alignment horizontal="center" vertical="center" wrapText="1"/>
    </xf>
    <xf numFmtId="176" fontId="3" fillId="4" borderId="2" xfId="50" applyNumberFormat="1" applyFont="1" applyFill="1" applyBorder="1" applyAlignment="1" applyProtection="1">
      <alignment horizontal="right" vertical="center" shrinkToFit="1"/>
    </xf>
    <xf numFmtId="176" fontId="3" fillId="4" borderId="2" xfId="50" applyNumberFormat="1" applyFont="1" applyFill="1" applyBorder="1" applyAlignment="1" applyProtection="1">
      <alignment horizontal="center" vertical="center" wrapText="1"/>
    </xf>
    <xf numFmtId="176" fontId="1" fillId="4" borderId="2" xfId="50" applyNumberFormat="1" applyFont="1" applyFill="1" applyBorder="1" applyAlignment="1" applyProtection="1">
      <alignment horizontal="left" vertical="center" wrapText="1"/>
    </xf>
    <xf numFmtId="182" fontId="1" fillId="2" borderId="2" xfId="50" applyNumberFormat="1" applyFont="1" applyFill="1" applyBorder="1" applyAlignment="1" applyProtection="1">
      <alignment vertical="center" shrinkToFit="1"/>
    </xf>
    <xf numFmtId="176" fontId="1" fillId="2" borderId="2" xfId="50" applyNumberFormat="1" applyFont="1" applyFill="1" applyBorder="1" applyAlignment="1" applyProtection="1">
      <alignment vertical="center" wrapText="1"/>
    </xf>
    <xf numFmtId="176" fontId="1" fillId="2" borderId="6" xfId="50" applyNumberFormat="1" applyFont="1" applyFill="1" applyBorder="1" applyAlignment="1" applyProtection="1">
      <alignment horizontal="center" vertical="center" shrinkToFit="1"/>
    </xf>
    <xf numFmtId="176" fontId="1" fillId="2" borderId="6" xfId="50" applyNumberFormat="1" applyFont="1" applyFill="1" applyBorder="1" applyAlignment="1" applyProtection="1">
      <alignment horizontal="center" vertical="center" wrapText="1" shrinkToFit="1"/>
    </xf>
    <xf numFmtId="180" fontId="1" fillId="2" borderId="6" xfId="50" applyNumberFormat="1" applyFont="1" applyFill="1" applyBorder="1" applyAlignment="1" applyProtection="1">
      <alignment horizontal="center" vertical="center"/>
    </xf>
    <xf numFmtId="176" fontId="1" fillId="2" borderId="6" xfId="50" applyNumberFormat="1" applyFont="1" applyFill="1" applyBorder="1" applyAlignment="1" applyProtection="1">
      <alignment horizontal="center" vertical="center" wrapText="1"/>
    </xf>
    <xf numFmtId="182" fontId="1" fillId="2" borderId="6" xfId="50" applyNumberFormat="1" applyFont="1" applyFill="1" applyBorder="1" applyAlignment="1" applyProtection="1">
      <alignment horizontal="center" vertical="center" shrinkToFit="1"/>
    </xf>
    <xf numFmtId="176" fontId="1" fillId="2" borderId="7" xfId="50" applyNumberFormat="1" applyFont="1" applyFill="1" applyBorder="1" applyAlignment="1" applyProtection="1">
      <alignment horizontal="center" vertical="center" shrinkToFit="1"/>
    </xf>
    <xf numFmtId="176" fontId="1" fillId="2" borderId="7" xfId="50" applyNumberFormat="1" applyFont="1" applyFill="1" applyBorder="1" applyAlignment="1" applyProtection="1">
      <alignment horizontal="center" vertical="center" wrapText="1" shrinkToFit="1"/>
    </xf>
    <xf numFmtId="180" fontId="1" fillId="2" borderId="7" xfId="50" applyNumberFormat="1" applyFont="1" applyFill="1" applyBorder="1" applyAlignment="1" applyProtection="1">
      <alignment horizontal="center" vertical="center"/>
    </xf>
    <xf numFmtId="176" fontId="1" fillId="2" borderId="7" xfId="50" applyNumberFormat="1" applyFont="1" applyFill="1" applyBorder="1" applyAlignment="1" applyProtection="1">
      <alignment horizontal="center" vertical="center" wrapText="1"/>
    </xf>
    <xf numFmtId="182" fontId="1" fillId="2" borderId="7" xfId="50" applyNumberFormat="1" applyFont="1" applyFill="1" applyBorder="1" applyAlignment="1" applyProtection="1">
      <alignment horizontal="center" vertical="center" shrinkToFit="1"/>
    </xf>
    <xf numFmtId="176" fontId="1" fillId="2" borderId="8" xfId="50" applyNumberFormat="1" applyFont="1" applyFill="1" applyBorder="1" applyAlignment="1" applyProtection="1">
      <alignment horizontal="center" vertical="center" shrinkToFit="1"/>
    </xf>
    <xf numFmtId="176" fontId="1" fillId="2" borderId="8" xfId="50" applyNumberFormat="1" applyFont="1" applyFill="1" applyBorder="1" applyAlignment="1" applyProtection="1">
      <alignment horizontal="center" vertical="center" wrapText="1" shrinkToFit="1"/>
    </xf>
    <xf numFmtId="180" fontId="1" fillId="2" borderId="8" xfId="50" applyNumberFormat="1" applyFont="1" applyFill="1" applyBorder="1" applyAlignment="1" applyProtection="1">
      <alignment horizontal="center" vertical="center"/>
    </xf>
    <xf numFmtId="176" fontId="1" fillId="2" borderId="8" xfId="50" applyNumberFormat="1" applyFont="1" applyFill="1" applyBorder="1" applyAlignment="1" applyProtection="1">
      <alignment horizontal="center" vertical="center" wrapText="1"/>
    </xf>
    <xf numFmtId="182" fontId="1" fillId="2" borderId="8" xfId="50" applyNumberFormat="1" applyFont="1" applyFill="1" applyBorder="1" applyAlignment="1" applyProtection="1">
      <alignment horizontal="center" vertical="center" shrinkToFit="1"/>
    </xf>
    <xf numFmtId="10" fontId="12" fillId="0" borderId="2" xfId="0" applyNumberFormat="1" applyFont="1" applyBorder="1">
      <alignment vertical="center"/>
    </xf>
    <xf numFmtId="176" fontId="8" fillId="2" borderId="2" xfId="50" applyNumberFormat="1" applyFont="1" applyFill="1" applyBorder="1" applyAlignment="1" applyProtection="1">
      <alignment horizontal="right" vertical="center" shrinkToFit="1"/>
    </xf>
    <xf numFmtId="176" fontId="8" fillId="2" borderId="2" xfId="50" applyNumberFormat="1" applyFont="1" applyFill="1" applyBorder="1" applyAlignment="1" applyProtection="1">
      <alignment horizontal="left" vertical="center" wrapText="1" shrinkToFit="1"/>
    </xf>
    <xf numFmtId="180" fontId="8" fillId="2" borderId="2" xfId="50" applyNumberFormat="1" applyFont="1" applyFill="1" applyBorder="1" applyAlignment="1" applyProtection="1">
      <alignment horizontal="center" vertical="center"/>
    </xf>
    <xf numFmtId="176" fontId="8" fillId="2" borderId="2" xfId="50" applyNumberFormat="1" applyFont="1" applyFill="1" applyBorder="1" applyAlignment="1" applyProtection="1">
      <alignment horizontal="center" vertical="center" wrapText="1"/>
    </xf>
    <xf numFmtId="182" fontId="8" fillId="2" borderId="2" xfId="50" applyNumberFormat="1" applyFont="1" applyFill="1" applyBorder="1" applyAlignment="1" applyProtection="1">
      <alignment vertical="center" shrinkToFit="1"/>
    </xf>
    <xf numFmtId="176" fontId="8" fillId="2" borderId="2" xfId="50" applyNumberFormat="1" applyFont="1" applyFill="1" applyBorder="1" applyAlignment="1" applyProtection="1">
      <alignment vertical="center" wrapText="1"/>
    </xf>
    <xf numFmtId="176" fontId="8" fillId="2" borderId="2" xfId="50" applyNumberFormat="1" applyFont="1" applyFill="1" applyBorder="1" applyAlignment="1" applyProtection="1">
      <alignment horizontal="left" vertical="center" wrapText="1"/>
    </xf>
    <xf numFmtId="0" fontId="11" fillId="2" borderId="11" xfId="50" applyFont="1" applyFill="1" applyBorder="1" applyAlignment="1" applyProtection="1">
      <alignment horizontal="center" vertical="center" wrapText="1"/>
    </xf>
    <xf numFmtId="0" fontId="11" fillId="2" borderId="12" xfId="50" applyFont="1" applyFill="1" applyBorder="1" applyAlignment="1" applyProtection="1">
      <alignment horizontal="center" vertical="center" wrapText="1"/>
    </xf>
    <xf numFmtId="176" fontId="11" fillId="2" borderId="3" xfId="50" applyNumberFormat="1" applyFont="1" applyFill="1" applyBorder="1" applyAlignment="1" applyProtection="1">
      <alignment horizontal="center" vertical="center" shrinkToFit="1"/>
    </xf>
    <xf numFmtId="176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1" xfId="50" applyFont="1" applyFill="1" applyBorder="1" applyAlignment="1" applyProtection="1">
      <alignment horizontal="center" vertical="center" wrapText="1"/>
    </xf>
    <xf numFmtId="0" fontId="11" fillId="2" borderId="13" xfId="50" applyFont="1" applyFill="1" applyBorder="1" applyAlignment="1" applyProtection="1">
      <alignment horizontal="center" vertical="center" wrapText="1"/>
    </xf>
    <xf numFmtId="0" fontId="11" fillId="2" borderId="3" xfId="50" applyFont="1" applyFill="1" applyBorder="1" applyAlignment="1" applyProtection="1">
      <alignment horizontal="center" vertical="center" shrinkToFit="1"/>
    </xf>
    <xf numFmtId="0" fontId="11" fillId="2" borderId="5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13" fillId="2" borderId="5" xfId="50" applyFont="1" applyFill="1" applyBorder="1" applyAlignment="1" applyProtection="1">
      <alignment horizontal="center" vertical="center" wrapText="1"/>
    </xf>
    <xf numFmtId="0" fontId="13" fillId="2" borderId="4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6" fontId="13" fillId="2" borderId="2" xfId="50" applyNumberFormat="1" applyFont="1" applyFill="1" applyBorder="1" applyAlignment="1" applyProtection="1">
      <alignment horizontal="center" vertical="center" wrapText="1"/>
    </xf>
    <xf numFmtId="176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6" fontId="3" fillId="2" borderId="5" xfId="50" applyNumberFormat="1" applyFont="1" applyFill="1" applyBorder="1" applyAlignment="1" applyProtection="1">
      <alignment vertical="center" wrapText="1"/>
    </xf>
    <xf numFmtId="176" fontId="1" fillId="2" borderId="6" xfId="50" applyNumberFormat="1" applyFont="1" applyFill="1" applyBorder="1" applyAlignment="1" applyProtection="1">
      <alignment horizontal="center" vertical="center"/>
    </xf>
    <xf numFmtId="176" fontId="1" fillId="2" borderId="7" xfId="50" applyNumberFormat="1" applyFont="1" applyFill="1" applyBorder="1" applyAlignment="1" applyProtection="1">
      <alignment horizontal="center" vertical="center"/>
    </xf>
    <xf numFmtId="176" fontId="1" fillId="2" borderId="8" xfId="50" applyNumberFormat="1" applyFont="1" applyFill="1" applyBorder="1" applyAlignment="1" applyProtection="1">
      <alignment horizontal="center" vertical="center"/>
    </xf>
    <xf numFmtId="176" fontId="1" fillId="4" borderId="2" xfId="50" applyNumberFormat="1" applyFont="1" applyFill="1" applyBorder="1" applyAlignment="1" applyProtection="1">
      <alignment horizontal="center" vertical="center"/>
    </xf>
    <xf numFmtId="176" fontId="0" fillId="2" borderId="2" xfId="50" applyNumberFormat="1" applyFont="1" applyFill="1" applyBorder="1" applyAlignment="1" applyProtection="1">
      <alignment horizontal="left" vertical="center" shrinkToFit="1"/>
    </xf>
    <xf numFmtId="176" fontId="5" fillId="2" borderId="2" xfId="50" applyNumberFormat="1" applyFont="1" applyFill="1" applyBorder="1" applyAlignment="1" applyProtection="1">
      <alignment horizontal="left" vertical="center" shrinkToFit="1"/>
    </xf>
    <xf numFmtId="176" fontId="14" fillId="2" borderId="2" xfId="50" applyNumberFormat="1" applyFont="1" applyFill="1" applyBorder="1" applyAlignment="1" applyProtection="1">
      <alignment horizontal="center" vertical="center" wrapText="1"/>
    </xf>
    <xf numFmtId="176" fontId="15" fillId="2" borderId="2" xfId="50" applyNumberFormat="1" applyFont="1" applyFill="1" applyBorder="1" applyAlignment="1" applyProtection="1">
      <alignment horizontal="left" vertical="center" shrinkToFit="1"/>
    </xf>
    <xf numFmtId="176" fontId="1" fillId="2" borderId="2" xfId="50" applyNumberFormat="1" applyFont="1" applyFill="1" applyBorder="1" applyAlignment="1" applyProtection="1">
      <alignment horizontal="center" vertical="center"/>
    </xf>
    <xf numFmtId="180" fontId="3" fillId="2" borderId="2" xfId="50" applyNumberFormat="1" applyFont="1" applyFill="1" applyBorder="1" applyAlignment="1" applyProtection="1">
      <alignment horizontal="right" vertical="center"/>
    </xf>
    <xf numFmtId="176" fontId="11" fillId="2" borderId="4" xfId="50" applyNumberFormat="1" applyFont="1" applyFill="1" applyBorder="1" applyAlignment="1" applyProtection="1">
      <alignment horizontal="center" vertical="center" shrinkToFit="1"/>
    </xf>
    <xf numFmtId="0" fontId="11" fillId="2" borderId="4" xfId="50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0" fontId="1" fillId="5" borderId="8" xfId="50" applyFont="1" applyFill="1" applyBorder="1" applyAlignment="1" applyProtection="1">
      <alignment horizontal="center" vertical="center" wrapText="1"/>
    </xf>
    <xf numFmtId="177" fontId="10" fillId="5" borderId="2" xfId="50" applyNumberFormat="1" applyFont="1" applyFill="1" applyBorder="1" applyAlignment="1" applyProtection="1">
      <alignment horizontal="center" vertical="center" wrapText="1"/>
    </xf>
    <xf numFmtId="176" fontId="5" fillId="5" borderId="4" xfId="50" applyNumberFormat="1" applyFont="1" applyFill="1" applyBorder="1" applyAlignment="1" applyProtection="1">
      <alignment horizontal="right" vertical="center" wrapText="1"/>
    </xf>
    <xf numFmtId="180" fontId="6" fillId="5" borderId="2" xfId="0" applyNumberFormat="1" applyFont="1" applyFill="1" applyBorder="1">
      <alignment vertical="center"/>
    </xf>
    <xf numFmtId="176" fontId="5" fillId="5" borderId="2" xfId="50" applyNumberFormat="1" applyFont="1" applyFill="1" applyBorder="1" applyAlignment="1" applyProtection="1">
      <alignment horizontal="center" vertical="center" shrinkToFit="1"/>
    </xf>
    <xf numFmtId="49" fontId="6" fillId="5" borderId="2" xfId="0" applyNumberFormat="1" applyFont="1" applyFill="1" applyBorder="1" applyAlignment="1">
      <alignment horizontal="center" vertical="center"/>
    </xf>
    <xf numFmtId="9" fontId="1" fillId="5" borderId="2" xfId="50" applyNumberFormat="1" applyFont="1" applyFill="1" applyBorder="1" applyAlignment="1" applyProtection="1">
      <alignment horizontal="right" vertical="center" wrapText="1" shrinkToFit="1"/>
    </xf>
    <xf numFmtId="179" fontId="1" fillId="5" borderId="2" xfId="19" applyNumberFormat="1" applyFont="1" applyFill="1" applyBorder="1" applyAlignment="1" applyProtection="1">
      <alignment horizontal="center" vertical="center" wrapText="1"/>
    </xf>
    <xf numFmtId="176" fontId="1" fillId="5" borderId="2" xfId="50" applyNumberFormat="1" applyFont="1" applyFill="1" applyBorder="1" applyAlignment="1" applyProtection="1">
      <alignment horizontal="right" vertical="center" shrinkToFit="1"/>
    </xf>
    <xf numFmtId="176" fontId="1" fillId="5" borderId="2" xfId="50" applyNumberFormat="1" applyFont="1" applyFill="1" applyBorder="1" applyAlignment="1" applyProtection="1">
      <alignment horizontal="left" vertical="center" wrapText="1" shrinkToFit="1"/>
    </xf>
    <xf numFmtId="180" fontId="1" fillId="5" borderId="2" xfId="50" applyNumberFormat="1" applyFont="1" applyFill="1" applyBorder="1" applyAlignment="1" applyProtection="1">
      <alignment horizontal="center" vertical="center"/>
    </xf>
    <xf numFmtId="176" fontId="1" fillId="5" borderId="2" xfId="50" applyNumberFormat="1" applyFont="1" applyFill="1" applyBorder="1" applyAlignment="1" applyProtection="1">
      <alignment horizontal="center" vertical="center" wrapText="1"/>
    </xf>
    <xf numFmtId="182" fontId="1" fillId="5" borderId="2" xfId="50" applyNumberFormat="1" applyFont="1" applyFill="1" applyBorder="1" applyAlignment="1" applyProtection="1">
      <alignment vertical="center" shrinkToFit="1"/>
    </xf>
    <xf numFmtId="176" fontId="1" fillId="5" borderId="2" xfId="50" applyNumberFormat="1" applyFont="1" applyFill="1" applyBorder="1" applyAlignment="1" applyProtection="1">
      <alignment vertical="center" wrapText="1"/>
    </xf>
    <xf numFmtId="176" fontId="1" fillId="5" borderId="2" xfId="50" applyNumberFormat="1" applyFont="1" applyFill="1" applyBorder="1" applyAlignment="1" applyProtection="1">
      <alignment horizontal="left" vertical="center" wrapText="1"/>
    </xf>
    <xf numFmtId="176" fontId="3" fillId="5" borderId="2" xfId="50" applyNumberFormat="1" applyFont="1" applyFill="1" applyBorder="1" applyAlignment="1" applyProtection="1">
      <alignment horizontal="center" vertical="center" wrapText="1"/>
    </xf>
    <xf numFmtId="176" fontId="0" fillId="5" borderId="2" xfId="50" applyNumberFormat="1" applyFont="1" applyFill="1" applyBorder="1" applyAlignment="1" applyProtection="1">
      <alignment horizontal="left" vertical="center" shrinkToFit="1"/>
    </xf>
    <xf numFmtId="176" fontId="1" fillId="5" borderId="2" xfId="50" applyNumberFormat="1" applyFont="1" applyFill="1" applyBorder="1" applyAlignment="1" applyProtection="1">
      <alignment horizontal="center" vertical="center"/>
    </xf>
    <xf numFmtId="177" fontId="1" fillId="0" borderId="2" xfId="50" applyNumberFormat="1" applyFont="1" applyBorder="1" applyAlignment="1" applyProtection="1">
      <alignment horizontal="center" vertical="center" wrapText="1"/>
    </xf>
    <xf numFmtId="176" fontId="1" fillId="0" borderId="2" xfId="50" applyNumberFormat="1" applyFont="1" applyBorder="1" applyAlignment="1" applyProtection="1">
      <alignment horizontal="right" vertical="center" wrapText="1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177" fontId="1" fillId="4" borderId="2" xfId="50" applyNumberFormat="1" applyFont="1" applyFill="1" applyBorder="1" applyAlignment="1" applyProtection="1">
      <alignment horizontal="center" vertical="center" wrapText="1"/>
    </xf>
    <xf numFmtId="176" fontId="1" fillId="4" borderId="2" xfId="50" applyNumberFormat="1" applyFont="1" applyFill="1" applyBorder="1" applyAlignment="1" applyProtection="1">
      <alignment horizontal="right" vertical="center" wrapText="1"/>
    </xf>
    <xf numFmtId="176" fontId="1" fillId="4" borderId="2" xfId="50" applyNumberFormat="1" applyFont="1" applyFill="1" applyBorder="1" applyAlignment="1" applyProtection="1">
      <alignment horizontal="center" vertical="center" shrinkToFit="1"/>
    </xf>
    <xf numFmtId="176" fontId="1" fillId="0" borderId="4" xfId="50" applyNumberFormat="1" applyFont="1" applyBorder="1" applyAlignment="1" applyProtection="1">
      <alignment horizontal="right" vertical="center" wrapText="1"/>
    </xf>
    <xf numFmtId="177" fontId="1" fillId="0" borderId="6" xfId="50" applyNumberFormat="1" applyFont="1" applyBorder="1" applyAlignment="1" applyProtection="1">
      <alignment horizontal="center" vertical="center" wrapText="1"/>
    </xf>
    <xf numFmtId="176" fontId="1" fillId="0" borderId="6" xfId="50" applyNumberFormat="1" applyFont="1" applyBorder="1" applyAlignment="1" applyProtection="1">
      <alignment horizontal="center" vertical="center" wrapText="1"/>
    </xf>
    <xf numFmtId="177" fontId="1" fillId="0" borderId="7" xfId="50" applyNumberFormat="1" applyFont="1" applyBorder="1" applyAlignment="1" applyProtection="1">
      <alignment horizontal="center" vertical="center" wrapText="1"/>
    </xf>
    <xf numFmtId="176" fontId="1" fillId="0" borderId="7" xfId="50" applyNumberFormat="1" applyFont="1" applyBorder="1" applyAlignment="1" applyProtection="1">
      <alignment horizontal="center" vertical="center" wrapText="1"/>
    </xf>
    <xf numFmtId="177" fontId="1" fillId="0" borderId="8" xfId="50" applyNumberFormat="1" applyFont="1" applyBorder="1" applyAlignment="1" applyProtection="1">
      <alignment horizontal="center" vertical="center" wrapText="1"/>
    </xf>
    <xf numFmtId="176" fontId="1" fillId="0" borderId="8" xfId="50" applyNumberFormat="1" applyFont="1" applyBorder="1" applyAlignment="1" applyProtection="1">
      <alignment horizontal="center" vertical="center" wrapText="1"/>
    </xf>
    <xf numFmtId="177" fontId="2" fillId="5" borderId="2" xfId="50" applyNumberFormat="1" applyFont="1" applyFill="1" applyBorder="1" applyAlignment="1" applyProtection="1">
      <alignment horizontal="center" vertical="center" wrapText="1"/>
    </xf>
    <xf numFmtId="176" fontId="1" fillId="5" borderId="4" xfId="50" applyNumberFormat="1" applyFont="1" applyFill="1" applyBorder="1" applyAlignment="1" applyProtection="1">
      <alignment horizontal="right" vertical="center" wrapText="1"/>
    </xf>
    <xf numFmtId="176" fontId="1" fillId="5" borderId="2" xfId="50" applyNumberFormat="1" applyFont="1" applyFill="1" applyBorder="1" applyAlignment="1" applyProtection="1">
      <alignment horizontal="center" vertical="center" shrinkToFit="1"/>
    </xf>
    <xf numFmtId="177" fontId="3" fillId="4" borderId="2" xfId="50" applyNumberFormat="1" applyFont="1" applyFill="1" applyBorder="1" applyAlignment="1" applyProtection="1">
      <alignment horizontal="center" vertical="center" wrapText="1"/>
    </xf>
    <xf numFmtId="176" fontId="1" fillId="4" borderId="4" xfId="50" applyNumberFormat="1" applyFont="1" applyFill="1" applyBorder="1" applyAlignment="1" applyProtection="1">
      <alignment horizontal="right" vertical="center" wrapText="1"/>
    </xf>
    <xf numFmtId="180" fontId="6" fillId="4" borderId="2" xfId="0" applyNumberFormat="1" applyFont="1" applyFill="1" applyBorder="1">
      <alignment vertical="center"/>
    </xf>
    <xf numFmtId="9" fontId="1" fillId="4" borderId="2" xfId="50" applyNumberFormat="1" applyFont="1" applyFill="1" applyBorder="1" applyAlignment="1" applyProtection="1">
      <alignment horizontal="right" vertical="center" wrapText="1" shrinkToFit="1"/>
    </xf>
    <xf numFmtId="182" fontId="1" fillId="4" borderId="2" xfId="50" applyNumberFormat="1" applyFont="1" applyFill="1" applyBorder="1" applyAlignment="1" applyProtection="1">
      <alignment vertical="center" shrinkToFit="1"/>
    </xf>
    <xf numFmtId="176" fontId="1" fillId="4" borderId="2" xfId="50" applyNumberFormat="1" applyFont="1" applyFill="1" applyBorder="1" applyAlignment="1" applyProtection="1">
      <alignment vertical="center" wrapText="1"/>
    </xf>
    <xf numFmtId="176" fontId="0" fillId="4" borderId="2" xfId="50" applyNumberFormat="1" applyFont="1" applyFill="1" applyBorder="1" applyAlignment="1" applyProtection="1">
      <alignment horizontal="left" vertical="center" shrinkToFit="1"/>
    </xf>
    <xf numFmtId="0" fontId="1" fillId="4" borderId="2" xfId="50" applyFont="1" applyFill="1" applyBorder="1" applyAlignment="1" applyProtection="1">
      <alignment vertical="center" wrapText="1"/>
    </xf>
    <xf numFmtId="180" fontId="3" fillId="2" borderId="2" xfId="50" applyNumberFormat="1" applyFont="1" applyFill="1" applyBorder="1" applyAlignment="1" applyProtection="1">
      <alignment horizontal="center" vertical="center" shrinkToFit="1"/>
    </xf>
    <xf numFmtId="49" fontId="6" fillId="0" borderId="2" xfId="0" applyNumberFormat="1" applyFont="1" applyBorder="1" applyAlignment="1" quotePrefix="1">
      <alignment horizontal="center" vertical="center"/>
    </xf>
    <xf numFmtId="49" fontId="7" fillId="0" borderId="2" xfId="0" applyNumberFormat="1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7"/>
  <sheetViews>
    <sheetView zoomScale="80" zoomScaleNormal="80" topLeftCell="H13" workbookViewId="0">
      <selection activeCell="T18" sqref="S21:S23 T18:T23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31.125" style="3" customWidth="1"/>
    <col min="7" max="7" width="17.5" style="3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24.9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.95" customHeight="1" spans="1:20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84"/>
      <c r="J2" s="84" t="s">
        <v>4</v>
      </c>
      <c r="K2" s="84"/>
      <c r="L2" s="84"/>
      <c r="M2" s="85"/>
      <c r="N2" s="86" t="s">
        <v>5</v>
      </c>
      <c r="O2" s="86"/>
      <c r="P2" s="77">
        <v>9243</v>
      </c>
      <c r="Q2" s="75" t="s">
        <v>6</v>
      </c>
      <c r="R2" s="75"/>
      <c r="S2" s="136"/>
      <c r="T2" s="136"/>
    </row>
    <row r="3" ht="27.95" customHeight="1" spans="1:20">
      <c r="A3" s="5" t="s">
        <v>7</v>
      </c>
      <c r="B3" s="5"/>
      <c r="C3" s="8">
        <v>14944693.05</v>
      </c>
      <c r="D3" s="8"/>
      <c r="E3" s="8"/>
      <c r="F3" s="8" t="s">
        <v>8</v>
      </c>
      <c r="G3" s="9" t="s">
        <v>9</v>
      </c>
      <c r="H3" s="5" t="s">
        <v>10</v>
      </c>
      <c r="I3" s="5"/>
      <c r="J3" s="87" t="s">
        <v>11</v>
      </c>
      <c r="K3" s="87"/>
      <c r="L3" s="87"/>
      <c r="M3" s="87"/>
      <c r="N3" s="5" t="s">
        <v>12</v>
      </c>
      <c r="O3" s="5"/>
      <c r="P3" s="87" t="s">
        <v>13</v>
      </c>
      <c r="Q3" s="137" t="s">
        <v>14</v>
      </c>
      <c r="R3" s="138"/>
      <c r="S3" s="139" t="s">
        <v>15</v>
      </c>
      <c r="T3" s="140"/>
    </row>
    <row r="4" ht="27.95" customHeight="1" spans="1:20">
      <c r="A4" s="5" t="s">
        <v>16</v>
      </c>
      <c r="B4" s="5"/>
      <c r="C4" s="158"/>
      <c r="D4" s="158"/>
      <c r="E4" s="158"/>
      <c r="F4" s="8" t="s">
        <v>17</v>
      </c>
      <c r="G4" s="10"/>
      <c r="H4" s="5" t="s">
        <v>18</v>
      </c>
      <c r="I4" s="5"/>
      <c r="J4" s="87" t="s">
        <v>19</v>
      </c>
      <c r="K4" s="87"/>
      <c r="L4" s="87"/>
      <c r="M4" s="87"/>
      <c r="N4" s="5" t="s">
        <v>20</v>
      </c>
      <c r="O4" s="5"/>
      <c r="P4" s="88" t="s">
        <v>21</v>
      </c>
      <c r="Q4" s="8" t="s">
        <v>22</v>
      </c>
      <c r="R4" s="88" t="s">
        <v>23</v>
      </c>
      <c r="S4" s="141" t="s">
        <v>24</v>
      </c>
      <c r="T4" s="142" t="s">
        <v>23</v>
      </c>
    </row>
    <row r="5" ht="27.95" customHeight="1" spans="1:20">
      <c r="A5" s="5" t="s">
        <v>25</v>
      </c>
      <c r="B5" s="11" t="s">
        <v>26</v>
      </c>
      <c r="C5" s="12"/>
      <c r="D5" s="12"/>
      <c r="E5" s="12"/>
      <c r="F5" s="13"/>
      <c r="G5" s="14" t="s">
        <v>27</v>
      </c>
      <c r="H5" s="11" t="s">
        <v>26</v>
      </c>
      <c r="I5" s="12"/>
      <c r="J5" s="13"/>
      <c r="K5" s="14" t="s">
        <v>28</v>
      </c>
      <c r="L5" s="11" t="s">
        <v>29</v>
      </c>
      <c r="M5" s="13"/>
      <c r="N5" s="11" t="s">
        <v>30</v>
      </c>
      <c r="O5" s="13"/>
      <c r="P5" s="89" t="s">
        <v>31</v>
      </c>
      <c r="Q5" s="143"/>
      <c r="R5" s="143"/>
      <c r="S5" s="141" t="s">
        <v>32</v>
      </c>
      <c r="T5" s="144" t="s">
        <v>33</v>
      </c>
    </row>
    <row r="6" ht="27.95" customHeight="1" spans="1:20">
      <c r="A6" s="5"/>
      <c r="B6" s="15" t="s">
        <v>34</v>
      </c>
      <c r="C6" s="16"/>
      <c r="D6" s="16"/>
      <c r="E6" s="16"/>
      <c r="F6" s="17"/>
      <c r="G6" s="5"/>
      <c r="H6" s="15" t="s">
        <v>35</v>
      </c>
      <c r="I6" s="16"/>
      <c r="J6" s="17"/>
      <c r="K6" s="5" t="s">
        <v>36</v>
      </c>
      <c r="L6" s="15" t="s">
        <v>37</v>
      </c>
      <c r="M6" s="17"/>
      <c r="N6" s="15" t="s">
        <v>38</v>
      </c>
      <c r="O6" s="17"/>
      <c r="P6" s="90" t="s">
        <v>39</v>
      </c>
      <c r="Q6" s="145"/>
      <c r="R6" s="145"/>
      <c r="S6" s="141"/>
      <c r="T6" s="144"/>
    </row>
    <row r="7" ht="27.95" customHeight="1" spans="1:20">
      <c r="A7" s="5"/>
      <c r="B7" s="18" t="s">
        <v>40</v>
      </c>
      <c r="C7" s="5" t="s">
        <v>41</v>
      </c>
      <c r="D7" s="5" t="s">
        <v>42</v>
      </c>
      <c r="E7" s="8" t="s">
        <v>43</v>
      </c>
      <c r="F7" s="8" t="s">
        <v>44</v>
      </c>
      <c r="G7" s="18" t="s">
        <v>45</v>
      </c>
      <c r="H7" s="5" t="s">
        <v>46</v>
      </c>
      <c r="I7" s="8" t="s">
        <v>47</v>
      </c>
      <c r="J7" s="8" t="s">
        <v>48</v>
      </c>
      <c r="K7" s="75" t="s">
        <v>47</v>
      </c>
      <c r="L7" s="8" t="s">
        <v>47</v>
      </c>
      <c r="M7" s="5" t="s">
        <v>48</v>
      </c>
      <c r="N7" s="5" t="s">
        <v>47</v>
      </c>
      <c r="O7" s="5" t="s">
        <v>48</v>
      </c>
      <c r="P7" s="8" t="s">
        <v>49</v>
      </c>
      <c r="Q7" s="8" t="s">
        <v>50</v>
      </c>
      <c r="R7" s="8" t="s">
        <v>51</v>
      </c>
      <c r="S7" s="141"/>
      <c r="T7" s="144"/>
    </row>
    <row r="8" ht="29.1" customHeight="1" spans="1:20">
      <c r="A8" s="19">
        <v>1</v>
      </c>
      <c r="B8" s="177" t="s">
        <v>52</v>
      </c>
      <c r="C8" s="178">
        <v>3207725.62</v>
      </c>
      <c r="D8" s="91">
        <v>2185064.21</v>
      </c>
      <c r="E8" s="179" t="s">
        <v>53</v>
      </c>
      <c r="F8" s="24" t="s">
        <v>54</v>
      </c>
      <c r="G8" s="25">
        <v>0.5</v>
      </c>
      <c r="H8" s="26">
        <v>0.05</v>
      </c>
      <c r="I8" s="91">
        <f>C8*H8</f>
        <v>160386.281</v>
      </c>
      <c r="J8" s="92"/>
      <c r="K8" s="93">
        <f>C8/1.09*2.2927%</f>
        <v>67471.1241190275</v>
      </c>
      <c r="L8" s="91">
        <v>237204</v>
      </c>
      <c r="M8" s="88" t="s">
        <v>55</v>
      </c>
      <c r="N8" s="94"/>
      <c r="O8" s="8"/>
      <c r="P8" s="95" t="s">
        <v>56</v>
      </c>
      <c r="Q8" s="95" t="s">
        <v>57</v>
      </c>
      <c r="R8" s="95">
        <v>357600</v>
      </c>
      <c r="S8" s="95">
        <v>357600</v>
      </c>
      <c r="T8" s="146">
        <f>C8+D8-I8-K8-L8-S8-S9-S10+D11</f>
        <v>0.00488097220659256</v>
      </c>
    </row>
    <row r="9" ht="29.1" customHeight="1" spans="1:20">
      <c r="A9" s="27"/>
      <c r="B9" s="177"/>
      <c r="C9" s="178"/>
      <c r="D9" s="91"/>
      <c r="E9" s="179"/>
      <c r="F9" s="28"/>
      <c r="G9" s="25"/>
      <c r="H9" s="26"/>
      <c r="I9" s="91"/>
      <c r="J9" s="92"/>
      <c r="K9" s="93"/>
      <c r="L9" s="91"/>
      <c r="M9" s="88"/>
      <c r="N9" s="94"/>
      <c r="O9" s="8"/>
      <c r="P9" s="95" t="s">
        <v>58</v>
      </c>
      <c r="Q9" s="95"/>
      <c r="R9" s="95" t="s">
        <v>57</v>
      </c>
      <c r="S9" s="95">
        <v>200000</v>
      </c>
      <c r="T9" s="147"/>
    </row>
    <row r="10" ht="29.1" customHeight="1" spans="1:20">
      <c r="A10" s="27"/>
      <c r="B10" s="177"/>
      <c r="C10" s="178"/>
      <c r="D10" s="91"/>
      <c r="E10" s="179"/>
      <c r="F10" s="28"/>
      <c r="G10" s="25"/>
      <c r="H10" s="26"/>
      <c r="I10" s="91"/>
      <c r="J10" s="92"/>
      <c r="K10" s="93"/>
      <c r="L10" s="91"/>
      <c r="M10" s="88"/>
      <c r="N10" s="94"/>
      <c r="O10" s="8"/>
      <c r="P10" s="95" t="s">
        <v>59</v>
      </c>
      <c r="Q10" s="95"/>
      <c r="R10" s="95"/>
      <c r="S10" s="95">
        <v>2185064.21</v>
      </c>
      <c r="T10" s="147"/>
    </row>
    <row r="11" ht="29.1" customHeight="1" spans="1:20">
      <c r="A11" s="29"/>
      <c r="B11" s="177" t="s">
        <v>60</v>
      </c>
      <c r="C11" s="178"/>
      <c r="D11" s="91">
        <v>-2185064.21</v>
      </c>
      <c r="E11" s="179" t="s">
        <v>61</v>
      </c>
      <c r="F11" s="202" t="s">
        <v>62</v>
      </c>
      <c r="G11" s="30"/>
      <c r="H11" s="26">
        <v>0.05</v>
      </c>
      <c r="I11" s="91">
        <f t="shared" ref="I11:I13" si="0">C11*H11</f>
        <v>0</v>
      </c>
      <c r="J11" s="92"/>
      <c r="K11" s="93">
        <f t="shared" ref="K11" si="1">C11/1.09*2.2927%</f>
        <v>0</v>
      </c>
      <c r="L11" s="91"/>
      <c r="M11" s="88"/>
      <c r="N11" s="94"/>
      <c r="O11" s="8"/>
      <c r="P11" s="95"/>
      <c r="Q11" s="95"/>
      <c r="R11" s="95"/>
      <c r="S11" s="95">
        <v>0</v>
      </c>
      <c r="T11" s="148"/>
    </row>
    <row r="12" ht="18.75" customHeight="1" spans="1:20">
      <c r="A12" s="31"/>
      <c r="B12" s="180"/>
      <c r="C12" s="181"/>
      <c r="D12" s="96"/>
      <c r="E12" s="182"/>
      <c r="F12" s="36"/>
      <c r="G12" s="37"/>
      <c r="H12" s="38"/>
      <c r="I12" s="96"/>
      <c r="J12" s="97"/>
      <c r="K12" s="98"/>
      <c r="L12" s="96"/>
      <c r="M12" s="99"/>
      <c r="N12" s="100"/>
      <c r="O12" s="101"/>
      <c r="P12" s="102"/>
      <c r="Q12" s="102"/>
      <c r="R12" s="102"/>
      <c r="S12" s="102"/>
      <c r="T12" s="149"/>
    </row>
    <row r="13" ht="29.1" customHeight="1" spans="1:20">
      <c r="A13" s="39">
        <v>2</v>
      </c>
      <c r="B13" s="177" t="s">
        <v>63</v>
      </c>
      <c r="C13" s="178">
        <v>1406751.15</v>
      </c>
      <c r="D13" s="91">
        <v>321517.8</v>
      </c>
      <c r="E13" s="179" t="s">
        <v>61</v>
      </c>
      <c r="F13" s="202" t="s">
        <v>62</v>
      </c>
      <c r="G13" s="30">
        <v>0.6</v>
      </c>
      <c r="H13" s="26">
        <v>0.05</v>
      </c>
      <c r="I13" s="91">
        <f t="shared" si="0"/>
        <v>70337.5575</v>
      </c>
      <c r="J13" s="92"/>
      <c r="K13" s="93">
        <f>ROUNDUP(C13/1.09*2.2927%,2)</f>
        <v>29589.53</v>
      </c>
      <c r="L13" s="91"/>
      <c r="M13" s="88"/>
      <c r="N13" s="103"/>
      <c r="O13" s="104"/>
      <c r="P13" s="95" t="s">
        <v>56</v>
      </c>
      <c r="Q13" s="95"/>
      <c r="R13" s="95">
        <v>321517.8</v>
      </c>
      <c r="S13" s="95">
        <v>321517.8</v>
      </c>
      <c r="T13" s="146">
        <f>C13+D13-I13-K13-N13-S13-S14-S15-S16</f>
        <v>-0.00750000006519258</v>
      </c>
    </row>
    <row r="14" ht="29.1" customHeight="1" spans="1:20">
      <c r="A14" s="19">
        <v>3</v>
      </c>
      <c r="B14" s="177" t="s">
        <v>64</v>
      </c>
      <c r="C14" s="178">
        <v>0</v>
      </c>
      <c r="D14" s="40"/>
      <c r="E14" s="179"/>
      <c r="F14" s="24"/>
      <c r="G14" s="41"/>
      <c r="H14" s="26"/>
      <c r="I14" s="91"/>
      <c r="J14" s="92"/>
      <c r="K14" s="93">
        <f t="shared" ref="K14" si="2">C14/1.09*2.2927%</f>
        <v>0</v>
      </c>
      <c r="L14" s="91"/>
      <c r="M14" s="88"/>
      <c r="N14" s="103"/>
      <c r="O14" s="104"/>
      <c r="P14" s="95" t="s">
        <v>58</v>
      </c>
      <c r="Q14" s="95"/>
      <c r="R14" s="95" t="s">
        <v>57</v>
      </c>
      <c r="S14" s="95">
        <v>200000</v>
      </c>
      <c r="T14" s="147"/>
    </row>
    <row r="15" ht="29.1" customHeight="1" spans="1:20">
      <c r="A15" s="27"/>
      <c r="B15" s="177"/>
      <c r="C15" s="183"/>
      <c r="D15" s="40"/>
      <c r="E15" s="179"/>
      <c r="F15" s="24"/>
      <c r="G15" s="41"/>
      <c r="H15" s="26"/>
      <c r="I15" s="91"/>
      <c r="J15" s="92"/>
      <c r="K15" s="93"/>
      <c r="L15" s="91"/>
      <c r="M15" s="88"/>
      <c r="N15" s="103"/>
      <c r="O15" s="104"/>
      <c r="P15" s="95" t="s">
        <v>59</v>
      </c>
      <c r="Q15" s="95"/>
      <c r="R15" s="95"/>
      <c r="S15" s="95">
        <v>321517.8</v>
      </c>
      <c r="T15" s="147"/>
    </row>
    <row r="16" ht="29.1" customHeight="1" spans="1:20">
      <c r="A16" s="29"/>
      <c r="B16" s="177"/>
      <c r="C16" s="183"/>
      <c r="D16" s="40"/>
      <c r="E16" s="179"/>
      <c r="F16" s="24"/>
      <c r="G16" s="41"/>
      <c r="H16" s="26"/>
      <c r="I16" s="91"/>
      <c r="J16" s="92"/>
      <c r="K16" s="93"/>
      <c r="L16" s="91"/>
      <c r="M16" s="88"/>
      <c r="N16" s="103"/>
      <c r="O16" s="104"/>
      <c r="P16" s="95" t="s">
        <v>59</v>
      </c>
      <c r="Q16" s="8"/>
      <c r="R16" s="8"/>
      <c r="S16" s="150">
        <v>785306.27</v>
      </c>
      <c r="T16" s="148"/>
    </row>
    <row r="17" ht="22.5" customHeight="1" spans="1:20">
      <c r="A17" s="200"/>
      <c r="B17" s="193" t="s">
        <v>65</v>
      </c>
      <c r="C17" s="181"/>
      <c r="D17" s="96"/>
      <c r="E17" s="182"/>
      <c r="F17" s="36"/>
      <c r="G17" s="37"/>
      <c r="H17" s="38"/>
      <c r="I17" s="96"/>
      <c r="J17" s="97"/>
      <c r="K17" s="98"/>
      <c r="L17" s="96"/>
      <c r="M17" s="99"/>
      <c r="N17" s="197"/>
      <c r="O17" s="198"/>
      <c r="P17" s="102"/>
      <c r="Q17" s="102"/>
      <c r="R17" s="102"/>
      <c r="S17" s="102"/>
      <c r="T17" s="149"/>
    </row>
    <row r="18" ht="29.1" customHeight="1" spans="1:20">
      <c r="A18" s="29"/>
      <c r="B18" s="184" t="s">
        <v>66</v>
      </c>
      <c r="C18" s="185">
        <v>1934527.93</v>
      </c>
      <c r="D18" s="46"/>
      <c r="E18" s="105" t="s">
        <v>53</v>
      </c>
      <c r="F18" s="48" t="s">
        <v>54</v>
      </c>
      <c r="G18" s="49"/>
      <c r="H18" s="50">
        <v>0.05</v>
      </c>
      <c r="I18" s="105">
        <f t="shared" ref="I18" si="3">C18*H18</f>
        <v>96726.3965</v>
      </c>
      <c r="J18" s="106"/>
      <c r="K18" s="107">
        <f>ROUNDUP(C18/1.09*2.2927%,2)</f>
        <v>40690.76</v>
      </c>
      <c r="L18" s="105" t="s">
        <v>67</v>
      </c>
      <c r="M18" s="108"/>
      <c r="N18" s="109"/>
      <c r="O18" s="108"/>
      <c r="P18" s="95" t="s">
        <v>68</v>
      </c>
      <c r="Q18" s="8"/>
      <c r="R18" s="8">
        <v>200000</v>
      </c>
      <c r="S18" s="150">
        <v>200000</v>
      </c>
      <c r="T18" s="146">
        <f>C18-I18-K18-S18-S19-S20-S21-S22-S23</f>
        <v>964354.2735</v>
      </c>
    </row>
    <row r="19" ht="29.1" customHeight="1" spans="1:20">
      <c r="A19" s="29"/>
      <c r="B19" s="186"/>
      <c r="C19" s="187"/>
      <c r="D19" s="53"/>
      <c r="E19" s="110"/>
      <c r="F19" s="55"/>
      <c r="G19" s="56"/>
      <c r="H19" s="57"/>
      <c r="I19" s="110"/>
      <c r="J19" s="111"/>
      <c r="K19" s="112"/>
      <c r="L19" s="110"/>
      <c r="M19" s="113"/>
      <c r="N19" s="114"/>
      <c r="O19" s="113"/>
      <c r="P19" s="95" t="s">
        <v>69</v>
      </c>
      <c r="Q19" s="8"/>
      <c r="R19" s="8">
        <v>100576</v>
      </c>
      <c r="S19" s="150">
        <v>100576</v>
      </c>
      <c r="T19" s="147"/>
    </row>
    <row r="20" ht="29.1" customHeight="1" spans="1:20">
      <c r="A20" s="29"/>
      <c r="B20" s="188"/>
      <c r="C20" s="189"/>
      <c r="D20" s="60"/>
      <c r="E20" s="115"/>
      <c r="F20" s="62"/>
      <c r="G20" s="63"/>
      <c r="H20" s="64"/>
      <c r="I20" s="115"/>
      <c r="J20" s="116"/>
      <c r="K20" s="117"/>
      <c r="L20" s="115"/>
      <c r="M20" s="118"/>
      <c r="N20" s="119"/>
      <c r="O20" s="118"/>
      <c r="P20" s="95" t="s">
        <v>70</v>
      </c>
      <c r="Q20" s="8"/>
      <c r="R20" s="8"/>
      <c r="S20" s="150">
        <v>232180.5</v>
      </c>
      <c r="T20" s="147"/>
    </row>
    <row r="21" ht="29.1" customHeight="1" spans="1:20">
      <c r="A21" s="29"/>
      <c r="B21" s="184" t="s">
        <v>71</v>
      </c>
      <c r="C21" s="185"/>
      <c r="D21" s="46"/>
      <c r="E21" s="105"/>
      <c r="F21" s="48"/>
      <c r="G21" s="49"/>
      <c r="H21" s="50"/>
      <c r="I21" s="105"/>
      <c r="J21" s="106"/>
      <c r="K21" s="107"/>
      <c r="L21" s="105"/>
      <c r="M21" s="108"/>
      <c r="N21" s="109"/>
      <c r="O21" s="108"/>
      <c r="P21" s="120" t="s">
        <v>72</v>
      </c>
      <c r="Q21" s="8"/>
      <c r="R21" s="8">
        <v>100000</v>
      </c>
      <c r="S21" s="150">
        <v>100000</v>
      </c>
      <c r="T21" s="147"/>
    </row>
    <row r="22" ht="29.1" customHeight="1" spans="1:20">
      <c r="A22" s="29"/>
      <c r="B22" s="186"/>
      <c r="C22" s="187"/>
      <c r="D22" s="53"/>
      <c r="E22" s="110"/>
      <c r="F22" s="55"/>
      <c r="G22" s="56"/>
      <c r="H22" s="57"/>
      <c r="I22" s="110"/>
      <c r="J22" s="111"/>
      <c r="K22" s="112"/>
      <c r="L22" s="110"/>
      <c r="M22" s="113"/>
      <c r="N22" s="114"/>
      <c r="O22" s="113"/>
      <c r="P22" s="120" t="s">
        <v>73</v>
      </c>
      <c r="Q22" s="8"/>
      <c r="R22" s="8">
        <v>100000</v>
      </c>
      <c r="S22" s="150">
        <v>100000</v>
      </c>
      <c r="T22" s="147"/>
    </row>
    <row r="23" ht="29.1" customHeight="1" spans="1:20">
      <c r="A23" s="29"/>
      <c r="B23" s="188"/>
      <c r="C23" s="189"/>
      <c r="D23" s="60"/>
      <c r="E23" s="115"/>
      <c r="F23" s="62"/>
      <c r="G23" s="63"/>
      <c r="H23" s="64"/>
      <c r="I23" s="115"/>
      <c r="J23" s="116"/>
      <c r="K23" s="117"/>
      <c r="L23" s="115"/>
      <c r="M23" s="118"/>
      <c r="N23" s="119"/>
      <c r="O23" s="118"/>
      <c r="P23" s="120" t="s">
        <v>58</v>
      </c>
      <c r="Q23" s="8"/>
      <c r="R23" s="8">
        <v>100000</v>
      </c>
      <c r="S23" s="150">
        <v>100000</v>
      </c>
      <c r="T23" s="148"/>
    </row>
    <row r="24" ht="29.1" customHeight="1" spans="1:20">
      <c r="A24" s="29"/>
      <c r="B24" s="177"/>
      <c r="C24" s="183"/>
      <c r="D24" s="40"/>
      <c r="E24" s="179"/>
      <c r="F24" s="24"/>
      <c r="G24" s="41"/>
      <c r="H24" s="26"/>
      <c r="I24" s="91"/>
      <c r="J24" s="92"/>
      <c r="K24" s="93"/>
      <c r="L24" s="91"/>
      <c r="M24" s="88"/>
      <c r="N24" s="103"/>
      <c r="O24" s="104"/>
      <c r="P24" s="95"/>
      <c r="Q24" s="8"/>
      <c r="R24" s="8"/>
      <c r="S24" s="150"/>
      <c r="T24" s="154"/>
    </row>
    <row r="25" ht="29.1" customHeight="1" spans="1:20">
      <c r="A25" s="29"/>
      <c r="B25" s="177"/>
      <c r="C25" s="183"/>
      <c r="D25" s="40"/>
      <c r="E25" s="179"/>
      <c r="F25" s="24"/>
      <c r="G25" s="41"/>
      <c r="H25" s="26"/>
      <c r="I25" s="91"/>
      <c r="J25" s="92"/>
      <c r="K25" s="93"/>
      <c r="L25" s="91"/>
      <c r="M25" s="88"/>
      <c r="N25" s="103"/>
      <c r="O25" s="104"/>
      <c r="P25" s="95"/>
      <c r="Q25" s="8"/>
      <c r="R25" s="8"/>
      <c r="S25" s="150"/>
      <c r="T25" s="154"/>
    </row>
    <row r="26" ht="29.1" customHeight="1" spans="1:20">
      <c r="A26" s="29"/>
      <c r="B26" s="177"/>
      <c r="C26" s="183"/>
      <c r="D26" s="40"/>
      <c r="E26" s="179"/>
      <c r="F26" s="24"/>
      <c r="G26" s="41"/>
      <c r="H26" s="26"/>
      <c r="I26" s="91"/>
      <c r="J26" s="92"/>
      <c r="K26" s="93"/>
      <c r="L26" s="91"/>
      <c r="M26" s="88"/>
      <c r="N26" s="103"/>
      <c r="O26" s="104"/>
      <c r="P26" s="95"/>
      <c r="Q26" s="8"/>
      <c r="R26" s="8"/>
      <c r="S26" s="150"/>
      <c r="T26" s="154"/>
    </row>
    <row r="27" ht="29.1" customHeight="1" spans="1:20">
      <c r="A27" s="29"/>
      <c r="B27" s="177"/>
      <c r="C27" s="183"/>
      <c r="D27" s="40"/>
      <c r="E27" s="179"/>
      <c r="F27" s="24"/>
      <c r="G27" s="41"/>
      <c r="H27" s="26"/>
      <c r="I27" s="91"/>
      <c r="J27" s="92"/>
      <c r="K27" s="93"/>
      <c r="L27" s="91"/>
      <c r="M27" s="88"/>
      <c r="N27" s="103"/>
      <c r="O27" s="104"/>
      <c r="P27" s="95"/>
      <c r="Q27" s="8"/>
      <c r="R27" s="8"/>
      <c r="S27" s="150"/>
      <c r="T27" s="154"/>
    </row>
    <row r="28" ht="29.1" customHeight="1" spans="1:20">
      <c r="A28" s="29"/>
      <c r="B28" s="177"/>
      <c r="C28" s="183"/>
      <c r="D28" s="40"/>
      <c r="E28" s="179"/>
      <c r="F28" s="24"/>
      <c r="G28" s="41"/>
      <c r="H28" s="26"/>
      <c r="I28" s="91"/>
      <c r="J28" s="92"/>
      <c r="K28" s="93"/>
      <c r="L28" s="91"/>
      <c r="M28" s="88"/>
      <c r="N28" s="103"/>
      <c r="O28" s="104"/>
      <c r="P28" s="95"/>
      <c r="Q28" s="8"/>
      <c r="R28" s="8"/>
      <c r="S28" s="150"/>
      <c r="T28" s="154"/>
    </row>
    <row r="29" ht="30" customHeight="1" spans="1:20">
      <c r="A29" s="5" t="s">
        <v>74</v>
      </c>
      <c r="B29" s="5"/>
      <c r="C29" s="77">
        <f>SUM(C8:C16)</f>
        <v>4614476.77</v>
      </c>
      <c r="D29" s="201">
        <f>SUM(D8:D16)</f>
        <v>321517.8</v>
      </c>
      <c r="E29" s="76"/>
      <c r="F29" s="76"/>
      <c r="G29" s="76"/>
      <c r="H29" s="77" t="s">
        <v>75</v>
      </c>
      <c r="I29" s="94">
        <f>SUM(I8:I16)</f>
        <v>230723.8385</v>
      </c>
      <c r="J29" s="76"/>
      <c r="K29" s="94">
        <f>SUM(K8:K16)</f>
        <v>97060.6541190275</v>
      </c>
      <c r="L29" s="94">
        <f>SUM(L8:L16)</f>
        <v>237204</v>
      </c>
      <c r="M29" s="77" t="s">
        <v>75</v>
      </c>
      <c r="N29" s="94">
        <f>SUM(N8:N16)</f>
        <v>0</v>
      </c>
      <c r="O29" s="77" t="s">
        <v>75</v>
      </c>
      <c r="P29" s="77" t="s">
        <v>75</v>
      </c>
      <c r="Q29" s="77"/>
      <c r="R29" s="77"/>
      <c r="S29" s="94">
        <f>SUM(S8:S16)</f>
        <v>4371006.08</v>
      </c>
      <c r="T29" s="155">
        <f>T8+T13+T18</f>
        <v>964354.270880972</v>
      </c>
    </row>
    <row r="30" ht="30" customHeight="1" spans="1:20">
      <c r="A30" s="78" t="s">
        <v>76</v>
      </c>
      <c r="B30" s="78"/>
      <c r="C30" s="78" t="s">
        <v>77</v>
      </c>
      <c r="D30" s="78"/>
      <c r="E30" s="78"/>
      <c r="F30" s="79">
        <v>300000</v>
      </c>
      <c r="G30" s="80"/>
      <c r="H30" s="81" t="s">
        <v>78</v>
      </c>
      <c r="I30" s="128"/>
      <c r="J30" s="128"/>
      <c r="K30" s="128"/>
      <c r="L30" s="129"/>
      <c r="M30" s="78" t="s">
        <v>79</v>
      </c>
      <c r="N30" s="130">
        <f>F30</f>
        <v>300000</v>
      </c>
      <c r="O30" s="131"/>
      <c r="P30" s="131"/>
      <c r="Q30" s="131"/>
      <c r="R30" s="131"/>
      <c r="S30" s="131"/>
      <c r="T30" s="156"/>
    </row>
    <row r="31" ht="30" customHeight="1" spans="1:20">
      <c r="A31" s="78"/>
      <c r="B31" s="78"/>
      <c r="C31" s="78" t="s">
        <v>80</v>
      </c>
      <c r="D31" s="78"/>
      <c r="E31" s="78"/>
      <c r="F31" s="79">
        <f>S8+S9+S10+S13+S14+S15+S16+S18+S19+S20</f>
        <v>4903762.58</v>
      </c>
      <c r="G31" s="80"/>
      <c r="H31" s="82"/>
      <c r="I31" s="132"/>
      <c r="J31" s="132"/>
      <c r="K31" s="132"/>
      <c r="L31" s="133"/>
      <c r="M31" s="78" t="s">
        <v>81</v>
      </c>
      <c r="N31" s="134" t="str">
        <f>SUBSTITUTE(SUBSTITUTE(TEXT(INT(N30),"[DBNum2][$-804]G/通用格式元"&amp;IF(INT(N30)=N30,"整",""))&amp;TEXT(MID(N30,FIND(".",N30&amp;".0")+1,1),"[DBNum2][$-804]G/通用格式角")&amp;TEXT(MID(N30,FIND(".",N30&amp;".0")+2,1),"[DBNum2][$-804]G/通用格式分"),"零角","零"),"零分","")</f>
        <v>叁拾万元整</v>
      </c>
      <c r="O31" s="135"/>
      <c r="P31" s="135"/>
      <c r="Q31" s="135"/>
      <c r="R31" s="135"/>
      <c r="S31" s="135"/>
      <c r="T31" s="157"/>
    </row>
    <row r="32" spans="20:20">
      <c r="T32" s="1" t="s">
        <v>82</v>
      </c>
    </row>
    <row r="37" spans="2:2">
      <c r="B37" s="83"/>
    </row>
  </sheetData>
  <mergeCells count="7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9:B29"/>
    <mergeCell ref="C30:E30"/>
    <mergeCell ref="F30:G30"/>
    <mergeCell ref="N30:T30"/>
    <mergeCell ref="C31:E31"/>
    <mergeCell ref="F31:G31"/>
    <mergeCell ref="N31:T31"/>
    <mergeCell ref="A5:A7"/>
    <mergeCell ref="A8:A11"/>
    <mergeCell ref="A14:A16"/>
    <mergeCell ref="B18:B20"/>
    <mergeCell ref="B21:B23"/>
    <mergeCell ref="C18:C20"/>
    <mergeCell ref="C21:C23"/>
    <mergeCell ref="D18:D20"/>
    <mergeCell ref="D21:D23"/>
    <mergeCell ref="E18:E20"/>
    <mergeCell ref="E21:E23"/>
    <mergeCell ref="F18:F20"/>
    <mergeCell ref="F21:F23"/>
    <mergeCell ref="G18:G20"/>
    <mergeCell ref="G21:G23"/>
    <mergeCell ref="H18:H20"/>
    <mergeCell ref="H21:H23"/>
    <mergeCell ref="I18:I20"/>
    <mergeCell ref="I21:I23"/>
    <mergeCell ref="J18:J20"/>
    <mergeCell ref="J21:J23"/>
    <mergeCell ref="K18:K20"/>
    <mergeCell ref="K21:K23"/>
    <mergeCell ref="L18:L20"/>
    <mergeCell ref="L21:L23"/>
    <mergeCell ref="M18:M20"/>
    <mergeCell ref="M21:M23"/>
    <mergeCell ref="N18:N20"/>
    <mergeCell ref="N21:N23"/>
    <mergeCell ref="O18:O20"/>
    <mergeCell ref="O21:O23"/>
    <mergeCell ref="S5:S7"/>
    <mergeCell ref="T5:T7"/>
    <mergeCell ref="T8:T11"/>
    <mergeCell ref="T13:T16"/>
    <mergeCell ref="T18:T23"/>
    <mergeCell ref="A30:B31"/>
    <mergeCell ref="H30:L31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7"/>
  <sheetViews>
    <sheetView zoomScale="80" zoomScaleNormal="80" topLeftCell="G16" workbookViewId="0">
      <selection activeCell="N27" sqref="N27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31.125" style="3" customWidth="1"/>
    <col min="7" max="7" width="17.5" style="3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24.9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.95" customHeight="1" spans="1:20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84"/>
      <c r="J2" s="84" t="s">
        <v>4</v>
      </c>
      <c r="K2" s="84"/>
      <c r="L2" s="84"/>
      <c r="M2" s="85"/>
      <c r="N2" s="86" t="s">
        <v>5</v>
      </c>
      <c r="O2" s="86"/>
      <c r="P2" s="77">
        <v>9243</v>
      </c>
      <c r="Q2" s="75" t="s">
        <v>6</v>
      </c>
      <c r="R2" s="75"/>
      <c r="S2" s="136"/>
      <c r="T2" s="136"/>
    </row>
    <row r="3" ht="27.95" customHeight="1" spans="1:20">
      <c r="A3" s="5" t="s">
        <v>7</v>
      </c>
      <c r="B3" s="5"/>
      <c r="C3" s="8">
        <v>14944693.05</v>
      </c>
      <c r="D3" s="8"/>
      <c r="E3" s="8"/>
      <c r="F3" s="8" t="s">
        <v>8</v>
      </c>
      <c r="G3" s="9" t="s">
        <v>9</v>
      </c>
      <c r="H3" s="5" t="s">
        <v>10</v>
      </c>
      <c r="I3" s="5"/>
      <c r="J3" s="87" t="s">
        <v>11</v>
      </c>
      <c r="K3" s="87"/>
      <c r="L3" s="87"/>
      <c r="M3" s="87"/>
      <c r="N3" s="5" t="s">
        <v>12</v>
      </c>
      <c r="O3" s="5"/>
      <c r="P3" s="87" t="s">
        <v>13</v>
      </c>
      <c r="Q3" s="137" t="s">
        <v>14</v>
      </c>
      <c r="R3" s="138"/>
      <c r="S3" s="139" t="s">
        <v>15</v>
      </c>
      <c r="T3" s="140"/>
    </row>
    <row r="4" ht="27.95" customHeight="1" spans="1:20">
      <c r="A4" s="5" t="s">
        <v>16</v>
      </c>
      <c r="B4" s="5"/>
      <c r="C4" s="158"/>
      <c r="D4" s="158"/>
      <c r="E4" s="158"/>
      <c r="F4" s="8" t="s">
        <v>17</v>
      </c>
      <c r="G4" s="10"/>
      <c r="H4" s="5" t="s">
        <v>18</v>
      </c>
      <c r="I4" s="5"/>
      <c r="J4" s="87" t="s">
        <v>19</v>
      </c>
      <c r="K4" s="87"/>
      <c r="L4" s="87"/>
      <c r="M4" s="87"/>
      <c r="N4" s="5" t="s">
        <v>20</v>
      </c>
      <c r="O4" s="5"/>
      <c r="P4" s="88" t="s">
        <v>21</v>
      </c>
      <c r="Q4" s="8" t="s">
        <v>22</v>
      </c>
      <c r="R4" s="88" t="s">
        <v>23</v>
      </c>
      <c r="S4" s="141" t="s">
        <v>24</v>
      </c>
      <c r="T4" s="142" t="s">
        <v>23</v>
      </c>
    </row>
    <row r="5" ht="27.95" customHeight="1" spans="1:20">
      <c r="A5" s="5" t="s">
        <v>25</v>
      </c>
      <c r="B5" s="11" t="s">
        <v>26</v>
      </c>
      <c r="C5" s="12"/>
      <c r="D5" s="12"/>
      <c r="E5" s="12"/>
      <c r="F5" s="13"/>
      <c r="G5" s="14" t="s">
        <v>27</v>
      </c>
      <c r="H5" s="11" t="s">
        <v>26</v>
      </c>
      <c r="I5" s="12"/>
      <c r="J5" s="13"/>
      <c r="K5" s="14" t="s">
        <v>28</v>
      </c>
      <c r="L5" s="11" t="s">
        <v>29</v>
      </c>
      <c r="M5" s="13"/>
      <c r="N5" s="11" t="s">
        <v>30</v>
      </c>
      <c r="O5" s="13"/>
      <c r="P5" s="89" t="s">
        <v>31</v>
      </c>
      <c r="Q5" s="143"/>
      <c r="R5" s="143"/>
      <c r="S5" s="141" t="s">
        <v>32</v>
      </c>
      <c r="T5" s="144" t="s">
        <v>33</v>
      </c>
    </row>
    <row r="6" ht="27.95" customHeight="1" spans="1:20">
      <c r="A6" s="5"/>
      <c r="B6" s="15" t="s">
        <v>34</v>
      </c>
      <c r="C6" s="16"/>
      <c r="D6" s="16"/>
      <c r="E6" s="16"/>
      <c r="F6" s="17"/>
      <c r="G6" s="5"/>
      <c r="H6" s="15" t="s">
        <v>35</v>
      </c>
      <c r="I6" s="16"/>
      <c r="J6" s="17"/>
      <c r="K6" s="5" t="s">
        <v>36</v>
      </c>
      <c r="L6" s="15" t="s">
        <v>37</v>
      </c>
      <c r="M6" s="17"/>
      <c r="N6" s="15" t="s">
        <v>38</v>
      </c>
      <c r="O6" s="17"/>
      <c r="P6" s="90" t="s">
        <v>39</v>
      </c>
      <c r="Q6" s="145"/>
      <c r="R6" s="145"/>
      <c r="S6" s="141"/>
      <c r="T6" s="144"/>
    </row>
    <row r="7" ht="27.95" customHeight="1" spans="1:20">
      <c r="A7" s="5"/>
      <c r="B7" s="18" t="s">
        <v>40</v>
      </c>
      <c r="C7" s="5" t="s">
        <v>41</v>
      </c>
      <c r="D7" s="5" t="s">
        <v>42</v>
      </c>
      <c r="E7" s="8" t="s">
        <v>43</v>
      </c>
      <c r="F7" s="8" t="s">
        <v>44</v>
      </c>
      <c r="G7" s="18" t="s">
        <v>45</v>
      </c>
      <c r="H7" s="5" t="s">
        <v>46</v>
      </c>
      <c r="I7" s="8" t="s">
        <v>47</v>
      </c>
      <c r="J7" s="8" t="s">
        <v>48</v>
      </c>
      <c r="K7" s="75" t="s">
        <v>47</v>
      </c>
      <c r="L7" s="8" t="s">
        <v>47</v>
      </c>
      <c r="M7" s="5" t="s">
        <v>48</v>
      </c>
      <c r="N7" s="5" t="s">
        <v>47</v>
      </c>
      <c r="O7" s="5" t="s">
        <v>48</v>
      </c>
      <c r="P7" s="8" t="s">
        <v>49</v>
      </c>
      <c r="Q7" s="8" t="s">
        <v>50</v>
      </c>
      <c r="R7" s="8" t="s">
        <v>51</v>
      </c>
      <c r="S7" s="141"/>
      <c r="T7" s="144"/>
    </row>
    <row r="8" ht="29.1" customHeight="1" spans="1:20">
      <c r="A8" s="19">
        <v>1</v>
      </c>
      <c r="B8" s="177" t="s">
        <v>52</v>
      </c>
      <c r="C8" s="178">
        <v>3207725.62</v>
      </c>
      <c r="D8" s="91">
        <v>2185064.21</v>
      </c>
      <c r="E8" s="179" t="s">
        <v>53</v>
      </c>
      <c r="F8" s="24" t="s">
        <v>54</v>
      </c>
      <c r="G8" s="25">
        <v>0.5</v>
      </c>
      <c r="H8" s="26">
        <v>0.05</v>
      </c>
      <c r="I8" s="91">
        <f>C8*H8</f>
        <v>160386.281</v>
      </c>
      <c r="J8" s="92"/>
      <c r="K8" s="93">
        <f>C8/1.09*2.2927%</f>
        <v>67471.1241190275</v>
      </c>
      <c r="L8" s="91">
        <v>237204</v>
      </c>
      <c r="M8" s="88" t="s">
        <v>55</v>
      </c>
      <c r="N8" s="94"/>
      <c r="O8" s="8"/>
      <c r="P8" s="95" t="s">
        <v>56</v>
      </c>
      <c r="Q8" s="95" t="s">
        <v>57</v>
      </c>
      <c r="R8" s="95">
        <v>357600</v>
      </c>
      <c r="S8" s="95">
        <v>357600</v>
      </c>
      <c r="T8" s="146">
        <f>C8+D8-I8-K8-L8-S8-S9-S10+D11</f>
        <v>0.00488097220659256</v>
      </c>
    </row>
    <row r="9" ht="29.1" customHeight="1" spans="1:20">
      <c r="A9" s="27"/>
      <c r="B9" s="177"/>
      <c r="C9" s="178"/>
      <c r="D9" s="91"/>
      <c r="E9" s="179"/>
      <c r="F9" s="28"/>
      <c r="G9" s="25"/>
      <c r="H9" s="26"/>
      <c r="I9" s="91"/>
      <c r="J9" s="92"/>
      <c r="K9" s="93"/>
      <c r="L9" s="91"/>
      <c r="M9" s="88"/>
      <c r="N9" s="94"/>
      <c r="O9" s="8"/>
      <c r="P9" s="95" t="s">
        <v>58</v>
      </c>
      <c r="Q9" s="95"/>
      <c r="R9" s="95" t="s">
        <v>57</v>
      </c>
      <c r="S9" s="95">
        <v>200000</v>
      </c>
      <c r="T9" s="147"/>
    </row>
    <row r="10" ht="29.1" customHeight="1" spans="1:20">
      <c r="A10" s="27"/>
      <c r="B10" s="177"/>
      <c r="C10" s="178"/>
      <c r="D10" s="91"/>
      <c r="E10" s="179"/>
      <c r="F10" s="28"/>
      <c r="G10" s="25"/>
      <c r="H10" s="26"/>
      <c r="I10" s="91"/>
      <c r="J10" s="92"/>
      <c r="K10" s="93"/>
      <c r="L10" s="91"/>
      <c r="M10" s="88"/>
      <c r="N10" s="94"/>
      <c r="O10" s="8"/>
      <c r="P10" s="95" t="s">
        <v>59</v>
      </c>
      <c r="Q10" s="95"/>
      <c r="R10" s="95"/>
      <c r="S10" s="95">
        <v>2185064.21</v>
      </c>
      <c r="T10" s="147"/>
    </row>
    <row r="11" ht="29.1" customHeight="1" spans="1:20">
      <c r="A11" s="29"/>
      <c r="B11" s="177" t="s">
        <v>60</v>
      </c>
      <c r="C11" s="178"/>
      <c r="D11" s="91">
        <v>-2185064.21</v>
      </c>
      <c r="E11" s="179" t="s">
        <v>61</v>
      </c>
      <c r="F11" s="202" t="s">
        <v>62</v>
      </c>
      <c r="G11" s="30"/>
      <c r="H11" s="26">
        <v>0.05</v>
      </c>
      <c r="I11" s="91">
        <f t="shared" ref="I11:I13" si="0">C11*H11</f>
        <v>0</v>
      </c>
      <c r="J11" s="92"/>
      <c r="K11" s="93">
        <f t="shared" ref="K11" si="1">C11/1.09*2.2927%</f>
        <v>0</v>
      </c>
      <c r="L11" s="91"/>
      <c r="M11" s="88"/>
      <c r="N11" s="94"/>
      <c r="O11" s="8"/>
      <c r="P11" s="95"/>
      <c r="Q11" s="95"/>
      <c r="R11" s="95"/>
      <c r="S11" s="95">
        <v>0</v>
      </c>
      <c r="T11" s="148"/>
    </row>
    <row r="12" ht="18.75" customHeight="1" spans="1:20">
      <c r="A12" s="31"/>
      <c r="B12" s="180"/>
      <c r="C12" s="181"/>
      <c r="D12" s="96"/>
      <c r="E12" s="182"/>
      <c r="F12" s="36"/>
      <c r="G12" s="37"/>
      <c r="H12" s="38"/>
      <c r="I12" s="96"/>
      <c r="J12" s="97"/>
      <c r="K12" s="98"/>
      <c r="L12" s="96"/>
      <c r="M12" s="99"/>
      <c r="N12" s="100"/>
      <c r="O12" s="101"/>
      <c r="P12" s="102"/>
      <c r="Q12" s="102"/>
      <c r="R12" s="102"/>
      <c r="S12" s="102"/>
      <c r="T12" s="149"/>
    </row>
    <row r="13" ht="29.1" customHeight="1" spans="1:20">
      <c r="A13" s="39">
        <v>2</v>
      </c>
      <c r="B13" s="177" t="s">
        <v>63</v>
      </c>
      <c r="C13" s="178">
        <v>1406751.15</v>
      </c>
      <c r="D13" s="91">
        <v>321517.8</v>
      </c>
      <c r="E13" s="179" t="s">
        <v>61</v>
      </c>
      <c r="F13" s="202" t="s">
        <v>62</v>
      </c>
      <c r="G13" s="30">
        <v>0.6</v>
      </c>
      <c r="H13" s="26">
        <v>0.05</v>
      </c>
      <c r="I13" s="91">
        <f t="shared" si="0"/>
        <v>70337.5575</v>
      </c>
      <c r="J13" s="92"/>
      <c r="K13" s="93">
        <f>ROUNDUP(C13/1.09*2.2927%,2)</f>
        <v>29589.53</v>
      </c>
      <c r="L13" s="91"/>
      <c r="M13" s="88"/>
      <c r="N13" s="103"/>
      <c r="O13" s="104"/>
      <c r="P13" s="95" t="s">
        <v>56</v>
      </c>
      <c r="Q13" s="95"/>
      <c r="R13" s="95">
        <v>321517.8</v>
      </c>
      <c r="S13" s="95">
        <v>321517.8</v>
      </c>
      <c r="T13" s="146">
        <f>C13+D13-I13-K13-N13-S13-S14-S15-S16</f>
        <v>-0.00750000006519258</v>
      </c>
    </row>
    <row r="14" ht="29.1" customHeight="1" spans="1:20">
      <c r="A14" s="19">
        <v>3</v>
      </c>
      <c r="B14" s="177" t="s">
        <v>64</v>
      </c>
      <c r="C14" s="178">
        <v>0</v>
      </c>
      <c r="D14" s="40"/>
      <c r="E14" s="179"/>
      <c r="F14" s="24"/>
      <c r="G14" s="41"/>
      <c r="H14" s="26"/>
      <c r="I14" s="91"/>
      <c r="J14" s="92"/>
      <c r="K14" s="93">
        <f t="shared" ref="K14" si="2">C14/1.09*2.2927%</f>
        <v>0</v>
      </c>
      <c r="L14" s="91"/>
      <c r="M14" s="88"/>
      <c r="N14" s="103"/>
      <c r="O14" s="104"/>
      <c r="P14" s="95" t="s">
        <v>58</v>
      </c>
      <c r="Q14" s="95"/>
      <c r="R14" s="95" t="s">
        <v>57</v>
      </c>
      <c r="S14" s="95">
        <v>200000</v>
      </c>
      <c r="T14" s="147"/>
    </row>
    <row r="15" ht="29.1" customHeight="1" spans="1:20">
      <c r="A15" s="27"/>
      <c r="B15" s="177"/>
      <c r="C15" s="183"/>
      <c r="D15" s="40"/>
      <c r="E15" s="179"/>
      <c r="F15" s="24"/>
      <c r="G15" s="41"/>
      <c r="H15" s="26"/>
      <c r="I15" s="91"/>
      <c r="J15" s="92"/>
      <c r="K15" s="93"/>
      <c r="L15" s="91"/>
      <c r="M15" s="88"/>
      <c r="N15" s="103"/>
      <c r="O15" s="104"/>
      <c r="P15" s="95" t="s">
        <v>59</v>
      </c>
      <c r="Q15" s="95"/>
      <c r="R15" s="95"/>
      <c r="S15" s="95">
        <v>321517.8</v>
      </c>
      <c r="T15" s="147"/>
    </row>
    <row r="16" ht="29.1" customHeight="1" spans="1:20">
      <c r="A16" s="29"/>
      <c r="B16" s="177"/>
      <c r="C16" s="183"/>
      <c r="D16" s="40"/>
      <c r="E16" s="179"/>
      <c r="F16" s="24"/>
      <c r="G16" s="41"/>
      <c r="H16" s="26"/>
      <c r="I16" s="91"/>
      <c r="J16" s="92"/>
      <c r="K16" s="93"/>
      <c r="L16" s="91"/>
      <c r="M16" s="88"/>
      <c r="N16" s="103"/>
      <c r="O16" s="104"/>
      <c r="P16" s="95" t="s">
        <v>59</v>
      </c>
      <c r="Q16" s="8"/>
      <c r="R16" s="8"/>
      <c r="S16" s="150">
        <v>785306.27</v>
      </c>
      <c r="T16" s="148"/>
    </row>
    <row r="17" s="1" customFormat="1" ht="29.1" customHeight="1" spans="1:20">
      <c r="A17" s="29"/>
      <c r="B17" s="184" t="s">
        <v>66</v>
      </c>
      <c r="C17" s="185">
        <v>1934527.93</v>
      </c>
      <c r="D17" s="46"/>
      <c r="E17" s="105" t="s">
        <v>53</v>
      </c>
      <c r="F17" s="48" t="s">
        <v>54</v>
      </c>
      <c r="G17" s="49"/>
      <c r="H17" s="50">
        <v>0.05</v>
      </c>
      <c r="I17" s="105">
        <f t="shared" ref="I17" si="3">C17*H17</f>
        <v>96726.3965</v>
      </c>
      <c r="J17" s="106"/>
      <c r="K17" s="107">
        <f>ROUNDUP(C17/1.09*2.2927%,2)</f>
        <v>40690.76</v>
      </c>
      <c r="L17" s="105" t="s">
        <v>67</v>
      </c>
      <c r="M17" s="108"/>
      <c r="N17" s="109"/>
      <c r="O17" s="108"/>
      <c r="P17" s="95" t="s">
        <v>68</v>
      </c>
      <c r="Q17" s="8"/>
      <c r="R17" s="8">
        <v>200000</v>
      </c>
      <c r="S17" s="150">
        <v>200000</v>
      </c>
      <c r="T17" s="146">
        <f>C17-I17-K17-S17-S18-S19-S20-S21-S22-S24</f>
        <v>350776.0035</v>
      </c>
    </row>
    <row r="18" s="1" customFormat="1" ht="29.1" customHeight="1" spans="1:20">
      <c r="A18" s="29"/>
      <c r="B18" s="186"/>
      <c r="C18" s="187"/>
      <c r="D18" s="53"/>
      <c r="E18" s="110"/>
      <c r="F18" s="55"/>
      <c r="G18" s="56"/>
      <c r="H18" s="57"/>
      <c r="I18" s="110"/>
      <c r="J18" s="111"/>
      <c r="K18" s="112"/>
      <c r="L18" s="110"/>
      <c r="M18" s="113"/>
      <c r="N18" s="114"/>
      <c r="O18" s="113"/>
      <c r="P18" s="95" t="s">
        <v>69</v>
      </c>
      <c r="Q18" s="8"/>
      <c r="R18" s="8">
        <v>100576</v>
      </c>
      <c r="S18" s="150">
        <v>100576</v>
      </c>
      <c r="T18" s="147"/>
    </row>
    <row r="19" s="1" customFormat="1" ht="29.1" customHeight="1" spans="1:20">
      <c r="A19" s="29"/>
      <c r="B19" s="188"/>
      <c r="C19" s="189"/>
      <c r="D19" s="60"/>
      <c r="E19" s="115"/>
      <c r="F19" s="62"/>
      <c r="G19" s="63"/>
      <c r="H19" s="64"/>
      <c r="I19" s="115"/>
      <c r="J19" s="116"/>
      <c r="K19" s="117"/>
      <c r="L19" s="115"/>
      <c r="M19" s="118"/>
      <c r="N19" s="119"/>
      <c r="O19" s="118"/>
      <c r="P19" s="95" t="s">
        <v>70</v>
      </c>
      <c r="Q19" s="8"/>
      <c r="R19" s="8"/>
      <c r="S19" s="150">
        <v>232180.5</v>
      </c>
      <c r="T19" s="147"/>
    </row>
    <row r="20" s="1" customFormat="1" ht="29.1" customHeight="1" spans="1:20">
      <c r="A20" s="29"/>
      <c r="B20" s="184" t="s">
        <v>71</v>
      </c>
      <c r="C20" s="185"/>
      <c r="D20" s="46"/>
      <c r="E20" s="105"/>
      <c r="F20" s="48"/>
      <c r="G20" s="49"/>
      <c r="H20" s="50"/>
      <c r="I20" s="105"/>
      <c r="J20" s="106"/>
      <c r="K20" s="107"/>
      <c r="L20" s="105"/>
      <c r="M20" s="108"/>
      <c r="N20" s="109"/>
      <c r="O20" s="108"/>
      <c r="P20" s="120" t="s">
        <v>72</v>
      </c>
      <c r="Q20" s="8"/>
      <c r="R20" s="8">
        <v>100000</v>
      </c>
      <c r="S20" s="150">
        <v>100000</v>
      </c>
      <c r="T20" s="147"/>
    </row>
    <row r="21" s="1" customFormat="1" ht="29.1" customHeight="1" spans="1:20">
      <c r="A21" s="29"/>
      <c r="B21" s="186"/>
      <c r="C21" s="187"/>
      <c r="D21" s="53"/>
      <c r="E21" s="110"/>
      <c r="F21" s="55"/>
      <c r="G21" s="56"/>
      <c r="H21" s="57"/>
      <c r="I21" s="110"/>
      <c r="J21" s="111"/>
      <c r="K21" s="112"/>
      <c r="L21" s="110"/>
      <c r="M21" s="113"/>
      <c r="N21" s="114"/>
      <c r="O21" s="113"/>
      <c r="P21" s="120" t="s">
        <v>73</v>
      </c>
      <c r="Q21" s="8"/>
      <c r="R21" s="8">
        <v>100000</v>
      </c>
      <c r="S21" s="150">
        <v>100000</v>
      </c>
      <c r="T21" s="147"/>
    </row>
    <row r="22" s="1" customFormat="1" ht="29.1" customHeight="1" spans="1:20">
      <c r="A22" s="29"/>
      <c r="B22" s="188"/>
      <c r="C22" s="189"/>
      <c r="D22" s="60"/>
      <c r="E22" s="115"/>
      <c r="F22" s="62"/>
      <c r="G22" s="63"/>
      <c r="H22" s="64"/>
      <c r="I22" s="115"/>
      <c r="J22" s="116"/>
      <c r="K22" s="117"/>
      <c r="L22" s="115"/>
      <c r="M22" s="118"/>
      <c r="N22" s="119"/>
      <c r="O22" s="118"/>
      <c r="P22" s="120" t="s">
        <v>58</v>
      </c>
      <c r="Q22" s="8"/>
      <c r="R22" s="8">
        <v>100000</v>
      </c>
      <c r="S22" s="150">
        <v>100000</v>
      </c>
      <c r="T22" s="147"/>
    </row>
    <row r="23" s="1" customFormat="1" ht="22.5" customHeight="1" spans="1:20">
      <c r="A23" s="200"/>
      <c r="B23" s="193" t="s">
        <v>65</v>
      </c>
      <c r="C23" s="181"/>
      <c r="D23" s="96"/>
      <c r="E23" s="182"/>
      <c r="F23" s="36"/>
      <c r="G23" s="37"/>
      <c r="H23" s="38"/>
      <c r="I23" s="96"/>
      <c r="J23" s="97"/>
      <c r="K23" s="98"/>
      <c r="L23" s="96"/>
      <c r="M23" s="99"/>
      <c r="N23" s="197"/>
      <c r="O23" s="198"/>
      <c r="P23" s="102"/>
      <c r="Q23" s="102"/>
      <c r="R23" s="102"/>
      <c r="S23" s="102"/>
      <c r="T23" s="147"/>
    </row>
    <row r="24" s="1" customFormat="1" ht="29.1" customHeight="1" spans="1:20">
      <c r="A24" s="29"/>
      <c r="B24" s="177" t="s">
        <v>83</v>
      </c>
      <c r="C24" s="183"/>
      <c r="D24" s="40"/>
      <c r="E24" s="179"/>
      <c r="F24" s="24"/>
      <c r="G24" s="41"/>
      <c r="H24" s="26"/>
      <c r="I24" s="91"/>
      <c r="J24" s="92"/>
      <c r="K24" s="93"/>
      <c r="L24" s="91"/>
      <c r="M24" s="88"/>
      <c r="N24" s="103"/>
      <c r="O24" s="104"/>
      <c r="P24" s="95" t="s">
        <v>84</v>
      </c>
      <c r="Q24" s="8"/>
      <c r="R24" s="8"/>
      <c r="S24" s="150">
        <v>613578.27</v>
      </c>
      <c r="T24" s="148"/>
    </row>
    <row r="25" s="1" customFormat="1" ht="29.1" customHeight="1" spans="1:20">
      <c r="A25" s="29"/>
      <c r="B25" s="177"/>
      <c r="C25" s="183"/>
      <c r="D25" s="40"/>
      <c r="E25" s="179"/>
      <c r="F25" s="24"/>
      <c r="G25" s="41"/>
      <c r="H25" s="26"/>
      <c r="I25" s="91"/>
      <c r="J25" s="92"/>
      <c r="K25" s="93"/>
      <c r="L25" s="91"/>
      <c r="M25" s="88"/>
      <c r="N25" s="103"/>
      <c r="O25" s="104"/>
      <c r="P25" s="95"/>
      <c r="Q25" s="8"/>
      <c r="R25" s="8"/>
      <c r="S25" s="150"/>
      <c r="T25" s="154"/>
    </row>
    <row r="26" s="1" customFormat="1" ht="29.1" customHeight="1" spans="1:20">
      <c r="A26" s="29"/>
      <c r="B26" s="177"/>
      <c r="C26" s="183"/>
      <c r="D26" s="40"/>
      <c r="E26" s="179"/>
      <c r="F26" s="24"/>
      <c r="G26" s="41"/>
      <c r="H26" s="26"/>
      <c r="I26" s="91"/>
      <c r="J26" s="92"/>
      <c r="K26" s="93"/>
      <c r="L26" s="91"/>
      <c r="M26" s="88"/>
      <c r="N26" s="103"/>
      <c r="O26" s="104"/>
      <c r="P26" s="95"/>
      <c r="Q26" s="8"/>
      <c r="R26" s="8"/>
      <c r="S26" s="150"/>
      <c r="T26" s="154"/>
    </row>
    <row r="27" s="1" customFormat="1" ht="29.1" customHeight="1" spans="1:20">
      <c r="A27" s="29"/>
      <c r="B27" s="177"/>
      <c r="C27" s="183"/>
      <c r="D27" s="40"/>
      <c r="E27" s="179"/>
      <c r="F27" s="24"/>
      <c r="G27" s="41"/>
      <c r="H27" s="26"/>
      <c r="I27" s="91"/>
      <c r="J27" s="92"/>
      <c r="K27" s="93"/>
      <c r="L27" s="91"/>
      <c r="M27" s="88"/>
      <c r="N27" s="103"/>
      <c r="O27" s="104"/>
      <c r="P27" s="95"/>
      <c r="Q27" s="8"/>
      <c r="R27" s="8"/>
      <c r="S27" s="150"/>
      <c r="T27" s="154"/>
    </row>
    <row r="28" s="1" customFormat="1" ht="29.1" customHeight="1" spans="1:20">
      <c r="A28" s="29"/>
      <c r="B28" s="177"/>
      <c r="C28" s="183"/>
      <c r="D28" s="40"/>
      <c r="E28" s="179"/>
      <c r="F28" s="24"/>
      <c r="G28" s="41"/>
      <c r="H28" s="26"/>
      <c r="I28" s="91"/>
      <c r="J28" s="92"/>
      <c r="K28" s="93"/>
      <c r="L28" s="91"/>
      <c r="M28" s="88"/>
      <c r="N28" s="103"/>
      <c r="O28" s="104"/>
      <c r="P28" s="95"/>
      <c r="Q28" s="8"/>
      <c r="R28" s="8"/>
      <c r="S28" s="150"/>
      <c r="T28" s="154"/>
    </row>
    <row r="29" s="1" customFormat="1" ht="30" customHeight="1" spans="1:20">
      <c r="A29" s="5" t="s">
        <v>74</v>
      </c>
      <c r="B29" s="5"/>
      <c r="C29" s="77">
        <f>SUM(C8:C16)</f>
        <v>4614476.77</v>
      </c>
      <c r="D29" s="201">
        <f>SUM(D8:D16)</f>
        <v>321517.8</v>
      </c>
      <c r="E29" s="76"/>
      <c r="F29" s="76"/>
      <c r="G29" s="76"/>
      <c r="H29" s="77" t="s">
        <v>75</v>
      </c>
      <c r="I29" s="94">
        <f>SUM(I8:I16)</f>
        <v>230723.8385</v>
      </c>
      <c r="J29" s="76"/>
      <c r="K29" s="94">
        <f>SUM(K8:K16)</f>
        <v>97060.6541190275</v>
      </c>
      <c r="L29" s="94">
        <f>SUM(L8:L16)</f>
        <v>237204</v>
      </c>
      <c r="M29" s="77" t="s">
        <v>75</v>
      </c>
      <c r="N29" s="94">
        <f>SUM(N8:N16)</f>
        <v>0</v>
      </c>
      <c r="O29" s="77" t="s">
        <v>75</v>
      </c>
      <c r="P29" s="77" t="s">
        <v>75</v>
      </c>
      <c r="Q29" s="77"/>
      <c r="R29" s="77"/>
      <c r="S29" s="94">
        <f>SUM(S8:S16)</f>
        <v>4371006.08</v>
      </c>
      <c r="T29" s="155">
        <f>T8+T13+T17</f>
        <v>350776.000880972</v>
      </c>
    </row>
    <row r="30" s="1" customFormat="1" ht="30" customHeight="1" spans="1:20">
      <c r="A30" s="78" t="s">
        <v>76</v>
      </c>
      <c r="B30" s="78"/>
      <c r="C30" s="78" t="s">
        <v>77</v>
      </c>
      <c r="D30" s="78"/>
      <c r="E30" s="78"/>
      <c r="F30" s="79">
        <f>S24</f>
        <v>613578.27</v>
      </c>
      <c r="G30" s="80"/>
      <c r="H30" s="81" t="s">
        <v>78</v>
      </c>
      <c r="I30" s="128"/>
      <c r="J30" s="128"/>
      <c r="K30" s="128"/>
      <c r="L30" s="129"/>
      <c r="M30" s="78" t="s">
        <v>79</v>
      </c>
      <c r="N30" s="130">
        <f>F30</f>
        <v>613578.27</v>
      </c>
      <c r="O30" s="131"/>
      <c r="P30" s="131"/>
      <c r="Q30" s="131"/>
      <c r="R30" s="131"/>
      <c r="S30" s="131"/>
      <c r="T30" s="156"/>
    </row>
    <row r="31" s="1" customFormat="1" ht="30" customHeight="1" spans="1:20">
      <c r="A31" s="78"/>
      <c r="B31" s="78"/>
      <c r="C31" s="78" t="s">
        <v>80</v>
      </c>
      <c r="D31" s="78"/>
      <c r="E31" s="78"/>
      <c r="F31" s="79">
        <f>S8+S9+S10+S13+S14+S15+S16+S17+S18+S19+S20+S21+S22</f>
        <v>5203762.58</v>
      </c>
      <c r="G31" s="80"/>
      <c r="H31" s="82"/>
      <c r="I31" s="132"/>
      <c r="J31" s="132"/>
      <c r="K31" s="132"/>
      <c r="L31" s="133"/>
      <c r="M31" s="78" t="s">
        <v>81</v>
      </c>
      <c r="N31" s="134" t="str">
        <f>SUBSTITUTE(SUBSTITUTE(TEXT(INT(N30),"[DBNum2][$-804]G/通用格式元"&amp;IF(INT(N30)=N30,"整",""))&amp;TEXT(MID(N30,FIND(".",N30&amp;".0")+1,1),"[DBNum2][$-804]G/通用格式角")&amp;TEXT(MID(N30,FIND(".",N30&amp;".0")+2,1),"[DBNum2][$-804]G/通用格式分"),"零角","零"),"零分","")</f>
        <v>陆拾壹万叁仟伍佰柒拾捌元贰角柒分</v>
      </c>
      <c r="O31" s="135"/>
      <c r="P31" s="135"/>
      <c r="Q31" s="135"/>
      <c r="R31" s="135"/>
      <c r="S31" s="135"/>
      <c r="T31" s="157"/>
    </row>
    <row r="32" s="1" customFormat="1" ht="11.25" spans="2:20">
      <c r="B32" s="2"/>
      <c r="E32" s="3"/>
      <c r="F32" s="3"/>
      <c r="G32" s="3"/>
      <c r="I32" s="3"/>
      <c r="J32" s="3"/>
      <c r="L32" s="3"/>
      <c r="S32" s="3"/>
      <c r="T32" s="1" t="s">
        <v>82</v>
      </c>
    </row>
    <row r="37" s="1" customFormat="1" spans="2:19">
      <c r="B37" s="83"/>
      <c r="E37" s="3"/>
      <c r="F37" s="3"/>
      <c r="G37" s="3"/>
      <c r="I37" s="3"/>
      <c r="J37" s="3"/>
      <c r="L37" s="3"/>
      <c r="S37" s="3"/>
    </row>
  </sheetData>
  <mergeCells count="7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9:B29"/>
    <mergeCell ref="C30:E30"/>
    <mergeCell ref="F30:G30"/>
    <mergeCell ref="N30:T30"/>
    <mergeCell ref="C31:E31"/>
    <mergeCell ref="F31:G31"/>
    <mergeCell ref="N31:T31"/>
    <mergeCell ref="A5:A7"/>
    <mergeCell ref="A8:A11"/>
    <mergeCell ref="A14:A16"/>
    <mergeCell ref="B17:B19"/>
    <mergeCell ref="B20:B22"/>
    <mergeCell ref="C17:C19"/>
    <mergeCell ref="C20:C22"/>
    <mergeCell ref="D17:D19"/>
    <mergeCell ref="D20:D22"/>
    <mergeCell ref="E17:E19"/>
    <mergeCell ref="E20:E22"/>
    <mergeCell ref="F17:F19"/>
    <mergeCell ref="F20:F22"/>
    <mergeCell ref="G17:G19"/>
    <mergeCell ref="G20:G22"/>
    <mergeCell ref="H17:H19"/>
    <mergeCell ref="H20:H22"/>
    <mergeCell ref="I17:I19"/>
    <mergeCell ref="I20:I22"/>
    <mergeCell ref="J17:J19"/>
    <mergeCell ref="J20:J22"/>
    <mergeCell ref="K17:K19"/>
    <mergeCell ref="K20:K22"/>
    <mergeCell ref="L17:L19"/>
    <mergeCell ref="L20:L22"/>
    <mergeCell ref="M17:M19"/>
    <mergeCell ref="M20:M22"/>
    <mergeCell ref="N17:N19"/>
    <mergeCell ref="N20:N22"/>
    <mergeCell ref="O17:O19"/>
    <mergeCell ref="O20:O22"/>
    <mergeCell ref="S5:S7"/>
    <mergeCell ref="T5:T7"/>
    <mergeCell ref="T8:T11"/>
    <mergeCell ref="T13:T16"/>
    <mergeCell ref="T17:T24"/>
    <mergeCell ref="A30:B31"/>
    <mergeCell ref="H30:L31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7"/>
  <sheetViews>
    <sheetView zoomScale="90" zoomScaleNormal="90" topLeftCell="A16" workbookViewId="0">
      <selection activeCell="F32" sqref="F32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31.125" style="3" customWidth="1"/>
    <col min="7" max="7" width="17.5" style="3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24.9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.95" customHeight="1" spans="1:20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84"/>
      <c r="J2" s="84" t="s">
        <v>4</v>
      </c>
      <c r="K2" s="84"/>
      <c r="L2" s="84"/>
      <c r="M2" s="85"/>
      <c r="N2" s="86" t="s">
        <v>5</v>
      </c>
      <c r="O2" s="86"/>
      <c r="P2" s="77">
        <v>9243</v>
      </c>
      <c r="Q2" s="75" t="s">
        <v>6</v>
      </c>
      <c r="R2" s="75"/>
      <c r="S2" s="136"/>
      <c r="T2" s="136"/>
    </row>
    <row r="3" ht="27.95" customHeight="1" spans="1:20">
      <c r="A3" s="5" t="s">
        <v>7</v>
      </c>
      <c r="B3" s="5"/>
      <c r="C3" s="8">
        <v>14944693.05</v>
      </c>
      <c r="D3" s="8"/>
      <c r="E3" s="8"/>
      <c r="F3" s="8" t="s">
        <v>8</v>
      </c>
      <c r="G3" s="9" t="s">
        <v>9</v>
      </c>
      <c r="H3" s="5" t="s">
        <v>10</v>
      </c>
      <c r="I3" s="5"/>
      <c r="J3" s="87" t="s">
        <v>11</v>
      </c>
      <c r="K3" s="87"/>
      <c r="L3" s="87"/>
      <c r="M3" s="87"/>
      <c r="N3" s="5" t="s">
        <v>12</v>
      </c>
      <c r="O3" s="5"/>
      <c r="P3" s="87" t="s">
        <v>13</v>
      </c>
      <c r="Q3" s="137" t="s">
        <v>14</v>
      </c>
      <c r="R3" s="138"/>
      <c r="S3" s="139" t="s">
        <v>15</v>
      </c>
      <c r="T3" s="140"/>
    </row>
    <row r="4" ht="27.95" customHeight="1" spans="1:20">
      <c r="A4" s="5" t="s">
        <v>16</v>
      </c>
      <c r="B4" s="5"/>
      <c r="C4" s="158"/>
      <c r="D4" s="158"/>
      <c r="E4" s="158"/>
      <c r="F4" s="8" t="s">
        <v>17</v>
      </c>
      <c r="G4" s="10"/>
      <c r="H4" s="5" t="s">
        <v>18</v>
      </c>
      <c r="I4" s="5"/>
      <c r="J4" s="87" t="s">
        <v>19</v>
      </c>
      <c r="K4" s="87"/>
      <c r="L4" s="87"/>
      <c r="M4" s="87"/>
      <c r="N4" s="5" t="s">
        <v>20</v>
      </c>
      <c r="O4" s="5"/>
      <c r="P4" s="88" t="s">
        <v>21</v>
      </c>
      <c r="Q4" s="8" t="s">
        <v>22</v>
      </c>
      <c r="R4" s="88" t="s">
        <v>23</v>
      </c>
      <c r="S4" s="141" t="s">
        <v>24</v>
      </c>
      <c r="T4" s="142" t="s">
        <v>23</v>
      </c>
    </row>
    <row r="5" ht="27.95" customHeight="1" spans="1:20">
      <c r="A5" s="5" t="s">
        <v>25</v>
      </c>
      <c r="B5" s="11" t="s">
        <v>26</v>
      </c>
      <c r="C5" s="12"/>
      <c r="D5" s="12"/>
      <c r="E5" s="12"/>
      <c r="F5" s="13"/>
      <c r="G5" s="14" t="s">
        <v>27</v>
      </c>
      <c r="H5" s="11" t="s">
        <v>26</v>
      </c>
      <c r="I5" s="12"/>
      <c r="J5" s="13"/>
      <c r="K5" s="14" t="s">
        <v>28</v>
      </c>
      <c r="L5" s="11" t="s">
        <v>29</v>
      </c>
      <c r="M5" s="13"/>
      <c r="N5" s="11" t="s">
        <v>30</v>
      </c>
      <c r="O5" s="13"/>
      <c r="P5" s="89" t="s">
        <v>31</v>
      </c>
      <c r="Q5" s="143"/>
      <c r="R5" s="143"/>
      <c r="S5" s="141" t="s">
        <v>32</v>
      </c>
      <c r="T5" s="144" t="s">
        <v>33</v>
      </c>
    </row>
    <row r="6" ht="27.95" customHeight="1" spans="1:20">
      <c r="A6" s="5"/>
      <c r="B6" s="15" t="s">
        <v>34</v>
      </c>
      <c r="C6" s="16"/>
      <c r="D6" s="16"/>
      <c r="E6" s="16"/>
      <c r="F6" s="17"/>
      <c r="G6" s="5"/>
      <c r="H6" s="15" t="s">
        <v>35</v>
      </c>
      <c r="I6" s="16"/>
      <c r="J6" s="17"/>
      <c r="K6" s="5" t="s">
        <v>36</v>
      </c>
      <c r="L6" s="15" t="s">
        <v>37</v>
      </c>
      <c r="M6" s="17"/>
      <c r="N6" s="15" t="s">
        <v>38</v>
      </c>
      <c r="O6" s="17"/>
      <c r="P6" s="90" t="s">
        <v>39</v>
      </c>
      <c r="Q6" s="145"/>
      <c r="R6" s="145"/>
      <c r="S6" s="141"/>
      <c r="T6" s="144"/>
    </row>
    <row r="7" ht="27.95" customHeight="1" spans="1:20">
      <c r="A7" s="5"/>
      <c r="B7" s="18" t="s">
        <v>40</v>
      </c>
      <c r="C7" s="5" t="s">
        <v>41</v>
      </c>
      <c r="D7" s="5" t="s">
        <v>42</v>
      </c>
      <c r="E7" s="8" t="s">
        <v>43</v>
      </c>
      <c r="F7" s="8" t="s">
        <v>44</v>
      </c>
      <c r="G7" s="18" t="s">
        <v>45</v>
      </c>
      <c r="H7" s="5" t="s">
        <v>46</v>
      </c>
      <c r="I7" s="8" t="s">
        <v>47</v>
      </c>
      <c r="J7" s="8" t="s">
        <v>48</v>
      </c>
      <c r="K7" s="75" t="s">
        <v>47</v>
      </c>
      <c r="L7" s="8" t="s">
        <v>47</v>
      </c>
      <c r="M7" s="5" t="s">
        <v>48</v>
      </c>
      <c r="N7" s="5" t="s">
        <v>47</v>
      </c>
      <c r="O7" s="5" t="s">
        <v>48</v>
      </c>
      <c r="P7" s="8" t="s">
        <v>49</v>
      </c>
      <c r="Q7" s="8" t="s">
        <v>50</v>
      </c>
      <c r="R7" s="8" t="s">
        <v>51</v>
      </c>
      <c r="S7" s="141"/>
      <c r="T7" s="144"/>
    </row>
    <row r="8" ht="29.1" customHeight="1" spans="1:20">
      <c r="A8" s="19">
        <v>1</v>
      </c>
      <c r="B8" s="177" t="s">
        <v>52</v>
      </c>
      <c r="C8" s="178">
        <v>3207725.62</v>
      </c>
      <c r="D8" s="91">
        <v>2185064.21</v>
      </c>
      <c r="E8" s="179" t="s">
        <v>53</v>
      </c>
      <c r="F8" s="24" t="s">
        <v>54</v>
      </c>
      <c r="G8" s="25">
        <v>0.5</v>
      </c>
      <c r="H8" s="26">
        <v>0.05</v>
      </c>
      <c r="I8" s="91">
        <f>C8*H8</f>
        <v>160386.281</v>
      </c>
      <c r="J8" s="92"/>
      <c r="K8" s="93">
        <f>C8/1.09*2.2927%</f>
        <v>67471.1241190275</v>
      </c>
      <c r="L8" s="91">
        <v>237204</v>
      </c>
      <c r="M8" s="88" t="s">
        <v>55</v>
      </c>
      <c r="N8" s="94"/>
      <c r="O8" s="8"/>
      <c r="P8" s="95" t="s">
        <v>56</v>
      </c>
      <c r="Q8" s="95" t="s">
        <v>57</v>
      </c>
      <c r="R8" s="95">
        <v>357600</v>
      </c>
      <c r="S8" s="95">
        <v>357600</v>
      </c>
      <c r="T8" s="146">
        <f>C8+D8-I8-K8-L8-S8-S9-S10+D11</f>
        <v>0.00488097220659256</v>
      </c>
    </row>
    <row r="9" ht="29.1" customHeight="1" spans="1:20">
      <c r="A9" s="27"/>
      <c r="B9" s="177"/>
      <c r="C9" s="178"/>
      <c r="D9" s="91"/>
      <c r="E9" s="179"/>
      <c r="F9" s="28"/>
      <c r="G9" s="25"/>
      <c r="H9" s="26"/>
      <c r="I9" s="91"/>
      <c r="J9" s="92"/>
      <c r="K9" s="93"/>
      <c r="L9" s="91"/>
      <c r="M9" s="88"/>
      <c r="N9" s="94"/>
      <c r="O9" s="8"/>
      <c r="P9" s="95" t="s">
        <v>58</v>
      </c>
      <c r="Q9" s="95"/>
      <c r="R9" s="95" t="s">
        <v>57</v>
      </c>
      <c r="S9" s="95">
        <v>200000</v>
      </c>
      <c r="T9" s="147"/>
    </row>
    <row r="10" ht="29.1" customHeight="1" spans="1:20">
      <c r="A10" s="27"/>
      <c r="B10" s="177"/>
      <c r="C10" s="178"/>
      <c r="D10" s="91"/>
      <c r="E10" s="179"/>
      <c r="F10" s="28"/>
      <c r="G10" s="25"/>
      <c r="H10" s="26"/>
      <c r="I10" s="91"/>
      <c r="J10" s="92"/>
      <c r="K10" s="93"/>
      <c r="L10" s="91"/>
      <c r="M10" s="88"/>
      <c r="N10" s="94"/>
      <c r="O10" s="8"/>
      <c r="P10" s="95" t="s">
        <v>59</v>
      </c>
      <c r="Q10" s="95"/>
      <c r="R10" s="95"/>
      <c r="S10" s="95">
        <v>2185064.21</v>
      </c>
      <c r="T10" s="147"/>
    </row>
    <row r="11" ht="29.1" customHeight="1" spans="1:20">
      <c r="A11" s="29"/>
      <c r="B11" s="177" t="s">
        <v>60</v>
      </c>
      <c r="C11" s="178"/>
      <c r="D11" s="91">
        <v>-2185064.21</v>
      </c>
      <c r="E11" s="179" t="s">
        <v>61</v>
      </c>
      <c r="F11" s="202" t="s">
        <v>62</v>
      </c>
      <c r="G11" s="30"/>
      <c r="H11" s="26">
        <v>0.05</v>
      </c>
      <c r="I11" s="91">
        <f t="shared" ref="I11:I13" si="0">C11*H11</f>
        <v>0</v>
      </c>
      <c r="J11" s="92"/>
      <c r="K11" s="93">
        <f t="shared" ref="K11" si="1">C11/1.09*2.2927%</f>
        <v>0</v>
      </c>
      <c r="L11" s="91"/>
      <c r="M11" s="88"/>
      <c r="N11" s="94"/>
      <c r="O11" s="8"/>
      <c r="P11" s="95"/>
      <c r="Q11" s="95"/>
      <c r="R11" s="95"/>
      <c r="S11" s="95">
        <v>0</v>
      </c>
      <c r="T11" s="148"/>
    </row>
    <row r="12" ht="18.75" customHeight="1" spans="1:20">
      <c r="A12" s="31"/>
      <c r="B12" s="180"/>
      <c r="C12" s="181"/>
      <c r="D12" s="96"/>
      <c r="E12" s="182"/>
      <c r="F12" s="36"/>
      <c r="G12" s="37"/>
      <c r="H12" s="38"/>
      <c r="I12" s="96"/>
      <c r="J12" s="97"/>
      <c r="K12" s="98"/>
      <c r="L12" s="96"/>
      <c r="M12" s="99"/>
      <c r="N12" s="100"/>
      <c r="O12" s="101"/>
      <c r="P12" s="102"/>
      <c r="Q12" s="102"/>
      <c r="R12" s="102"/>
      <c r="S12" s="102"/>
      <c r="T12" s="149"/>
    </row>
    <row r="13" ht="29.1" customHeight="1" spans="1:20">
      <c r="A13" s="39">
        <v>2</v>
      </c>
      <c r="B13" s="177" t="s">
        <v>63</v>
      </c>
      <c r="C13" s="178">
        <v>1406751.15</v>
      </c>
      <c r="D13" s="91">
        <v>321517.8</v>
      </c>
      <c r="E13" s="179" t="s">
        <v>61</v>
      </c>
      <c r="F13" s="202" t="s">
        <v>62</v>
      </c>
      <c r="G13" s="30">
        <v>0.6</v>
      </c>
      <c r="H13" s="26">
        <v>0.05</v>
      </c>
      <c r="I13" s="91">
        <f t="shared" si="0"/>
        <v>70337.5575</v>
      </c>
      <c r="J13" s="92"/>
      <c r="K13" s="93">
        <f>ROUNDUP(C13/1.09*2.2927%,2)</f>
        <v>29589.53</v>
      </c>
      <c r="L13" s="91"/>
      <c r="M13" s="88"/>
      <c r="N13" s="103"/>
      <c r="O13" s="104"/>
      <c r="P13" s="95" t="s">
        <v>56</v>
      </c>
      <c r="Q13" s="95"/>
      <c r="R13" s="95">
        <v>321517.8</v>
      </c>
      <c r="S13" s="95">
        <v>321517.8</v>
      </c>
      <c r="T13" s="146">
        <f>C13+D13-I13-K13-N13-S13-S14-S15-S16</f>
        <v>-0.00750000006519258</v>
      </c>
    </row>
    <row r="14" ht="29.1" customHeight="1" spans="1:20">
      <c r="A14" s="19">
        <v>3</v>
      </c>
      <c r="B14" s="177" t="s">
        <v>64</v>
      </c>
      <c r="C14" s="178">
        <v>0</v>
      </c>
      <c r="D14" s="40"/>
      <c r="E14" s="179"/>
      <c r="F14" s="24"/>
      <c r="G14" s="41"/>
      <c r="H14" s="26"/>
      <c r="I14" s="91"/>
      <c r="J14" s="92"/>
      <c r="K14" s="93">
        <f t="shared" ref="K14" si="2">C14/1.09*2.2927%</f>
        <v>0</v>
      </c>
      <c r="L14" s="91"/>
      <c r="M14" s="88"/>
      <c r="N14" s="103"/>
      <c r="O14" s="104"/>
      <c r="P14" s="95" t="s">
        <v>58</v>
      </c>
      <c r="Q14" s="95"/>
      <c r="R14" s="95" t="s">
        <v>57</v>
      </c>
      <c r="S14" s="95">
        <v>200000</v>
      </c>
      <c r="T14" s="147"/>
    </row>
    <row r="15" ht="29.1" customHeight="1" spans="1:20">
      <c r="A15" s="27"/>
      <c r="B15" s="177"/>
      <c r="C15" s="183"/>
      <c r="D15" s="40"/>
      <c r="E15" s="179"/>
      <c r="F15" s="24"/>
      <c r="G15" s="41"/>
      <c r="H15" s="26"/>
      <c r="I15" s="91"/>
      <c r="J15" s="92"/>
      <c r="K15" s="93"/>
      <c r="L15" s="91"/>
      <c r="M15" s="88"/>
      <c r="N15" s="103"/>
      <c r="O15" s="104"/>
      <c r="P15" s="95" t="s">
        <v>59</v>
      </c>
      <c r="Q15" s="95"/>
      <c r="R15" s="95"/>
      <c r="S15" s="95">
        <v>321517.8</v>
      </c>
      <c r="T15" s="147"/>
    </row>
    <row r="16" ht="29.1" customHeight="1" spans="1:20">
      <c r="A16" s="29"/>
      <c r="B16" s="177"/>
      <c r="C16" s="183"/>
      <c r="D16" s="40"/>
      <c r="E16" s="179"/>
      <c r="F16" s="24"/>
      <c r="G16" s="41"/>
      <c r="H16" s="26"/>
      <c r="I16" s="91"/>
      <c r="J16" s="92"/>
      <c r="K16" s="93"/>
      <c r="L16" s="91"/>
      <c r="M16" s="88"/>
      <c r="N16" s="103"/>
      <c r="O16" s="104"/>
      <c r="P16" s="95" t="s">
        <v>59</v>
      </c>
      <c r="Q16" s="8"/>
      <c r="R16" s="8"/>
      <c r="S16" s="150">
        <v>785306.27</v>
      </c>
      <c r="T16" s="148"/>
    </row>
    <row r="17" s="1" customFormat="1" ht="29.1" customHeight="1" spans="1:20">
      <c r="A17" s="29"/>
      <c r="B17" s="184" t="s">
        <v>66</v>
      </c>
      <c r="C17" s="185">
        <v>1934527.93</v>
      </c>
      <c r="D17" s="46"/>
      <c r="E17" s="105" t="s">
        <v>53</v>
      </c>
      <c r="F17" s="48" t="s">
        <v>54</v>
      </c>
      <c r="G17" s="49"/>
      <c r="H17" s="50">
        <v>0.05</v>
      </c>
      <c r="I17" s="105">
        <f t="shared" ref="I17" si="3">C17*H17</f>
        <v>96726.3965</v>
      </c>
      <c r="J17" s="106"/>
      <c r="K17" s="107">
        <f>ROUNDUP(C17/1.09*2.2927%,2)</f>
        <v>40690.76</v>
      </c>
      <c r="L17" s="105" t="s">
        <v>67</v>
      </c>
      <c r="M17" s="108"/>
      <c r="N17" s="109"/>
      <c r="O17" s="108"/>
      <c r="P17" s="95" t="s">
        <v>68</v>
      </c>
      <c r="Q17" s="8"/>
      <c r="R17" s="8">
        <v>200000</v>
      </c>
      <c r="S17" s="150">
        <v>200000</v>
      </c>
      <c r="T17" s="146">
        <f>C17-I17-K17-S17-S18-S19-S20-S21-S22-S23-S25</f>
        <v>238741.5035</v>
      </c>
    </row>
    <row r="18" s="1" customFormat="1" ht="29.1" customHeight="1" spans="1:20">
      <c r="A18" s="29"/>
      <c r="B18" s="186"/>
      <c r="C18" s="187"/>
      <c r="D18" s="53"/>
      <c r="E18" s="110"/>
      <c r="F18" s="55"/>
      <c r="G18" s="56"/>
      <c r="H18" s="57"/>
      <c r="I18" s="110"/>
      <c r="J18" s="111"/>
      <c r="K18" s="112"/>
      <c r="L18" s="110"/>
      <c r="M18" s="113"/>
      <c r="N18" s="114"/>
      <c r="O18" s="113"/>
      <c r="P18" s="95" t="s">
        <v>69</v>
      </c>
      <c r="Q18" s="8"/>
      <c r="R18" s="8">
        <v>100576</v>
      </c>
      <c r="S18" s="150">
        <v>100576</v>
      </c>
      <c r="T18" s="147"/>
    </row>
    <row r="19" s="1" customFormat="1" ht="29.1" customHeight="1" spans="1:20">
      <c r="A19" s="29"/>
      <c r="B19" s="188"/>
      <c r="C19" s="189"/>
      <c r="D19" s="60"/>
      <c r="E19" s="115"/>
      <c r="F19" s="62"/>
      <c r="G19" s="63"/>
      <c r="H19" s="64"/>
      <c r="I19" s="115"/>
      <c r="J19" s="116"/>
      <c r="K19" s="117"/>
      <c r="L19" s="115"/>
      <c r="M19" s="118"/>
      <c r="N19" s="119"/>
      <c r="O19" s="118"/>
      <c r="P19" s="95" t="s">
        <v>70</v>
      </c>
      <c r="Q19" s="8"/>
      <c r="R19" s="8"/>
      <c r="S19" s="150">
        <v>232180.5</v>
      </c>
      <c r="T19" s="147"/>
    </row>
    <row r="20" s="1" customFormat="1" ht="29.1" customHeight="1" spans="1:20">
      <c r="A20" s="29"/>
      <c r="B20" s="184" t="s">
        <v>71</v>
      </c>
      <c r="C20" s="185"/>
      <c r="D20" s="46"/>
      <c r="E20" s="105"/>
      <c r="F20" s="48"/>
      <c r="G20" s="49"/>
      <c r="H20" s="50"/>
      <c r="I20" s="105"/>
      <c r="J20" s="106"/>
      <c r="K20" s="107"/>
      <c r="L20" s="105"/>
      <c r="M20" s="108"/>
      <c r="N20" s="109"/>
      <c r="O20" s="108"/>
      <c r="P20" s="120" t="s">
        <v>72</v>
      </c>
      <c r="Q20" s="8"/>
      <c r="R20" s="8">
        <v>100000</v>
      </c>
      <c r="S20" s="150">
        <v>100000</v>
      </c>
      <c r="T20" s="147"/>
    </row>
    <row r="21" s="1" customFormat="1" ht="29.1" customHeight="1" spans="1:20">
      <c r="A21" s="29"/>
      <c r="B21" s="186"/>
      <c r="C21" s="187"/>
      <c r="D21" s="53"/>
      <c r="E21" s="110"/>
      <c r="F21" s="55"/>
      <c r="G21" s="56"/>
      <c r="H21" s="57"/>
      <c r="I21" s="110"/>
      <c r="J21" s="111"/>
      <c r="K21" s="112"/>
      <c r="L21" s="110"/>
      <c r="M21" s="113"/>
      <c r="N21" s="114"/>
      <c r="O21" s="113"/>
      <c r="P21" s="120" t="s">
        <v>73</v>
      </c>
      <c r="Q21" s="8"/>
      <c r="R21" s="8">
        <v>100000</v>
      </c>
      <c r="S21" s="150">
        <v>100000</v>
      </c>
      <c r="T21" s="147"/>
    </row>
    <row r="22" s="1" customFormat="1" ht="29.1" customHeight="1" spans="1:20">
      <c r="A22" s="29"/>
      <c r="B22" s="188"/>
      <c r="C22" s="189"/>
      <c r="D22" s="60"/>
      <c r="E22" s="115"/>
      <c r="F22" s="62"/>
      <c r="G22" s="63"/>
      <c r="H22" s="64"/>
      <c r="I22" s="115"/>
      <c r="J22" s="116"/>
      <c r="K22" s="117"/>
      <c r="L22" s="115"/>
      <c r="M22" s="118"/>
      <c r="N22" s="119"/>
      <c r="O22" s="118"/>
      <c r="P22" s="120" t="s">
        <v>58</v>
      </c>
      <c r="Q22" s="8"/>
      <c r="R22" s="8">
        <v>100000</v>
      </c>
      <c r="S22" s="150">
        <v>100000</v>
      </c>
      <c r="T22" s="147"/>
    </row>
    <row r="23" s="1" customFormat="1" ht="29.1" customHeight="1" spans="1:20">
      <c r="A23" s="29"/>
      <c r="B23" s="177" t="s">
        <v>83</v>
      </c>
      <c r="C23" s="183"/>
      <c r="D23" s="40"/>
      <c r="E23" s="179"/>
      <c r="F23" s="24"/>
      <c r="G23" s="41"/>
      <c r="H23" s="26"/>
      <c r="I23" s="91"/>
      <c r="J23" s="92"/>
      <c r="K23" s="93"/>
      <c r="L23" s="91"/>
      <c r="M23" s="88"/>
      <c r="N23" s="103"/>
      <c r="O23" s="104"/>
      <c r="P23" s="95" t="s">
        <v>84</v>
      </c>
      <c r="Q23" s="8"/>
      <c r="R23" s="8"/>
      <c r="S23" s="150">
        <v>613578.27</v>
      </c>
      <c r="T23" s="147"/>
    </row>
    <row r="24" s="1" customFormat="1" ht="29.1" customHeight="1" spans="1:20">
      <c r="A24" s="31"/>
      <c r="B24" s="193" t="s">
        <v>85</v>
      </c>
      <c r="C24" s="194"/>
      <c r="D24" s="195"/>
      <c r="E24" s="182"/>
      <c r="F24" s="36"/>
      <c r="G24" s="196"/>
      <c r="H24" s="38"/>
      <c r="I24" s="96"/>
      <c r="J24" s="97"/>
      <c r="K24" s="98"/>
      <c r="L24" s="96"/>
      <c r="M24" s="99"/>
      <c r="N24" s="197"/>
      <c r="O24" s="198"/>
      <c r="P24" s="102"/>
      <c r="Q24" s="101"/>
      <c r="R24" s="101"/>
      <c r="S24" s="199"/>
      <c r="T24" s="147"/>
    </row>
    <row r="25" s="1" customFormat="1" ht="29.1" customHeight="1" spans="1:20">
      <c r="A25" s="29"/>
      <c r="B25" s="177" t="s">
        <v>86</v>
      </c>
      <c r="C25" s="183"/>
      <c r="D25" s="40"/>
      <c r="E25" s="179"/>
      <c r="F25" s="24"/>
      <c r="G25" s="41"/>
      <c r="H25" s="26"/>
      <c r="I25" s="91"/>
      <c r="J25" s="92"/>
      <c r="K25" s="93"/>
      <c r="L25" s="91"/>
      <c r="M25" s="88"/>
      <c r="N25" s="103"/>
      <c r="O25" s="104"/>
      <c r="P25" s="120" t="s">
        <v>58</v>
      </c>
      <c r="Q25" s="8"/>
      <c r="R25" s="8">
        <v>112034.5</v>
      </c>
      <c r="S25" s="150">
        <v>112034.5</v>
      </c>
      <c r="T25" s="148"/>
    </row>
    <row r="26" s="1" customFormat="1" ht="29.1" customHeight="1" spans="1:20">
      <c r="A26" s="29"/>
      <c r="B26" s="177"/>
      <c r="C26" s="183"/>
      <c r="D26" s="40"/>
      <c r="E26" s="179"/>
      <c r="F26" s="24"/>
      <c r="G26" s="41"/>
      <c r="H26" s="26"/>
      <c r="I26" s="91"/>
      <c r="J26" s="92"/>
      <c r="K26" s="93"/>
      <c r="L26" s="91"/>
      <c r="M26" s="88"/>
      <c r="N26" s="103"/>
      <c r="O26" s="104"/>
      <c r="P26" s="95"/>
      <c r="Q26" s="8"/>
      <c r="R26" s="8"/>
      <c r="S26" s="150"/>
      <c r="T26" s="154"/>
    </row>
    <row r="27" s="1" customFormat="1" ht="29.1" customHeight="1" spans="1:20">
      <c r="A27" s="29"/>
      <c r="B27" s="177"/>
      <c r="C27" s="183"/>
      <c r="D27" s="40"/>
      <c r="E27" s="179"/>
      <c r="F27" s="24"/>
      <c r="G27" s="41"/>
      <c r="H27" s="26"/>
      <c r="I27" s="91"/>
      <c r="J27" s="92"/>
      <c r="K27" s="93"/>
      <c r="L27" s="91"/>
      <c r="M27" s="88"/>
      <c r="N27" s="103"/>
      <c r="O27" s="104"/>
      <c r="P27" s="95"/>
      <c r="Q27" s="8"/>
      <c r="R27" s="8"/>
      <c r="S27" s="150"/>
      <c r="T27" s="154"/>
    </row>
    <row r="28" s="1" customFormat="1" ht="29.1" customHeight="1" spans="1:20">
      <c r="A28" s="29"/>
      <c r="B28" s="177"/>
      <c r="C28" s="183"/>
      <c r="D28" s="40"/>
      <c r="E28" s="179"/>
      <c r="F28" s="24"/>
      <c r="G28" s="41"/>
      <c r="H28" s="26"/>
      <c r="I28" s="91"/>
      <c r="J28" s="92"/>
      <c r="K28" s="93"/>
      <c r="L28" s="91"/>
      <c r="M28" s="88"/>
      <c r="N28" s="103"/>
      <c r="O28" s="104"/>
      <c r="P28" s="95"/>
      <c r="Q28" s="8"/>
      <c r="R28" s="8"/>
      <c r="S28" s="150"/>
      <c r="T28" s="154"/>
    </row>
    <row r="29" s="1" customFormat="1" ht="30" customHeight="1" spans="1:20">
      <c r="A29" s="5" t="s">
        <v>74</v>
      </c>
      <c r="B29" s="5"/>
      <c r="C29" s="75">
        <f>SUM(C8:C28)</f>
        <v>6549004.7</v>
      </c>
      <c r="D29" s="75">
        <f>SUM(D8:D28)</f>
        <v>321517.8</v>
      </c>
      <c r="E29" s="76"/>
      <c r="F29" s="76"/>
      <c r="G29" s="76"/>
      <c r="H29" s="77" t="s">
        <v>75</v>
      </c>
      <c r="I29" s="75">
        <f>SUM(I8:I28)</f>
        <v>327450.235</v>
      </c>
      <c r="J29" s="76"/>
      <c r="K29" s="75">
        <f>SUM(K8:K28)</f>
        <v>137751.414119028</v>
      </c>
      <c r="L29" s="75">
        <f>SUM(L8:L28)</f>
        <v>237204</v>
      </c>
      <c r="M29" s="77" t="s">
        <v>75</v>
      </c>
      <c r="N29" s="94">
        <f>SUM(N8:N16)</f>
        <v>0</v>
      </c>
      <c r="O29" s="77" t="s">
        <v>75</v>
      </c>
      <c r="P29" s="77" t="s">
        <v>75</v>
      </c>
      <c r="Q29" s="77"/>
      <c r="R29" s="77"/>
      <c r="S29" s="75">
        <f>SUM(S8:S28)</f>
        <v>5929375.35</v>
      </c>
      <c r="T29" s="155">
        <f>C29+D29-I29-K29-L29-N29-R29-S29</f>
        <v>238741.500880972</v>
      </c>
    </row>
    <row r="30" s="1" customFormat="1" ht="30" customHeight="1" spans="1:20">
      <c r="A30" s="78" t="s">
        <v>76</v>
      </c>
      <c r="B30" s="78"/>
      <c r="C30" s="78" t="s">
        <v>77</v>
      </c>
      <c r="D30" s="78"/>
      <c r="E30" s="78"/>
      <c r="F30" s="79">
        <f>S25</f>
        <v>112034.5</v>
      </c>
      <c r="G30" s="80"/>
      <c r="H30" s="81" t="s">
        <v>78</v>
      </c>
      <c r="I30" s="128"/>
      <c r="J30" s="128"/>
      <c r="K30" s="128"/>
      <c r="L30" s="129"/>
      <c r="M30" s="78" t="s">
        <v>79</v>
      </c>
      <c r="N30" s="130">
        <f>F30</f>
        <v>112034.5</v>
      </c>
      <c r="O30" s="131"/>
      <c r="P30" s="131"/>
      <c r="Q30" s="131"/>
      <c r="R30" s="131"/>
      <c r="S30" s="131"/>
      <c r="T30" s="156"/>
    </row>
    <row r="31" s="1" customFormat="1" ht="30" customHeight="1" spans="1:20">
      <c r="A31" s="78"/>
      <c r="B31" s="78"/>
      <c r="C31" s="78" t="s">
        <v>80</v>
      </c>
      <c r="D31" s="78"/>
      <c r="E31" s="78"/>
      <c r="F31" s="79">
        <f>S8+S9+S10+S13+S14+S15+S16+S17+S18+S19+S20+S21+S22+S23</f>
        <v>5817340.85</v>
      </c>
      <c r="G31" s="80"/>
      <c r="H31" s="82"/>
      <c r="I31" s="132"/>
      <c r="J31" s="132"/>
      <c r="K31" s="132"/>
      <c r="L31" s="133"/>
      <c r="M31" s="78" t="s">
        <v>81</v>
      </c>
      <c r="N31" s="134" t="str">
        <f>SUBSTITUTE(SUBSTITUTE(TEXT(INT(N30),"[DBNum2][$-804]G/通用格式元"&amp;IF(INT(N30)=N30,"整",""))&amp;TEXT(MID(N30,FIND(".",N30&amp;".0")+1,1),"[DBNum2][$-804]G/通用格式角")&amp;TEXT(MID(N30,FIND(".",N30&amp;".0")+2,1),"[DBNum2][$-804]G/通用格式分"),"零角","零"),"零分","")</f>
        <v>壹拾壹万贰仟零叁拾肆元伍角</v>
      </c>
      <c r="O31" s="135"/>
      <c r="P31" s="135"/>
      <c r="Q31" s="135"/>
      <c r="R31" s="135"/>
      <c r="S31" s="135"/>
      <c r="T31" s="157"/>
    </row>
    <row r="32" s="1" customFormat="1" ht="11.25" spans="2:20">
      <c r="B32" s="2"/>
      <c r="E32" s="3"/>
      <c r="F32" s="3"/>
      <c r="G32" s="3"/>
      <c r="I32" s="3"/>
      <c r="J32" s="3"/>
      <c r="L32" s="3"/>
      <c r="S32" s="3"/>
      <c r="T32" s="1" t="s">
        <v>82</v>
      </c>
    </row>
    <row r="37" s="1" customFormat="1" spans="2:19">
      <c r="B37" s="83"/>
      <c r="E37" s="3"/>
      <c r="F37" s="3"/>
      <c r="G37" s="3"/>
      <c r="I37" s="3"/>
      <c r="J37" s="3"/>
      <c r="L37" s="3"/>
      <c r="S37" s="3"/>
    </row>
  </sheetData>
  <mergeCells count="7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9:B29"/>
    <mergeCell ref="C30:E30"/>
    <mergeCell ref="F30:G30"/>
    <mergeCell ref="N30:T30"/>
    <mergeCell ref="C31:E31"/>
    <mergeCell ref="F31:G31"/>
    <mergeCell ref="N31:T31"/>
    <mergeCell ref="A5:A7"/>
    <mergeCell ref="A8:A11"/>
    <mergeCell ref="A14:A16"/>
    <mergeCell ref="B17:B19"/>
    <mergeCell ref="B20:B22"/>
    <mergeCell ref="C17:C19"/>
    <mergeCell ref="C20:C22"/>
    <mergeCell ref="D17:D19"/>
    <mergeCell ref="D20:D22"/>
    <mergeCell ref="E17:E19"/>
    <mergeCell ref="E20:E22"/>
    <mergeCell ref="F17:F19"/>
    <mergeCell ref="F20:F22"/>
    <mergeCell ref="G17:G19"/>
    <mergeCell ref="G20:G22"/>
    <mergeCell ref="H17:H19"/>
    <mergeCell ref="H20:H22"/>
    <mergeCell ref="I17:I19"/>
    <mergeCell ref="I20:I22"/>
    <mergeCell ref="J17:J19"/>
    <mergeCell ref="J20:J22"/>
    <mergeCell ref="K17:K19"/>
    <mergeCell ref="K20:K22"/>
    <mergeCell ref="L17:L19"/>
    <mergeCell ref="L20:L22"/>
    <mergeCell ref="M17:M19"/>
    <mergeCell ref="M20:M22"/>
    <mergeCell ref="N17:N19"/>
    <mergeCell ref="N20:N22"/>
    <mergeCell ref="O17:O19"/>
    <mergeCell ref="O20:O22"/>
    <mergeCell ref="S5:S7"/>
    <mergeCell ref="T5:T7"/>
    <mergeCell ref="T8:T11"/>
    <mergeCell ref="T13:T16"/>
    <mergeCell ref="T17:T25"/>
    <mergeCell ref="A30:B31"/>
    <mergeCell ref="H30:L31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7"/>
  <sheetViews>
    <sheetView zoomScale="80" zoomScaleNormal="80" topLeftCell="G17" workbookViewId="0">
      <selection activeCell="T27" sqref="T27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31.125" style="3" customWidth="1"/>
    <col min="7" max="7" width="17.5" style="3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24.9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.95" customHeight="1" spans="1:20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84"/>
      <c r="J2" s="84" t="s">
        <v>4</v>
      </c>
      <c r="K2" s="84"/>
      <c r="L2" s="84"/>
      <c r="M2" s="85"/>
      <c r="N2" s="86" t="s">
        <v>5</v>
      </c>
      <c r="O2" s="86"/>
      <c r="P2" s="77">
        <v>9243</v>
      </c>
      <c r="Q2" s="75" t="s">
        <v>6</v>
      </c>
      <c r="R2" s="75"/>
      <c r="S2" s="136"/>
      <c r="T2" s="136"/>
    </row>
    <row r="3" ht="27.95" customHeight="1" spans="1:20">
      <c r="A3" s="5" t="s">
        <v>7</v>
      </c>
      <c r="B3" s="5"/>
      <c r="C3" s="8">
        <v>14944693.05</v>
      </c>
      <c r="D3" s="8"/>
      <c r="E3" s="8"/>
      <c r="F3" s="8" t="s">
        <v>8</v>
      </c>
      <c r="G3" s="9" t="s">
        <v>9</v>
      </c>
      <c r="H3" s="5" t="s">
        <v>10</v>
      </c>
      <c r="I3" s="5"/>
      <c r="J3" s="87" t="s">
        <v>11</v>
      </c>
      <c r="K3" s="87"/>
      <c r="L3" s="87"/>
      <c r="M3" s="87"/>
      <c r="N3" s="5" t="s">
        <v>12</v>
      </c>
      <c r="O3" s="5"/>
      <c r="P3" s="87" t="s">
        <v>13</v>
      </c>
      <c r="Q3" s="137" t="s">
        <v>14</v>
      </c>
      <c r="R3" s="138"/>
      <c r="S3" s="139" t="s">
        <v>15</v>
      </c>
      <c r="T3" s="140"/>
    </row>
    <row r="4" ht="27.95" customHeight="1" spans="1:20">
      <c r="A4" s="5" t="s">
        <v>16</v>
      </c>
      <c r="B4" s="5"/>
      <c r="C4" s="158"/>
      <c r="D4" s="158"/>
      <c r="E4" s="158"/>
      <c r="F4" s="8" t="s">
        <v>17</v>
      </c>
      <c r="G4" s="10"/>
      <c r="H4" s="5" t="s">
        <v>18</v>
      </c>
      <c r="I4" s="5"/>
      <c r="J4" s="87" t="s">
        <v>19</v>
      </c>
      <c r="K4" s="87"/>
      <c r="L4" s="87"/>
      <c r="M4" s="87"/>
      <c r="N4" s="5" t="s">
        <v>20</v>
      </c>
      <c r="O4" s="5"/>
      <c r="P4" s="88" t="s">
        <v>21</v>
      </c>
      <c r="Q4" s="8" t="s">
        <v>22</v>
      </c>
      <c r="R4" s="88" t="s">
        <v>23</v>
      </c>
      <c r="S4" s="141" t="s">
        <v>24</v>
      </c>
      <c r="T4" s="142" t="s">
        <v>23</v>
      </c>
    </row>
    <row r="5" ht="27.95" customHeight="1" spans="1:20">
      <c r="A5" s="5" t="s">
        <v>25</v>
      </c>
      <c r="B5" s="11" t="s">
        <v>26</v>
      </c>
      <c r="C5" s="12"/>
      <c r="D5" s="12"/>
      <c r="E5" s="12"/>
      <c r="F5" s="13"/>
      <c r="G5" s="14" t="s">
        <v>27</v>
      </c>
      <c r="H5" s="11" t="s">
        <v>26</v>
      </c>
      <c r="I5" s="12"/>
      <c r="J5" s="13"/>
      <c r="K5" s="14" t="s">
        <v>28</v>
      </c>
      <c r="L5" s="11" t="s">
        <v>29</v>
      </c>
      <c r="M5" s="13"/>
      <c r="N5" s="11" t="s">
        <v>30</v>
      </c>
      <c r="O5" s="13"/>
      <c r="P5" s="89" t="s">
        <v>31</v>
      </c>
      <c r="Q5" s="143"/>
      <c r="R5" s="143"/>
      <c r="S5" s="141" t="s">
        <v>32</v>
      </c>
      <c r="T5" s="144" t="s">
        <v>33</v>
      </c>
    </row>
    <row r="6" ht="27.95" customHeight="1" spans="1:20">
      <c r="A6" s="5"/>
      <c r="B6" s="15" t="s">
        <v>34</v>
      </c>
      <c r="C6" s="16"/>
      <c r="D6" s="16"/>
      <c r="E6" s="16"/>
      <c r="F6" s="17"/>
      <c r="G6" s="5"/>
      <c r="H6" s="15" t="s">
        <v>35</v>
      </c>
      <c r="I6" s="16"/>
      <c r="J6" s="17"/>
      <c r="K6" s="5" t="s">
        <v>36</v>
      </c>
      <c r="L6" s="15" t="s">
        <v>37</v>
      </c>
      <c r="M6" s="17"/>
      <c r="N6" s="15" t="s">
        <v>38</v>
      </c>
      <c r="O6" s="17"/>
      <c r="P6" s="90" t="s">
        <v>39</v>
      </c>
      <c r="Q6" s="145"/>
      <c r="R6" s="145"/>
      <c r="S6" s="141"/>
      <c r="T6" s="144"/>
    </row>
    <row r="7" ht="27.95" customHeight="1" spans="1:20">
      <c r="A7" s="5"/>
      <c r="B7" s="18" t="s">
        <v>40</v>
      </c>
      <c r="C7" s="5" t="s">
        <v>41</v>
      </c>
      <c r="D7" s="5" t="s">
        <v>42</v>
      </c>
      <c r="E7" s="8" t="s">
        <v>43</v>
      </c>
      <c r="F7" s="8" t="s">
        <v>44</v>
      </c>
      <c r="G7" s="18" t="s">
        <v>45</v>
      </c>
      <c r="H7" s="5" t="s">
        <v>46</v>
      </c>
      <c r="I7" s="8" t="s">
        <v>47</v>
      </c>
      <c r="J7" s="8" t="s">
        <v>48</v>
      </c>
      <c r="K7" s="75" t="s">
        <v>47</v>
      </c>
      <c r="L7" s="8" t="s">
        <v>47</v>
      </c>
      <c r="M7" s="5" t="s">
        <v>48</v>
      </c>
      <c r="N7" s="5" t="s">
        <v>47</v>
      </c>
      <c r="O7" s="5" t="s">
        <v>48</v>
      </c>
      <c r="P7" s="8" t="s">
        <v>49</v>
      </c>
      <c r="Q7" s="8" t="s">
        <v>50</v>
      </c>
      <c r="R7" s="8" t="s">
        <v>51</v>
      </c>
      <c r="S7" s="141"/>
      <c r="T7" s="144"/>
    </row>
    <row r="8" ht="29.1" customHeight="1" spans="1:20">
      <c r="A8" s="19">
        <v>1</v>
      </c>
      <c r="B8" s="177" t="s">
        <v>52</v>
      </c>
      <c r="C8" s="178">
        <v>3207725.62</v>
      </c>
      <c r="D8" s="91">
        <v>2185064.21</v>
      </c>
      <c r="E8" s="179" t="s">
        <v>53</v>
      </c>
      <c r="F8" s="24" t="s">
        <v>54</v>
      </c>
      <c r="G8" s="25">
        <v>0.5</v>
      </c>
      <c r="H8" s="26">
        <v>0.05</v>
      </c>
      <c r="I8" s="91">
        <f>C8*H8</f>
        <v>160386.281</v>
      </c>
      <c r="J8" s="92"/>
      <c r="K8" s="93">
        <f>C8/1.09*2.2927%</f>
        <v>67471.1241190275</v>
      </c>
      <c r="L8" s="91">
        <v>237204</v>
      </c>
      <c r="M8" s="88" t="s">
        <v>55</v>
      </c>
      <c r="N8" s="94"/>
      <c r="O8" s="8"/>
      <c r="P8" s="95" t="s">
        <v>56</v>
      </c>
      <c r="Q8" s="95" t="s">
        <v>57</v>
      </c>
      <c r="R8" s="95">
        <v>357600</v>
      </c>
      <c r="S8" s="95">
        <v>357600</v>
      </c>
      <c r="T8" s="146">
        <f>C8+D8-I8-K8-L8-S8-S9-S10+D11</f>
        <v>0.00488097220659256</v>
      </c>
    </row>
    <row r="9" ht="29.1" customHeight="1" spans="1:20">
      <c r="A9" s="27"/>
      <c r="B9" s="177"/>
      <c r="C9" s="178"/>
      <c r="D9" s="91"/>
      <c r="E9" s="179"/>
      <c r="F9" s="28"/>
      <c r="G9" s="25"/>
      <c r="H9" s="26"/>
      <c r="I9" s="91"/>
      <c r="J9" s="92"/>
      <c r="K9" s="93"/>
      <c r="L9" s="91"/>
      <c r="M9" s="88"/>
      <c r="N9" s="94"/>
      <c r="O9" s="8"/>
      <c r="P9" s="95" t="s">
        <v>58</v>
      </c>
      <c r="Q9" s="95"/>
      <c r="R9" s="95" t="s">
        <v>57</v>
      </c>
      <c r="S9" s="95">
        <v>200000</v>
      </c>
      <c r="T9" s="147"/>
    </row>
    <row r="10" ht="29.1" customHeight="1" spans="1:20">
      <c r="A10" s="27"/>
      <c r="B10" s="177"/>
      <c r="C10" s="178"/>
      <c r="D10" s="91"/>
      <c r="E10" s="179"/>
      <c r="F10" s="28"/>
      <c r="G10" s="25"/>
      <c r="H10" s="26"/>
      <c r="I10" s="91"/>
      <c r="J10" s="92"/>
      <c r="K10" s="93"/>
      <c r="L10" s="91"/>
      <c r="M10" s="88"/>
      <c r="N10" s="94"/>
      <c r="O10" s="8"/>
      <c r="P10" s="95" t="s">
        <v>59</v>
      </c>
      <c r="Q10" s="95"/>
      <c r="R10" s="95"/>
      <c r="S10" s="95">
        <v>2185064.21</v>
      </c>
      <c r="T10" s="147"/>
    </row>
    <row r="11" ht="29.1" customHeight="1" spans="1:20">
      <c r="A11" s="29"/>
      <c r="B11" s="177" t="s">
        <v>60</v>
      </c>
      <c r="C11" s="178"/>
      <c r="D11" s="91">
        <v>-2185064.21</v>
      </c>
      <c r="E11" s="179" t="s">
        <v>61</v>
      </c>
      <c r="F11" s="202" t="s">
        <v>62</v>
      </c>
      <c r="G11" s="30"/>
      <c r="H11" s="26">
        <v>0.05</v>
      </c>
      <c r="I11" s="91">
        <f t="shared" ref="I11:I13" si="0">C11*H11</f>
        <v>0</v>
      </c>
      <c r="J11" s="92"/>
      <c r="K11" s="93">
        <f t="shared" ref="K11" si="1">C11/1.09*2.2927%</f>
        <v>0</v>
      </c>
      <c r="L11" s="91"/>
      <c r="M11" s="88"/>
      <c r="N11" s="94"/>
      <c r="O11" s="8"/>
      <c r="P11" s="95"/>
      <c r="Q11" s="95"/>
      <c r="R11" s="95"/>
      <c r="S11" s="95">
        <v>0</v>
      </c>
      <c r="T11" s="148"/>
    </row>
    <row r="12" ht="18.75" customHeight="1" spans="1:20">
      <c r="A12" s="31"/>
      <c r="B12" s="180"/>
      <c r="C12" s="181"/>
      <c r="D12" s="96"/>
      <c r="E12" s="182"/>
      <c r="F12" s="36"/>
      <c r="G12" s="37"/>
      <c r="H12" s="38"/>
      <c r="I12" s="96"/>
      <c r="J12" s="97"/>
      <c r="K12" s="98"/>
      <c r="L12" s="96"/>
      <c r="M12" s="99"/>
      <c r="N12" s="100"/>
      <c r="O12" s="101"/>
      <c r="P12" s="102"/>
      <c r="Q12" s="102"/>
      <c r="R12" s="102"/>
      <c r="S12" s="102"/>
      <c r="T12" s="149"/>
    </row>
    <row r="13" ht="29.1" customHeight="1" spans="1:20">
      <c r="A13" s="39">
        <v>2</v>
      </c>
      <c r="B13" s="177" t="s">
        <v>63</v>
      </c>
      <c r="C13" s="178">
        <v>1406751.15</v>
      </c>
      <c r="D13" s="91">
        <v>321517.8</v>
      </c>
      <c r="E13" s="179" t="s">
        <v>61</v>
      </c>
      <c r="F13" s="202" t="s">
        <v>62</v>
      </c>
      <c r="G13" s="30">
        <v>0.6</v>
      </c>
      <c r="H13" s="26">
        <v>0.05</v>
      </c>
      <c r="I13" s="91">
        <f t="shared" si="0"/>
        <v>70337.5575</v>
      </c>
      <c r="J13" s="92"/>
      <c r="K13" s="93">
        <f>ROUNDUP(C13/1.09*2.2927%,2)</f>
        <v>29589.53</v>
      </c>
      <c r="L13" s="91"/>
      <c r="M13" s="88"/>
      <c r="N13" s="103"/>
      <c r="O13" s="104"/>
      <c r="P13" s="95" t="s">
        <v>56</v>
      </c>
      <c r="Q13" s="95"/>
      <c r="R13" s="95">
        <v>321517.8</v>
      </c>
      <c r="S13" s="95">
        <v>321517.8</v>
      </c>
      <c r="T13" s="146">
        <f>C13+D13-I13-K13-N13-S13-S14-S15-S16</f>
        <v>0.00249999994412065</v>
      </c>
    </row>
    <row r="14" ht="29.1" customHeight="1" spans="1:20">
      <c r="A14" s="19">
        <v>3</v>
      </c>
      <c r="B14" s="177" t="s">
        <v>64</v>
      </c>
      <c r="C14" s="178">
        <v>0</v>
      </c>
      <c r="D14" s="40"/>
      <c r="E14" s="179"/>
      <c r="F14" s="24"/>
      <c r="G14" s="41"/>
      <c r="H14" s="26"/>
      <c r="I14" s="91"/>
      <c r="J14" s="92"/>
      <c r="K14" s="93">
        <f t="shared" ref="K14" si="2">C14/1.09*2.2927%</f>
        <v>0</v>
      </c>
      <c r="L14" s="91"/>
      <c r="M14" s="88"/>
      <c r="N14" s="103"/>
      <c r="O14" s="104"/>
      <c r="P14" s="95" t="s">
        <v>58</v>
      </c>
      <c r="Q14" s="95"/>
      <c r="R14" s="95" t="s">
        <v>57</v>
      </c>
      <c r="S14" s="95">
        <v>200000</v>
      </c>
      <c r="T14" s="147"/>
    </row>
    <row r="15" ht="29.1" customHeight="1" spans="1:20">
      <c r="A15" s="27"/>
      <c r="B15" s="177"/>
      <c r="C15" s="183"/>
      <c r="D15" s="40"/>
      <c r="E15" s="179"/>
      <c r="F15" s="24"/>
      <c r="G15" s="41"/>
      <c r="H15" s="26"/>
      <c r="I15" s="91"/>
      <c r="J15" s="92"/>
      <c r="K15" s="93"/>
      <c r="L15" s="91"/>
      <c r="M15" s="88"/>
      <c r="N15" s="103"/>
      <c r="O15" s="104"/>
      <c r="P15" s="95" t="s">
        <v>59</v>
      </c>
      <c r="Q15" s="95"/>
      <c r="R15" s="95"/>
      <c r="S15" s="127">
        <v>321517.8</v>
      </c>
      <c r="T15" s="147"/>
    </row>
    <row r="16" ht="29.1" customHeight="1" spans="1:20">
      <c r="A16" s="29"/>
      <c r="B16" s="177"/>
      <c r="C16" s="183"/>
      <c r="D16" s="40"/>
      <c r="E16" s="179"/>
      <c r="F16" s="24"/>
      <c r="G16" s="41"/>
      <c r="H16" s="26"/>
      <c r="I16" s="91"/>
      <c r="J16" s="92"/>
      <c r="K16" s="93"/>
      <c r="L16" s="91"/>
      <c r="M16" s="88"/>
      <c r="N16" s="103"/>
      <c r="O16" s="104"/>
      <c r="P16" s="95" t="s">
        <v>59</v>
      </c>
      <c r="Q16" s="8"/>
      <c r="R16" s="8"/>
      <c r="S16" s="150">
        <v>785306.26</v>
      </c>
      <c r="T16" s="148"/>
    </row>
    <row r="17" s="1" customFormat="1" ht="29.1" customHeight="1" spans="1:20">
      <c r="A17" s="29"/>
      <c r="B17" s="184" t="s">
        <v>66</v>
      </c>
      <c r="C17" s="185">
        <v>1934527.93</v>
      </c>
      <c r="D17" s="46"/>
      <c r="E17" s="105" t="s">
        <v>53</v>
      </c>
      <c r="F17" s="48" t="s">
        <v>54</v>
      </c>
      <c r="G17" s="49"/>
      <c r="H17" s="50">
        <v>0.05</v>
      </c>
      <c r="I17" s="105">
        <f t="shared" ref="I17" si="3">C17*H17</f>
        <v>96726.3965</v>
      </c>
      <c r="J17" s="106"/>
      <c r="K17" s="107">
        <f>ROUNDUP(C17/1.09*2.2927%,2)</f>
        <v>40690.76</v>
      </c>
      <c r="L17" s="105" t="s">
        <v>67</v>
      </c>
      <c r="M17" s="108"/>
      <c r="N17" s="109"/>
      <c r="O17" s="108"/>
      <c r="P17" s="95" t="s">
        <v>68</v>
      </c>
      <c r="Q17" s="8"/>
      <c r="R17" s="8">
        <v>200000</v>
      </c>
      <c r="S17" s="150">
        <v>200000</v>
      </c>
      <c r="T17" s="146">
        <f>C17-I17-K17-S17-S18-S19-S20-S21-S22-S23-S24-S26</f>
        <v>0.00349999987520278</v>
      </c>
    </row>
    <row r="18" s="1" customFormat="1" ht="29.1" customHeight="1" spans="1:20">
      <c r="A18" s="29"/>
      <c r="B18" s="186"/>
      <c r="C18" s="187"/>
      <c r="D18" s="53"/>
      <c r="E18" s="110"/>
      <c r="F18" s="55"/>
      <c r="G18" s="56"/>
      <c r="H18" s="57"/>
      <c r="I18" s="110"/>
      <c r="J18" s="111"/>
      <c r="K18" s="112"/>
      <c r="L18" s="110"/>
      <c r="M18" s="113"/>
      <c r="N18" s="114"/>
      <c r="O18" s="113"/>
      <c r="P18" s="95" t="s">
        <v>69</v>
      </c>
      <c r="Q18" s="8"/>
      <c r="R18" s="8">
        <v>100576</v>
      </c>
      <c r="S18" s="150">
        <v>100576</v>
      </c>
      <c r="T18" s="147"/>
    </row>
    <row r="19" s="1" customFormat="1" ht="29.1" customHeight="1" spans="1:20">
      <c r="A19" s="29"/>
      <c r="B19" s="188"/>
      <c r="C19" s="189"/>
      <c r="D19" s="60"/>
      <c r="E19" s="115"/>
      <c r="F19" s="62"/>
      <c r="G19" s="63"/>
      <c r="H19" s="64"/>
      <c r="I19" s="115"/>
      <c r="J19" s="116"/>
      <c r="K19" s="117"/>
      <c r="L19" s="115"/>
      <c r="M19" s="118"/>
      <c r="N19" s="119"/>
      <c r="O19" s="118"/>
      <c r="P19" s="95" t="s">
        <v>70</v>
      </c>
      <c r="Q19" s="8"/>
      <c r="R19" s="8"/>
      <c r="S19" s="150">
        <v>232180.5</v>
      </c>
      <c r="T19" s="147"/>
    </row>
    <row r="20" s="1" customFormat="1" ht="29.1" customHeight="1" spans="1:20">
      <c r="A20" s="29"/>
      <c r="B20" s="184" t="s">
        <v>71</v>
      </c>
      <c r="C20" s="185"/>
      <c r="D20" s="46"/>
      <c r="E20" s="105"/>
      <c r="F20" s="48"/>
      <c r="G20" s="49"/>
      <c r="H20" s="50"/>
      <c r="I20" s="105"/>
      <c r="J20" s="106"/>
      <c r="K20" s="107"/>
      <c r="L20" s="105"/>
      <c r="M20" s="108"/>
      <c r="N20" s="109"/>
      <c r="O20" s="108"/>
      <c r="P20" s="120" t="s">
        <v>72</v>
      </c>
      <c r="Q20" s="8"/>
      <c r="R20" s="8">
        <v>100000</v>
      </c>
      <c r="S20" s="150">
        <v>100000</v>
      </c>
      <c r="T20" s="147"/>
    </row>
    <row r="21" s="1" customFormat="1" ht="29.1" customHeight="1" spans="1:20">
      <c r="A21" s="29"/>
      <c r="B21" s="186"/>
      <c r="C21" s="187"/>
      <c r="D21" s="53"/>
      <c r="E21" s="110"/>
      <c r="F21" s="55"/>
      <c r="G21" s="56"/>
      <c r="H21" s="57"/>
      <c r="I21" s="110"/>
      <c r="J21" s="111"/>
      <c r="K21" s="112"/>
      <c r="L21" s="110"/>
      <c r="M21" s="113"/>
      <c r="N21" s="114"/>
      <c r="O21" s="113"/>
      <c r="P21" s="120" t="s">
        <v>73</v>
      </c>
      <c r="Q21" s="8"/>
      <c r="R21" s="8">
        <v>100000</v>
      </c>
      <c r="S21" s="150">
        <v>100000</v>
      </c>
      <c r="T21" s="147"/>
    </row>
    <row r="22" s="1" customFormat="1" ht="29.1" customHeight="1" spans="1:20">
      <c r="A22" s="29"/>
      <c r="B22" s="188"/>
      <c r="C22" s="189"/>
      <c r="D22" s="60"/>
      <c r="E22" s="115"/>
      <c r="F22" s="62"/>
      <c r="G22" s="63"/>
      <c r="H22" s="64"/>
      <c r="I22" s="115"/>
      <c r="J22" s="116"/>
      <c r="K22" s="117"/>
      <c r="L22" s="115"/>
      <c r="M22" s="118"/>
      <c r="N22" s="119"/>
      <c r="O22" s="118"/>
      <c r="P22" s="120" t="s">
        <v>58</v>
      </c>
      <c r="Q22" s="8"/>
      <c r="R22" s="8">
        <v>100000</v>
      </c>
      <c r="S22" s="150">
        <v>100000</v>
      </c>
      <c r="T22" s="147"/>
    </row>
    <row r="23" s="1" customFormat="1" ht="29.1" customHeight="1" spans="1:20">
      <c r="A23" s="29"/>
      <c r="B23" s="177" t="s">
        <v>83</v>
      </c>
      <c r="C23" s="183"/>
      <c r="D23" s="40"/>
      <c r="E23" s="179"/>
      <c r="F23" s="24"/>
      <c r="G23" s="41"/>
      <c r="H23" s="26"/>
      <c r="I23" s="91"/>
      <c r="J23" s="92"/>
      <c r="K23" s="93"/>
      <c r="L23" s="91"/>
      <c r="M23" s="88"/>
      <c r="N23" s="103"/>
      <c r="O23" s="104"/>
      <c r="P23" s="95" t="s">
        <v>84</v>
      </c>
      <c r="Q23" s="8"/>
      <c r="R23" s="8"/>
      <c r="S23" s="150">
        <v>613578.27</v>
      </c>
      <c r="T23" s="147"/>
    </row>
    <row r="24" s="1" customFormat="1" ht="29.1" customHeight="1" spans="1:20">
      <c r="A24" s="29"/>
      <c r="B24" s="177" t="s">
        <v>86</v>
      </c>
      <c r="C24" s="183"/>
      <c r="D24" s="40"/>
      <c r="E24" s="179"/>
      <c r="F24" s="24"/>
      <c r="G24" s="41"/>
      <c r="H24" s="26"/>
      <c r="I24" s="91"/>
      <c r="J24" s="92"/>
      <c r="K24" s="93"/>
      <c r="L24" s="91"/>
      <c r="M24" s="88"/>
      <c r="N24" s="103"/>
      <c r="O24" s="104"/>
      <c r="P24" s="120" t="s">
        <v>58</v>
      </c>
      <c r="Q24" s="8"/>
      <c r="R24" s="8">
        <v>112034.5</v>
      </c>
      <c r="S24" s="150">
        <v>112034.5</v>
      </c>
      <c r="T24" s="147"/>
    </row>
    <row r="25" s="1" customFormat="1" ht="29.1" customHeight="1" spans="1:20">
      <c r="A25" s="31"/>
      <c r="B25" s="193" t="s">
        <v>85</v>
      </c>
      <c r="C25" s="194"/>
      <c r="D25" s="195"/>
      <c r="E25" s="182"/>
      <c r="F25" s="36"/>
      <c r="G25" s="196"/>
      <c r="H25" s="38"/>
      <c r="I25" s="96"/>
      <c r="J25" s="97"/>
      <c r="K25" s="98"/>
      <c r="L25" s="96"/>
      <c r="M25" s="99"/>
      <c r="N25" s="197"/>
      <c r="O25" s="198"/>
      <c r="P25" s="102"/>
      <c r="Q25" s="101"/>
      <c r="R25" s="101"/>
      <c r="S25" s="199"/>
      <c r="T25" s="147"/>
    </row>
    <row r="26" s="1" customFormat="1" ht="29.1" customHeight="1" spans="1:20">
      <c r="A26" s="29"/>
      <c r="B26" s="177" t="s">
        <v>87</v>
      </c>
      <c r="C26" s="183"/>
      <c r="D26" s="40"/>
      <c r="E26" s="179"/>
      <c r="F26" s="24"/>
      <c r="G26" s="41"/>
      <c r="H26" s="26"/>
      <c r="I26" s="91"/>
      <c r="J26" s="92"/>
      <c r="K26" s="93"/>
      <c r="L26" s="91"/>
      <c r="M26" s="88"/>
      <c r="N26" s="103"/>
      <c r="O26" s="104"/>
      <c r="P26" s="95" t="s">
        <v>88</v>
      </c>
      <c r="Q26" s="8" t="s">
        <v>89</v>
      </c>
      <c r="R26" s="8"/>
      <c r="S26" s="150">
        <v>238741.5</v>
      </c>
      <c r="T26" s="148"/>
    </row>
    <row r="27" s="1" customFormat="1" ht="29.1" customHeight="1" spans="1:20">
      <c r="A27" s="29"/>
      <c r="B27" s="177"/>
      <c r="C27" s="183"/>
      <c r="D27" s="40"/>
      <c r="E27" s="179"/>
      <c r="F27" s="24"/>
      <c r="G27" s="41"/>
      <c r="H27" s="26"/>
      <c r="I27" s="91"/>
      <c r="J27" s="92"/>
      <c r="K27" s="93"/>
      <c r="L27" s="91"/>
      <c r="M27" s="88"/>
      <c r="N27" s="103"/>
      <c r="O27" s="104"/>
      <c r="P27" s="95"/>
      <c r="Q27" s="8"/>
      <c r="R27" s="8"/>
      <c r="S27" s="150"/>
      <c r="T27" s="154"/>
    </row>
    <row r="28" s="1" customFormat="1" ht="29.1" customHeight="1" spans="1:20">
      <c r="A28" s="29"/>
      <c r="B28" s="177"/>
      <c r="C28" s="183"/>
      <c r="D28" s="40"/>
      <c r="E28" s="179"/>
      <c r="F28" s="24"/>
      <c r="G28" s="41"/>
      <c r="H28" s="26"/>
      <c r="I28" s="91"/>
      <c r="J28" s="92"/>
      <c r="K28" s="93"/>
      <c r="L28" s="91"/>
      <c r="M28" s="88"/>
      <c r="N28" s="103"/>
      <c r="O28" s="104"/>
      <c r="P28" s="95"/>
      <c r="Q28" s="8"/>
      <c r="R28" s="8"/>
      <c r="S28" s="150"/>
      <c r="T28" s="154"/>
    </row>
    <row r="29" s="1" customFormat="1" ht="30" customHeight="1" spans="1:20">
      <c r="A29" s="5" t="s">
        <v>74</v>
      </c>
      <c r="B29" s="5"/>
      <c r="C29" s="75">
        <f>SUM(C8:C28)</f>
        <v>6549004.7</v>
      </c>
      <c r="D29" s="75">
        <f>SUM(D8:D28)</f>
        <v>321517.8</v>
      </c>
      <c r="E29" s="76"/>
      <c r="F29" s="76"/>
      <c r="G29" s="76"/>
      <c r="H29" s="77" t="s">
        <v>75</v>
      </c>
      <c r="I29" s="75">
        <f>SUM(I8:I28)</f>
        <v>327450.235</v>
      </c>
      <c r="J29" s="76"/>
      <c r="K29" s="75">
        <f>SUM(K8:K28)</f>
        <v>137751.414119028</v>
      </c>
      <c r="L29" s="75">
        <f>SUM(L8:L28)</f>
        <v>237204</v>
      </c>
      <c r="M29" s="77" t="s">
        <v>75</v>
      </c>
      <c r="N29" s="94">
        <f>SUM(N8:N16)</f>
        <v>0</v>
      </c>
      <c r="O29" s="77" t="s">
        <v>75</v>
      </c>
      <c r="P29" s="77" t="s">
        <v>75</v>
      </c>
      <c r="Q29" s="77"/>
      <c r="R29" s="77"/>
      <c r="S29" s="75">
        <f>SUM(S8:S28)</f>
        <v>6168116.84</v>
      </c>
      <c r="T29" s="155">
        <f>C29+D29-I29-K29-L29-N29-R29-S29</f>
        <v>0.010880971327424</v>
      </c>
    </row>
    <row r="30" s="1" customFormat="1" ht="30" customHeight="1" spans="1:20">
      <c r="A30" s="78" t="s">
        <v>76</v>
      </c>
      <c r="B30" s="78"/>
      <c r="C30" s="78" t="s">
        <v>77</v>
      </c>
      <c r="D30" s="78"/>
      <c r="E30" s="78"/>
      <c r="F30" s="79">
        <f>SUM(S17:S26)</f>
        <v>1797110.77</v>
      </c>
      <c r="G30" s="80"/>
      <c r="H30" s="81" t="s">
        <v>78</v>
      </c>
      <c r="I30" s="128"/>
      <c r="J30" s="128"/>
      <c r="K30" s="128"/>
      <c r="L30" s="129"/>
      <c r="M30" s="78" t="s">
        <v>79</v>
      </c>
      <c r="N30" s="130">
        <f>S26</f>
        <v>238741.5</v>
      </c>
      <c r="O30" s="131"/>
      <c r="P30" s="131"/>
      <c r="Q30" s="131"/>
      <c r="R30" s="131"/>
      <c r="S30" s="131"/>
      <c r="T30" s="156"/>
    </row>
    <row r="31" s="1" customFormat="1" ht="30" customHeight="1" spans="1:20">
      <c r="A31" s="78"/>
      <c r="B31" s="78"/>
      <c r="C31" s="78" t="s">
        <v>80</v>
      </c>
      <c r="D31" s="78"/>
      <c r="E31" s="78"/>
      <c r="F31" s="79">
        <f>SUM(S17:S24)</f>
        <v>1558369.27</v>
      </c>
      <c r="G31" s="80"/>
      <c r="H31" s="82"/>
      <c r="I31" s="132"/>
      <c r="J31" s="132"/>
      <c r="K31" s="132"/>
      <c r="L31" s="133"/>
      <c r="M31" s="78" t="s">
        <v>81</v>
      </c>
      <c r="N31" s="134" t="str">
        <f>SUBSTITUTE(SUBSTITUTE(TEXT(INT(N30),"[DBNum2][$-804]G/通用格式元"&amp;IF(INT(N30)=N30,"整",""))&amp;TEXT(MID(N30,FIND(".",N30&amp;".0")+1,1),"[DBNum2][$-804]G/通用格式角")&amp;TEXT(MID(N30,FIND(".",N30&amp;".0")+2,1),"[DBNum2][$-804]G/通用格式分"),"零角","零"),"零分","")</f>
        <v>贰拾叁万捌仟柒佰肆拾壹元伍角</v>
      </c>
      <c r="O31" s="135"/>
      <c r="P31" s="135"/>
      <c r="Q31" s="135"/>
      <c r="R31" s="135"/>
      <c r="S31" s="135"/>
      <c r="T31" s="157"/>
    </row>
    <row r="32" s="1" customFormat="1" ht="11.25" spans="2:20">
      <c r="B32" s="2"/>
      <c r="E32" s="3"/>
      <c r="F32" s="3"/>
      <c r="G32" s="3"/>
      <c r="I32" s="3"/>
      <c r="J32" s="3"/>
      <c r="L32" s="3"/>
      <c r="S32" s="3"/>
      <c r="T32" s="1" t="s">
        <v>82</v>
      </c>
    </row>
    <row r="37" s="1" customFormat="1" spans="2:19">
      <c r="B37" s="83"/>
      <c r="E37" s="3"/>
      <c r="F37" s="3"/>
      <c r="G37" s="3"/>
      <c r="I37" s="3"/>
      <c r="J37" s="3"/>
      <c r="L37" s="3"/>
      <c r="S37" s="3"/>
    </row>
  </sheetData>
  <mergeCells count="7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9:B29"/>
    <mergeCell ref="C30:E30"/>
    <mergeCell ref="F30:G30"/>
    <mergeCell ref="N30:T30"/>
    <mergeCell ref="C31:E31"/>
    <mergeCell ref="F31:G31"/>
    <mergeCell ref="N31:T31"/>
    <mergeCell ref="A5:A7"/>
    <mergeCell ref="A8:A11"/>
    <mergeCell ref="A14:A16"/>
    <mergeCell ref="B17:B19"/>
    <mergeCell ref="B20:B22"/>
    <mergeCell ref="C17:C19"/>
    <mergeCell ref="C20:C22"/>
    <mergeCell ref="D17:D19"/>
    <mergeCell ref="D20:D22"/>
    <mergeCell ref="E17:E19"/>
    <mergeCell ref="E20:E22"/>
    <mergeCell ref="F17:F19"/>
    <mergeCell ref="F20:F22"/>
    <mergeCell ref="G17:G19"/>
    <mergeCell ref="G20:G22"/>
    <mergeCell ref="H17:H19"/>
    <mergeCell ref="H20:H22"/>
    <mergeCell ref="I17:I19"/>
    <mergeCell ref="I20:I22"/>
    <mergeCell ref="J17:J19"/>
    <mergeCell ref="J20:J22"/>
    <mergeCell ref="K17:K19"/>
    <mergeCell ref="K20:K22"/>
    <mergeCell ref="L17:L19"/>
    <mergeCell ref="L20:L22"/>
    <mergeCell ref="M17:M19"/>
    <mergeCell ref="M20:M22"/>
    <mergeCell ref="N17:N19"/>
    <mergeCell ref="N20:N22"/>
    <mergeCell ref="O17:O19"/>
    <mergeCell ref="O20:O22"/>
    <mergeCell ref="S5:S7"/>
    <mergeCell ref="T5:T7"/>
    <mergeCell ref="T8:T11"/>
    <mergeCell ref="T13:T16"/>
    <mergeCell ref="T17:T26"/>
    <mergeCell ref="A30:B31"/>
    <mergeCell ref="H30:L31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9"/>
  <sheetViews>
    <sheetView zoomScale="80" zoomScaleNormal="80" topLeftCell="A10" workbookViewId="0">
      <selection activeCell="F17" sqref="F17:F19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31.125" style="3" customWidth="1"/>
    <col min="7" max="7" width="17.5" style="3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24.9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.95" customHeight="1" spans="1:20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84"/>
      <c r="J2" s="84" t="s">
        <v>4</v>
      </c>
      <c r="K2" s="84"/>
      <c r="L2" s="84"/>
      <c r="M2" s="85"/>
      <c r="N2" s="86" t="s">
        <v>5</v>
      </c>
      <c r="O2" s="86"/>
      <c r="P2" s="77">
        <v>9243</v>
      </c>
      <c r="Q2" s="75" t="s">
        <v>6</v>
      </c>
      <c r="R2" s="75"/>
      <c r="S2" s="136"/>
      <c r="T2" s="136"/>
    </row>
    <row r="3" ht="27.95" customHeight="1" spans="1:20">
      <c r="A3" s="5" t="s">
        <v>7</v>
      </c>
      <c r="B3" s="5"/>
      <c r="C3" s="8">
        <v>14944693.05</v>
      </c>
      <c r="D3" s="8"/>
      <c r="E3" s="8"/>
      <c r="F3" s="8" t="s">
        <v>8</v>
      </c>
      <c r="G3" s="9" t="s">
        <v>9</v>
      </c>
      <c r="H3" s="5" t="s">
        <v>10</v>
      </c>
      <c r="I3" s="5"/>
      <c r="J3" s="87" t="s">
        <v>11</v>
      </c>
      <c r="K3" s="87"/>
      <c r="L3" s="87"/>
      <c r="M3" s="87"/>
      <c r="N3" s="5" t="s">
        <v>12</v>
      </c>
      <c r="O3" s="5"/>
      <c r="P3" s="87" t="s">
        <v>13</v>
      </c>
      <c r="Q3" s="137" t="s">
        <v>14</v>
      </c>
      <c r="R3" s="138"/>
      <c r="S3" s="139" t="s">
        <v>15</v>
      </c>
      <c r="T3" s="140"/>
    </row>
    <row r="4" ht="27.95" customHeight="1" spans="1:20">
      <c r="A4" s="5" t="s">
        <v>16</v>
      </c>
      <c r="B4" s="5"/>
      <c r="C4" s="158"/>
      <c r="D4" s="158"/>
      <c r="E4" s="158"/>
      <c r="F4" s="8" t="s">
        <v>17</v>
      </c>
      <c r="G4" s="10"/>
      <c r="H4" s="5" t="s">
        <v>18</v>
      </c>
      <c r="I4" s="5"/>
      <c r="J4" s="87" t="s">
        <v>19</v>
      </c>
      <c r="K4" s="87"/>
      <c r="L4" s="87"/>
      <c r="M4" s="87"/>
      <c r="N4" s="5" t="s">
        <v>20</v>
      </c>
      <c r="O4" s="5"/>
      <c r="P4" s="88" t="s">
        <v>21</v>
      </c>
      <c r="Q4" s="8" t="s">
        <v>22</v>
      </c>
      <c r="R4" s="88" t="s">
        <v>23</v>
      </c>
      <c r="S4" s="141" t="s">
        <v>24</v>
      </c>
      <c r="T4" s="142" t="s">
        <v>23</v>
      </c>
    </row>
    <row r="5" ht="27.95" customHeight="1" spans="1:20">
      <c r="A5" s="5" t="s">
        <v>25</v>
      </c>
      <c r="B5" s="11" t="s">
        <v>26</v>
      </c>
      <c r="C5" s="12"/>
      <c r="D5" s="12"/>
      <c r="E5" s="12"/>
      <c r="F5" s="13"/>
      <c r="G5" s="14" t="s">
        <v>27</v>
      </c>
      <c r="H5" s="11" t="s">
        <v>26</v>
      </c>
      <c r="I5" s="12"/>
      <c r="J5" s="13"/>
      <c r="K5" s="14" t="s">
        <v>28</v>
      </c>
      <c r="L5" s="11" t="s">
        <v>29</v>
      </c>
      <c r="M5" s="13"/>
      <c r="N5" s="11" t="s">
        <v>30</v>
      </c>
      <c r="O5" s="13"/>
      <c r="P5" s="89" t="s">
        <v>31</v>
      </c>
      <c r="Q5" s="143"/>
      <c r="R5" s="143"/>
      <c r="S5" s="141" t="s">
        <v>32</v>
      </c>
      <c r="T5" s="144" t="s">
        <v>33</v>
      </c>
    </row>
    <row r="6" ht="27.95" customHeight="1" spans="1:20">
      <c r="A6" s="5"/>
      <c r="B6" s="15" t="s">
        <v>34</v>
      </c>
      <c r="C6" s="16"/>
      <c r="D6" s="16"/>
      <c r="E6" s="16"/>
      <c r="F6" s="17"/>
      <c r="G6" s="5"/>
      <c r="H6" s="15" t="s">
        <v>35</v>
      </c>
      <c r="I6" s="16"/>
      <c r="J6" s="17"/>
      <c r="K6" s="5" t="s">
        <v>36</v>
      </c>
      <c r="L6" s="15" t="s">
        <v>37</v>
      </c>
      <c r="M6" s="17"/>
      <c r="N6" s="15" t="s">
        <v>38</v>
      </c>
      <c r="O6" s="17"/>
      <c r="P6" s="90" t="s">
        <v>39</v>
      </c>
      <c r="Q6" s="145"/>
      <c r="R6" s="145"/>
      <c r="S6" s="141"/>
      <c r="T6" s="144"/>
    </row>
    <row r="7" ht="27.95" customHeight="1" spans="1:20">
      <c r="A7" s="5"/>
      <c r="B7" s="18" t="s">
        <v>40</v>
      </c>
      <c r="C7" s="5" t="s">
        <v>41</v>
      </c>
      <c r="D7" s="5" t="s">
        <v>42</v>
      </c>
      <c r="E7" s="8" t="s">
        <v>43</v>
      </c>
      <c r="F7" s="8" t="s">
        <v>44</v>
      </c>
      <c r="G7" s="18" t="s">
        <v>45</v>
      </c>
      <c r="H7" s="5" t="s">
        <v>46</v>
      </c>
      <c r="I7" s="8" t="s">
        <v>47</v>
      </c>
      <c r="J7" s="8" t="s">
        <v>48</v>
      </c>
      <c r="K7" s="75" t="s">
        <v>47</v>
      </c>
      <c r="L7" s="8" t="s">
        <v>47</v>
      </c>
      <c r="M7" s="5" t="s">
        <v>48</v>
      </c>
      <c r="N7" s="5" t="s">
        <v>47</v>
      </c>
      <c r="O7" s="5" t="s">
        <v>48</v>
      </c>
      <c r="P7" s="8" t="s">
        <v>49</v>
      </c>
      <c r="Q7" s="8" t="s">
        <v>50</v>
      </c>
      <c r="R7" s="8" t="s">
        <v>51</v>
      </c>
      <c r="S7" s="141"/>
      <c r="T7" s="144"/>
    </row>
    <row r="8" ht="29.1" customHeight="1" spans="1:20">
      <c r="A8" s="19">
        <v>1</v>
      </c>
      <c r="B8" s="177" t="s">
        <v>52</v>
      </c>
      <c r="C8" s="178">
        <v>3207725.62</v>
      </c>
      <c r="D8" s="91">
        <v>2185064.21</v>
      </c>
      <c r="E8" s="179" t="s">
        <v>53</v>
      </c>
      <c r="F8" s="24" t="s">
        <v>54</v>
      </c>
      <c r="G8" s="25">
        <v>0.5</v>
      </c>
      <c r="H8" s="26">
        <v>0.05</v>
      </c>
      <c r="I8" s="91">
        <f>C8*H8</f>
        <v>160386.281</v>
      </c>
      <c r="J8" s="92"/>
      <c r="K8" s="93">
        <f>C8/1.09*2.2927%</f>
        <v>67471.1241190275</v>
      </c>
      <c r="L8" s="91">
        <v>237204</v>
      </c>
      <c r="M8" s="88" t="s">
        <v>55</v>
      </c>
      <c r="N8" s="94"/>
      <c r="O8" s="8"/>
      <c r="P8" s="95" t="s">
        <v>56</v>
      </c>
      <c r="Q8" s="95" t="s">
        <v>57</v>
      </c>
      <c r="R8" s="95">
        <v>357600</v>
      </c>
      <c r="S8" s="95">
        <v>357600</v>
      </c>
      <c r="T8" s="146">
        <f>C8+D8-I8-K8-L8-S8-S9-S10+D11</f>
        <v>0.00488097220659256</v>
      </c>
    </row>
    <row r="9" ht="29.1" customHeight="1" spans="1:20">
      <c r="A9" s="27"/>
      <c r="B9" s="177"/>
      <c r="C9" s="178"/>
      <c r="D9" s="91"/>
      <c r="E9" s="179"/>
      <c r="F9" s="28"/>
      <c r="G9" s="25"/>
      <c r="H9" s="26"/>
      <c r="I9" s="91"/>
      <c r="J9" s="92"/>
      <c r="K9" s="93"/>
      <c r="L9" s="91"/>
      <c r="M9" s="88"/>
      <c r="N9" s="94"/>
      <c r="O9" s="8"/>
      <c r="P9" s="95" t="s">
        <v>58</v>
      </c>
      <c r="Q9" s="95"/>
      <c r="R9" s="95" t="s">
        <v>57</v>
      </c>
      <c r="S9" s="95">
        <v>200000</v>
      </c>
      <c r="T9" s="147"/>
    </row>
    <row r="10" ht="29.1" customHeight="1" spans="1:20">
      <c r="A10" s="27"/>
      <c r="B10" s="177"/>
      <c r="C10" s="178"/>
      <c r="D10" s="91"/>
      <c r="E10" s="179"/>
      <c r="F10" s="28"/>
      <c r="G10" s="25"/>
      <c r="H10" s="26"/>
      <c r="I10" s="91"/>
      <c r="J10" s="92"/>
      <c r="K10" s="93"/>
      <c r="L10" s="91"/>
      <c r="M10" s="88"/>
      <c r="N10" s="94"/>
      <c r="O10" s="8"/>
      <c r="P10" s="95" t="s">
        <v>59</v>
      </c>
      <c r="Q10" s="95"/>
      <c r="R10" s="95"/>
      <c r="S10" s="95">
        <v>2185064.21</v>
      </c>
      <c r="T10" s="147"/>
    </row>
    <row r="11" ht="29.1" customHeight="1" spans="1:20">
      <c r="A11" s="29"/>
      <c r="B11" s="177" t="s">
        <v>60</v>
      </c>
      <c r="C11" s="178"/>
      <c r="D11" s="91">
        <v>-2185064.21</v>
      </c>
      <c r="E11" s="179" t="s">
        <v>61</v>
      </c>
      <c r="F11" s="202" t="s">
        <v>62</v>
      </c>
      <c r="G11" s="30"/>
      <c r="H11" s="26">
        <v>0.05</v>
      </c>
      <c r="I11" s="91">
        <f t="shared" ref="I11:I13" si="0">C11*H11</f>
        <v>0</v>
      </c>
      <c r="J11" s="92"/>
      <c r="K11" s="93">
        <f t="shared" ref="K11" si="1">C11/1.09*2.2927%</f>
        <v>0</v>
      </c>
      <c r="L11" s="91"/>
      <c r="M11" s="88"/>
      <c r="N11" s="94"/>
      <c r="O11" s="8"/>
      <c r="P11" s="95"/>
      <c r="Q11" s="95"/>
      <c r="R11" s="95"/>
      <c r="S11" s="95">
        <v>0</v>
      </c>
      <c r="T11" s="148"/>
    </row>
    <row r="12" ht="18.75" customHeight="1" spans="1:20">
      <c r="A12" s="31"/>
      <c r="B12" s="180"/>
      <c r="C12" s="181"/>
      <c r="D12" s="96"/>
      <c r="E12" s="182"/>
      <c r="F12" s="36"/>
      <c r="G12" s="37"/>
      <c r="H12" s="38"/>
      <c r="I12" s="96"/>
      <c r="J12" s="97"/>
      <c r="K12" s="98"/>
      <c r="L12" s="96"/>
      <c r="M12" s="99"/>
      <c r="N12" s="100"/>
      <c r="O12" s="101"/>
      <c r="P12" s="102"/>
      <c r="Q12" s="102"/>
      <c r="R12" s="102"/>
      <c r="S12" s="102"/>
      <c r="T12" s="149"/>
    </row>
    <row r="13" ht="29.1" customHeight="1" spans="1:20">
      <c r="A13" s="39">
        <v>2</v>
      </c>
      <c r="B13" s="177" t="s">
        <v>63</v>
      </c>
      <c r="C13" s="178">
        <v>1406751.15</v>
      </c>
      <c r="D13" s="91">
        <v>321517.8</v>
      </c>
      <c r="E13" s="179" t="s">
        <v>61</v>
      </c>
      <c r="F13" s="202" t="s">
        <v>62</v>
      </c>
      <c r="G13" s="30">
        <v>0.6</v>
      </c>
      <c r="H13" s="26">
        <v>0.05</v>
      </c>
      <c r="I13" s="91">
        <f t="shared" si="0"/>
        <v>70337.5575</v>
      </c>
      <c r="J13" s="92"/>
      <c r="K13" s="93">
        <f>ROUNDUP(C13/1.09*2.2927%,2)</f>
        <v>29589.53</v>
      </c>
      <c r="L13" s="91"/>
      <c r="M13" s="88"/>
      <c r="N13" s="103"/>
      <c r="O13" s="104"/>
      <c r="P13" s="95" t="s">
        <v>56</v>
      </c>
      <c r="Q13" s="95"/>
      <c r="R13" s="95">
        <v>321517.8</v>
      </c>
      <c r="S13" s="95">
        <v>321517.8</v>
      </c>
      <c r="T13" s="146">
        <f>C13+D13-I13-K13-N13-S13-S14-D15-S16</f>
        <v>643035.6025</v>
      </c>
    </row>
    <row r="14" ht="29.1" customHeight="1" spans="1:20">
      <c r="A14" s="19">
        <v>3</v>
      </c>
      <c r="B14" s="177" t="s">
        <v>64</v>
      </c>
      <c r="C14" s="178">
        <v>0</v>
      </c>
      <c r="D14" s="40"/>
      <c r="E14" s="179"/>
      <c r="F14" s="24"/>
      <c r="G14" s="41"/>
      <c r="H14" s="26"/>
      <c r="I14" s="91"/>
      <c r="J14" s="92"/>
      <c r="K14" s="93">
        <f t="shared" ref="K14" si="2">C14/1.09*2.2927%</f>
        <v>0</v>
      </c>
      <c r="L14" s="91"/>
      <c r="M14" s="88"/>
      <c r="N14" s="103"/>
      <c r="O14" s="104"/>
      <c r="P14" s="95" t="s">
        <v>58</v>
      </c>
      <c r="Q14" s="95"/>
      <c r="R14" s="95" t="s">
        <v>57</v>
      </c>
      <c r="S14" s="95">
        <v>200000</v>
      </c>
      <c r="T14" s="147"/>
    </row>
    <row r="15" ht="29.1" customHeight="1" spans="1:20">
      <c r="A15" s="27"/>
      <c r="B15" s="177"/>
      <c r="C15" s="183"/>
      <c r="D15" s="127">
        <v>-321517.8</v>
      </c>
      <c r="E15" s="179"/>
      <c r="F15" s="24"/>
      <c r="G15" s="41"/>
      <c r="H15" s="26"/>
      <c r="I15" s="91"/>
      <c r="J15" s="92"/>
      <c r="K15" s="93"/>
      <c r="L15" s="91"/>
      <c r="M15" s="88"/>
      <c r="N15" s="103"/>
      <c r="O15" s="104"/>
      <c r="P15" s="95" t="s">
        <v>59</v>
      </c>
      <c r="Q15" s="95"/>
      <c r="R15" s="95"/>
      <c r="T15" s="147"/>
    </row>
    <row r="16" ht="29.1" customHeight="1" spans="1:20">
      <c r="A16" s="29"/>
      <c r="B16" s="177"/>
      <c r="C16" s="183"/>
      <c r="D16" s="40"/>
      <c r="E16" s="179"/>
      <c r="F16" s="24"/>
      <c r="G16" s="41"/>
      <c r="H16" s="26"/>
      <c r="I16" s="91"/>
      <c r="J16" s="92"/>
      <c r="K16" s="93"/>
      <c r="L16" s="91"/>
      <c r="M16" s="88"/>
      <c r="N16" s="103"/>
      <c r="O16" s="104"/>
      <c r="P16" s="95" t="s">
        <v>59</v>
      </c>
      <c r="Q16" s="8"/>
      <c r="R16" s="8"/>
      <c r="S16" s="150">
        <v>785306.26</v>
      </c>
      <c r="T16" s="148"/>
    </row>
    <row r="17" s="1" customFormat="1" ht="29.1" customHeight="1" spans="1:20">
      <c r="A17" s="19">
        <v>4</v>
      </c>
      <c r="B17" s="184" t="s">
        <v>66</v>
      </c>
      <c r="C17" s="185">
        <v>1934527.93</v>
      </c>
      <c r="D17" s="46"/>
      <c r="E17" s="105" t="s">
        <v>53</v>
      </c>
      <c r="F17" s="48" t="s">
        <v>54</v>
      </c>
      <c r="G17" s="49"/>
      <c r="H17" s="50">
        <v>0.05</v>
      </c>
      <c r="I17" s="105">
        <f t="shared" ref="I17" si="3">C17*H17</f>
        <v>96726.3965</v>
      </c>
      <c r="J17" s="106"/>
      <c r="K17" s="107">
        <f>ROUNDUP(C17/1.09*2.2927%,2)</f>
        <v>40690.76</v>
      </c>
      <c r="L17" s="105" t="s">
        <v>67</v>
      </c>
      <c r="M17" s="108"/>
      <c r="N17" s="109"/>
      <c r="O17" s="108"/>
      <c r="P17" s="95" t="s">
        <v>68</v>
      </c>
      <c r="Q17" s="8"/>
      <c r="R17" s="8">
        <v>200000</v>
      </c>
      <c r="S17" s="150">
        <v>200000</v>
      </c>
      <c r="T17" s="146">
        <v>0</v>
      </c>
    </row>
    <row r="18" s="1" customFormat="1" ht="29.1" customHeight="1" spans="1:20">
      <c r="A18" s="27"/>
      <c r="B18" s="186"/>
      <c r="C18" s="187"/>
      <c r="D18" s="53"/>
      <c r="E18" s="110"/>
      <c r="F18" s="55"/>
      <c r="G18" s="56"/>
      <c r="H18" s="57"/>
      <c r="I18" s="110"/>
      <c r="J18" s="111"/>
      <c r="K18" s="112"/>
      <c r="L18" s="110"/>
      <c r="M18" s="113"/>
      <c r="N18" s="114"/>
      <c r="O18" s="113"/>
      <c r="P18" s="95" t="s">
        <v>69</v>
      </c>
      <c r="Q18" s="8"/>
      <c r="R18" s="8">
        <v>100576</v>
      </c>
      <c r="S18" s="150">
        <v>100576</v>
      </c>
      <c r="T18" s="147"/>
    </row>
    <row r="19" s="1" customFormat="1" ht="29.1" customHeight="1" spans="1:20">
      <c r="A19" s="27"/>
      <c r="B19" s="188"/>
      <c r="C19" s="189"/>
      <c r="D19" s="60"/>
      <c r="E19" s="115"/>
      <c r="F19" s="62"/>
      <c r="G19" s="63"/>
      <c r="H19" s="64"/>
      <c r="I19" s="115"/>
      <c r="J19" s="116"/>
      <c r="K19" s="117"/>
      <c r="L19" s="115"/>
      <c r="M19" s="118"/>
      <c r="N19" s="119"/>
      <c r="O19" s="118"/>
      <c r="P19" s="95" t="s">
        <v>70</v>
      </c>
      <c r="Q19" s="8"/>
      <c r="R19" s="8"/>
      <c r="S19" s="150">
        <v>232180.5</v>
      </c>
      <c r="T19" s="147"/>
    </row>
    <row r="20" s="1" customFormat="1" ht="29.1" customHeight="1" spans="1:20">
      <c r="A20" s="27"/>
      <c r="B20" s="184" t="s">
        <v>71</v>
      </c>
      <c r="C20" s="185"/>
      <c r="D20" s="46"/>
      <c r="E20" s="105"/>
      <c r="F20" s="48"/>
      <c r="G20" s="49"/>
      <c r="H20" s="50"/>
      <c r="I20" s="105"/>
      <c r="J20" s="106"/>
      <c r="K20" s="107"/>
      <c r="L20" s="105"/>
      <c r="M20" s="108"/>
      <c r="N20" s="109"/>
      <c r="O20" s="108"/>
      <c r="P20" s="120" t="s">
        <v>72</v>
      </c>
      <c r="Q20" s="8"/>
      <c r="R20" s="8">
        <v>100000</v>
      </c>
      <c r="S20" s="150">
        <v>100000</v>
      </c>
      <c r="T20" s="147"/>
    </row>
    <row r="21" s="1" customFormat="1" ht="29.1" customHeight="1" spans="1:20">
      <c r="A21" s="27"/>
      <c r="B21" s="186"/>
      <c r="C21" s="187"/>
      <c r="D21" s="53"/>
      <c r="E21" s="110"/>
      <c r="F21" s="55"/>
      <c r="G21" s="56"/>
      <c r="H21" s="57"/>
      <c r="I21" s="110"/>
      <c r="J21" s="111"/>
      <c r="K21" s="112"/>
      <c r="L21" s="110"/>
      <c r="M21" s="113"/>
      <c r="N21" s="114"/>
      <c r="O21" s="113"/>
      <c r="P21" s="120" t="s">
        <v>73</v>
      </c>
      <c r="Q21" s="8"/>
      <c r="R21" s="8">
        <v>100000</v>
      </c>
      <c r="S21" s="150">
        <v>100000</v>
      </c>
      <c r="T21" s="147"/>
    </row>
    <row r="22" s="1" customFormat="1" ht="29.1" customHeight="1" spans="1:20">
      <c r="A22" s="27"/>
      <c r="B22" s="188"/>
      <c r="C22" s="189"/>
      <c r="D22" s="60"/>
      <c r="E22" s="115"/>
      <c r="F22" s="62"/>
      <c r="G22" s="63"/>
      <c r="H22" s="64"/>
      <c r="I22" s="115"/>
      <c r="J22" s="116"/>
      <c r="K22" s="117"/>
      <c r="L22" s="115"/>
      <c r="M22" s="118"/>
      <c r="N22" s="119"/>
      <c r="O22" s="118"/>
      <c r="P22" s="120" t="s">
        <v>58</v>
      </c>
      <c r="Q22" s="8"/>
      <c r="R22" s="8">
        <v>100000</v>
      </c>
      <c r="S22" s="150">
        <v>100000</v>
      </c>
      <c r="T22" s="147"/>
    </row>
    <row r="23" s="1" customFormat="1" ht="29.1" customHeight="1" spans="1:20">
      <c r="A23" s="27"/>
      <c r="B23" s="177" t="s">
        <v>83</v>
      </c>
      <c r="C23" s="183"/>
      <c r="D23" s="40"/>
      <c r="E23" s="179"/>
      <c r="F23" s="24"/>
      <c r="G23" s="41"/>
      <c r="H23" s="26"/>
      <c r="I23" s="91"/>
      <c r="J23" s="92"/>
      <c r="K23" s="93"/>
      <c r="L23" s="91"/>
      <c r="M23" s="88"/>
      <c r="N23" s="103"/>
      <c r="O23" s="104"/>
      <c r="P23" s="95" t="s">
        <v>84</v>
      </c>
      <c r="Q23" s="8"/>
      <c r="R23" s="8"/>
      <c r="S23" s="150">
        <v>613578.28</v>
      </c>
      <c r="T23" s="147"/>
    </row>
    <row r="24" s="1" customFormat="1" ht="29.1" customHeight="1" spans="1:20">
      <c r="A24" s="27"/>
      <c r="B24" s="177" t="s">
        <v>86</v>
      </c>
      <c r="C24" s="183"/>
      <c r="D24" s="40"/>
      <c r="E24" s="179"/>
      <c r="F24" s="24"/>
      <c r="G24" s="41"/>
      <c r="H24" s="26"/>
      <c r="I24" s="91"/>
      <c r="J24" s="92"/>
      <c r="K24" s="93"/>
      <c r="L24" s="91"/>
      <c r="M24" s="88"/>
      <c r="N24" s="103"/>
      <c r="O24" s="104"/>
      <c r="P24" s="120" t="s">
        <v>58</v>
      </c>
      <c r="Q24" s="8"/>
      <c r="R24" s="8">
        <v>112034.5</v>
      </c>
      <c r="S24" s="150">
        <v>112034.5</v>
      </c>
      <c r="T24" s="147"/>
    </row>
    <row r="25" s="1" customFormat="1" ht="29.1" customHeight="1" spans="1:20">
      <c r="A25" s="29"/>
      <c r="B25" s="177" t="s">
        <v>87</v>
      </c>
      <c r="C25" s="183"/>
      <c r="D25" s="40"/>
      <c r="E25" s="179"/>
      <c r="F25" s="24"/>
      <c r="G25" s="41"/>
      <c r="H25" s="26"/>
      <c r="I25" s="91"/>
      <c r="J25" s="92"/>
      <c r="K25" s="93"/>
      <c r="L25" s="91"/>
      <c r="M25" s="88"/>
      <c r="N25" s="103"/>
      <c r="O25" s="104"/>
      <c r="P25" s="95" t="s">
        <v>88</v>
      </c>
      <c r="Q25" s="8" t="s">
        <v>89</v>
      </c>
      <c r="R25" s="8"/>
      <c r="S25" s="150">
        <v>238741.5</v>
      </c>
      <c r="T25" s="148"/>
    </row>
    <row r="26" s="1" customFormat="1" ht="29.1" customHeight="1" spans="1:20">
      <c r="A26" s="159"/>
      <c r="B26" s="190" t="s">
        <v>85</v>
      </c>
      <c r="C26" s="191"/>
      <c r="D26" s="162"/>
      <c r="E26" s="192"/>
      <c r="F26" s="164"/>
      <c r="G26" s="165"/>
      <c r="H26" s="166"/>
      <c r="I26" s="167"/>
      <c r="J26" s="168"/>
      <c r="K26" s="169"/>
      <c r="L26" s="167"/>
      <c r="M26" s="170"/>
      <c r="N26" s="171"/>
      <c r="O26" s="172"/>
      <c r="P26" s="173"/>
      <c r="Q26" s="174"/>
      <c r="R26" s="174"/>
      <c r="S26" s="175"/>
      <c r="T26" s="176"/>
    </row>
    <row r="27" s="1" customFormat="1" ht="29.1" customHeight="1" spans="1:20">
      <c r="A27" s="19">
        <v>5</v>
      </c>
      <c r="B27" s="184" t="s">
        <v>90</v>
      </c>
      <c r="C27" s="185">
        <v>3940501.86</v>
      </c>
      <c r="D27" s="46"/>
      <c r="E27" s="105" t="s">
        <v>53</v>
      </c>
      <c r="F27" s="48" t="s">
        <v>54</v>
      </c>
      <c r="G27" s="49">
        <v>0.8</v>
      </c>
      <c r="H27" s="50">
        <v>0.05</v>
      </c>
      <c r="I27" s="105">
        <f t="shared" ref="I27" si="4">C27*H27</f>
        <v>197025.093</v>
      </c>
      <c r="J27" s="106"/>
      <c r="K27" s="107">
        <f>ROUNDUP(C27/1.09*2.2927%,2)</f>
        <v>82884.3</v>
      </c>
      <c r="L27" s="91"/>
      <c r="M27" s="88"/>
      <c r="N27" s="103"/>
      <c r="O27" s="104"/>
      <c r="P27" s="95" t="s">
        <v>91</v>
      </c>
      <c r="Q27" s="8"/>
      <c r="R27" s="8"/>
      <c r="S27" s="150">
        <v>3140000</v>
      </c>
      <c r="T27" s="146">
        <f>C27+D27-I27-K27-L27-N27-S27-S28-S29</f>
        <v>0</v>
      </c>
    </row>
    <row r="28" s="1" customFormat="1" ht="29.1" customHeight="1" spans="1:20">
      <c r="A28" s="27"/>
      <c r="B28" s="186"/>
      <c r="C28" s="187"/>
      <c r="D28" s="53"/>
      <c r="E28" s="110"/>
      <c r="F28" s="55"/>
      <c r="G28" s="56"/>
      <c r="H28" s="57"/>
      <c r="I28" s="110"/>
      <c r="J28" s="111"/>
      <c r="K28" s="112"/>
      <c r="L28" s="91"/>
      <c r="M28" s="88"/>
      <c r="N28" s="103"/>
      <c r="O28" s="104"/>
      <c r="P28" s="120" t="s">
        <v>92</v>
      </c>
      <c r="Q28" s="8"/>
      <c r="R28" s="8"/>
      <c r="S28" s="150">
        <v>200000</v>
      </c>
      <c r="T28" s="147"/>
    </row>
    <row r="29" s="1" customFormat="1" ht="29.1" customHeight="1" spans="1:20">
      <c r="A29" s="29"/>
      <c r="B29" s="188"/>
      <c r="C29" s="189"/>
      <c r="D29" s="60"/>
      <c r="E29" s="115"/>
      <c r="F29" s="62"/>
      <c r="G29" s="63"/>
      <c r="H29" s="64"/>
      <c r="I29" s="115"/>
      <c r="J29" s="116"/>
      <c r="K29" s="117"/>
      <c r="L29" s="91"/>
      <c r="M29" s="88"/>
      <c r="N29" s="103"/>
      <c r="O29" s="104"/>
      <c r="P29" s="95" t="s">
        <v>93</v>
      </c>
      <c r="Q29" s="8"/>
      <c r="R29" s="8"/>
      <c r="S29" s="151">
        <f>C27+D27-I27-K27-L27-N27-S27-S28</f>
        <v>320592.467</v>
      </c>
      <c r="T29" s="148"/>
    </row>
    <row r="30" s="1" customFormat="1" ht="29.1" customHeight="1" spans="1:20">
      <c r="A30" s="29"/>
      <c r="B30" s="177"/>
      <c r="C30" s="183"/>
      <c r="D30" s="40"/>
      <c r="E30" s="179"/>
      <c r="F30" s="24"/>
      <c r="G30" s="41"/>
      <c r="H30" s="26"/>
      <c r="I30" s="91"/>
      <c r="J30" s="92"/>
      <c r="K30" s="93"/>
      <c r="L30" s="91"/>
      <c r="M30" s="88"/>
      <c r="N30" s="103"/>
      <c r="O30" s="104"/>
      <c r="P30" s="95"/>
      <c r="Q30" s="8"/>
      <c r="R30" s="8"/>
      <c r="S30" s="150"/>
      <c r="T30" s="154"/>
    </row>
    <row r="31" s="1" customFormat="1" ht="30" customHeight="1" spans="1:20">
      <c r="A31" s="5" t="s">
        <v>74</v>
      </c>
      <c r="B31" s="5"/>
      <c r="C31" s="75">
        <f>SUM(C8:C30)</f>
        <v>10489506.56</v>
      </c>
      <c r="D31" s="75">
        <f>SUM(D8:D30)</f>
        <v>0</v>
      </c>
      <c r="E31" s="76"/>
      <c r="F31" s="76"/>
      <c r="G31" s="76"/>
      <c r="H31" s="77" t="s">
        <v>75</v>
      </c>
      <c r="I31" s="75">
        <f>SUM(I8:I30)</f>
        <v>524475.328</v>
      </c>
      <c r="J31" s="76"/>
      <c r="K31" s="75">
        <f>SUM(K8:K30)</f>
        <v>220635.714119028</v>
      </c>
      <c r="L31" s="75">
        <f>SUM(L8:L30)</f>
        <v>237204</v>
      </c>
      <c r="M31" s="77" t="s">
        <v>75</v>
      </c>
      <c r="N31" s="94">
        <f>SUM(N8:N16)</f>
        <v>0</v>
      </c>
      <c r="O31" s="77" t="s">
        <v>75</v>
      </c>
      <c r="P31" s="77" t="s">
        <v>75</v>
      </c>
      <c r="Q31" s="77"/>
      <c r="R31" s="77"/>
      <c r="S31" s="75">
        <f>SUM(S8:S30)</f>
        <v>9507191.517</v>
      </c>
      <c r="T31" s="155">
        <f>C31+D31-I31-K31-L31-N31-R31-S31</f>
        <v>0.000880969688296318</v>
      </c>
    </row>
    <row r="32" s="1" customFormat="1" ht="30" customHeight="1" spans="1:20">
      <c r="A32" s="78" t="s">
        <v>76</v>
      </c>
      <c r="B32" s="78"/>
      <c r="C32" s="78" t="s">
        <v>77</v>
      </c>
      <c r="D32" s="78"/>
      <c r="E32" s="78"/>
      <c r="F32" s="79">
        <f>S27+S28+S29</f>
        <v>3660592.467</v>
      </c>
      <c r="G32" s="80"/>
      <c r="H32" s="81" t="s">
        <v>78</v>
      </c>
      <c r="I32" s="128"/>
      <c r="J32" s="128"/>
      <c r="K32" s="128"/>
      <c r="L32" s="129"/>
      <c r="M32" s="78" t="s">
        <v>79</v>
      </c>
      <c r="N32" s="130">
        <f>F32</f>
        <v>3660592.467</v>
      </c>
      <c r="O32" s="131"/>
      <c r="P32" s="131"/>
      <c r="Q32" s="131"/>
      <c r="R32" s="131"/>
      <c r="S32" s="131"/>
      <c r="T32" s="156"/>
    </row>
    <row r="33" s="1" customFormat="1" ht="30" customHeight="1" spans="1:20">
      <c r="A33" s="78"/>
      <c r="B33" s="78"/>
      <c r="C33" s="78" t="s">
        <v>80</v>
      </c>
      <c r="D33" s="78"/>
      <c r="E33" s="78"/>
      <c r="F33" s="79">
        <v>0</v>
      </c>
      <c r="G33" s="80"/>
      <c r="H33" s="82"/>
      <c r="I33" s="132"/>
      <c r="J33" s="132"/>
      <c r="K33" s="132"/>
      <c r="L33" s="133"/>
      <c r="M33" s="78" t="s">
        <v>81</v>
      </c>
      <c r="N33" s="134" t="str">
        <f>SUBSTITUTE(SUBSTITUTE(TEXT(INT(N32),"[DBNum2][$-804]G/通用格式元"&amp;IF(INT(N32)=N32,"整",""))&amp;TEXT(MID(N32,FIND(".",N32&amp;".0")+1,1),"[DBNum2][$-804]G/通用格式角")&amp;TEXT(MID(N32,FIND(".",N32&amp;".0")+2,1),"[DBNum2][$-804]G/通用格式分"),"零角","零"),"零分","")</f>
        <v>叁佰陆拾陆万零伍佰玖拾贰元肆角陆分</v>
      </c>
      <c r="O33" s="135"/>
      <c r="P33" s="135"/>
      <c r="Q33" s="135"/>
      <c r="R33" s="135"/>
      <c r="S33" s="135"/>
      <c r="T33" s="157"/>
    </row>
    <row r="34" s="1" customFormat="1" ht="11.25" spans="2:20">
      <c r="B34" s="2"/>
      <c r="E34" s="3"/>
      <c r="F34" s="3"/>
      <c r="G34" s="3"/>
      <c r="I34" s="3"/>
      <c r="J34" s="3"/>
      <c r="L34" s="3"/>
      <c r="S34" s="3"/>
      <c r="T34" s="1" t="s">
        <v>82</v>
      </c>
    </row>
    <row r="39" s="1" customFormat="1" spans="2:19">
      <c r="B39" s="83"/>
      <c r="E39" s="3"/>
      <c r="F39" s="3"/>
      <c r="G39" s="3"/>
      <c r="I39" s="3"/>
      <c r="J39" s="3"/>
      <c r="L39" s="3"/>
      <c r="S39" s="3"/>
    </row>
  </sheetData>
  <mergeCells count="87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31:B31"/>
    <mergeCell ref="C32:E32"/>
    <mergeCell ref="F32:G32"/>
    <mergeCell ref="N32:T32"/>
    <mergeCell ref="C33:E33"/>
    <mergeCell ref="F33:G33"/>
    <mergeCell ref="N33:T33"/>
    <mergeCell ref="A5:A7"/>
    <mergeCell ref="A8:A11"/>
    <mergeCell ref="A14:A16"/>
    <mergeCell ref="A17:A25"/>
    <mergeCell ref="A27:A29"/>
    <mergeCell ref="B17:B19"/>
    <mergeCell ref="B20:B22"/>
    <mergeCell ref="B27:B29"/>
    <mergeCell ref="C17:C19"/>
    <mergeCell ref="C20:C22"/>
    <mergeCell ref="C27:C29"/>
    <mergeCell ref="D17:D19"/>
    <mergeCell ref="D20:D22"/>
    <mergeCell ref="D27:D29"/>
    <mergeCell ref="E17:E19"/>
    <mergeCell ref="E20:E22"/>
    <mergeCell ref="E27:E29"/>
    <mergeCell ref="F17:F19"/>
    <mergeCell ref="F20:F22"/>
    <mergeCell ref="F27:F29"/>
    <mergeCell ref="G17:G19"/>
    <mergeCell ref="G20:G22"/>
    <mergeCell ref="G27:G29"/>
    <mergeCell ref="H17:H19"/>
    <mergeCell ref="H20:H22"/>
    <mergeCell ref="H27:H29"/>
    <mergeCell ref="I17:I19"/>
    <mergeCell ref="I20:I22"/>
    <mergeCell ref="I27:I29"/>
    <mergeCell ref="J17:J19"/>
    <mergeCell ref="J20:J22"/>
    <mergeCell ref="J27:J29"/>
    <mergeCell ref="K17:K19"/>
    <mergeCell ref="K20:K22"/>
    <mergeCell ref="K27:K29"/>
    <mergeCell ref="L17:L19"/>
    <mergeCell ref="L20:L22"/>
    <mergeCell ref="M17:M19"/>
    <mergeCell ref="M20:M22"/>
    <mergeCell ref="N17:N19"/>
    <mergeCell ref="N20:N22"/>
    <mergeCell ref="O17:O19"/>
    <mergeCell ref="O20:O22"/>
    <mergeCell ref="S5:S7"/>
    <mergeCell ref="T5:T7"/>
    <mergeCell ref="T8:T11"/>
    <mergeCell ref="T13:T16"/>
    <mergeCell ref="T17:T25"/>
    <mergeCell ref="T27:T29"/>
    <mergeCell ref="A32:B33"/>
    <mergeCell ref="H32:L33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6"/>
  <sheetViews>
    <sheetView zoomScale="80" zoomScaleNormal="80" topLeftCell="A22" workbookViewId="0">
      <selection activeCell="A29" sqref="$A29:$XFD29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31.125" style="3" customWidth="1"/>
    <col min="7" max="7" width="17.5" style="3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24.9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.95" customHeight="1" spans="1:20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84"/>
      <c r="J2" s="84" t="s">
        <v>4</v>
      </c>
      <c r="K2" s="84"/>
      <c r="L2" s="84"/>
      <c r="M2" s="85"/>
      <c r="N2" s="86" t="s">
        <v>5</v>
      </c>
      <c r="O2" s="86"/>
      <c r="P2" s="77">
        <v>9243</v>
      </c>
      <c r="Q2" s="75" t="s">
        <v>6</v>
      </c>
      <c r="R2" s="75"/>
      <c r="S2" s="136"/>
      <c r="T2" s="136"/>
    </row>
    <row r="3" ht="27.95" customHeight="1" spans="1:20">
      <c r="A3" s="5" t="s">
        <v>7</v>
      </c>
      <c r="B3" s="5"/>
      <c r="C3" s="8">
        <v>14944693.05</v>
      </c>
      <c r="D3" s="8"/>
      <c r="E3" s="8"/>
      <c r="F3" s="8" t="s">
        <v>8</v>
      </c>
      <c r="G3" s="9" t="s">
        <v>9</v>
      </c>
      <c r="H3" s="5" t="s">
        <v>10</v>
      </c>
      <c r="I3" s="5"/>
      <c r="J3" s="87" t="s">
        <v>11</v>
      </c>
      <c r="K3" s="87"/>
      <c r="L3" s="87"/>
      <c r="M3" s="87"/>
      <c r="N3" s="5" t="s">
        <v>12</v>
      </c>
      <c r="O3" s="5"/>
      <c r="P3" s="87" t="s">
        <v>13</v>
      </c>
      <c r="Q3" s="137" t="s">
        <v>14</v>
      </c>
      <c r="R3" s="138"/>
      <c r="S3" s="139" t="s">
        <v>15</v>
      </c>
      <c r="T3" s="140"/>
    </row>
    <row r="4" ht="27.95" customHeight="1" spans="1:20">
      <c r="A4" s="5" t="s">
        <v>16</v>
      </c>
      <c r="B4" s="5"/>
      <c r="C4" s="158">
        <v>15124385.76</v>
      </c>
      <c r="D4" s="158"/>
      <c r="E4" s="158"/>
      <c r="F4" s="8" t="s">
        <v>17</v>
      </c>
      <c r="G4" s="10" t="s">
        <v>94</v>
      </c>
      <c r="H4" s="5" t="s">
        <v>18</v>
      </c>
      <c r="I4" s="5"/>
      <c r="J4" s="87" t="s">
        <v>19</v>
      </c>
      <c r="K4" s="87"/>
      <c r="L4" s="87"/>
      <c r="M4" s="87"/>
      <c r="N4" s="5" t="s">
        <v>20</v>
      </c>
      <c r="O4" s="5"/>
      <c r="P4" s="88" t="s">
        <v>21</v>
      </c>
      <c r="Q4" s="8" t="s">
        <v>22</v>
      </c>
      <c r="R4" s="88" t="s">
        <v>23</v>
      </c>
      <c r="S4" s="141" t="s">
        <v>24</v>
      </c>
      <c r="T4" s="142" t="s">
        <v>23</v>
      </c>
    </row>
    <row r="5" ht="27.95" customHeight="1" spans="1:20">
      <c r="A5" s="5" t="s">
        <v>25</v>
      </c>
      <c r="B5" s="11" t="s">
        <v>26</v>
      </c>
      <c r="C5" s="12"/>
      <c r="D5" s="12"/>
      <c r="E5" s="12"/>
      <c r="F5" s="13"/>
      <c r="G5" s="14" t="s">
        <v>27</v>
      </c>
      <c r="H5" s="11" t="s">
        <v>26</v>
      </c>
      <c r="I5" s="12"/>
      <c r="J5" s="13"/>
      <c r="K5" s="14" t="s">
        <v>28</v>
      </c>
      <c r="L5" s="11" t="s">
        <v>29</v>
      </c>
      <c r="M5" s="13"/>
      <c r="N5" s="11" t="s">
        <v>30</v>
      </c>
      <c r="O5" s="13"/>
      <c r="P5" s="89" t="s">
        <v>31</v>
      </c>
      <c r="Q5" s="143"/>
      <c r="R5" s="143"/>
      <c r="S5" s="141" t="s">
        <v>32</v>
      </c>
      <c r="T5" s="144" t="s">
        <v>33</v>
      </c>
    </row>
    <row r="6" ht="27.95" customHeight="1" spans="1:20">
      <c r="A6" s="5"/>
      <c r="B6" s="15" t="s">
        <v>34</v>
      </c>
      <c r="C6" s="16"/>
      <c r="D6" s="16"/>
      <c r="E6" s="16"/>
      <c r="F6" s="17"/>
      <c r="G6" s="5"/>
      <c r="H6" s="15" t="s">
        <v>35</v>
      </c>
      <c r="I6" s="16"/>
      <c r="J6" s="17"/>
      <c r="K6" s="5" t="s">
        <v>36</v>
      </c>
      <c r="L6" s="15" t="s">
        <v>37</v>
      </c>
      <c r="M6" s="17"/>
      <c r="N6" s="15" t="s">
        <v>38</v>
      </c>
      <c r="O6" s="17"/>
      <c r="P6" s="90" t="s">
        <v>39</v>
      </c>
      <c r="Q6" s="145"/>
      <c r="R6" s="145"/>
      <c r="S6" s="141"/>
      <c r="T6" s="144"/>
    </row>
    <row r="7" ht="27.95" customHeight="1" spans="1:20">
      <c r="A7" s="5"/>
      <c r="B7" s="18" t="s">
        <v>40</v>
      </c>
      <c r="C7" s="5" t="s">
        <v>41</v>
      </c>
      <c r="D7" s="5" t="s">
        <v>42</v>
      </c>
      <c r="E7" s="8" t="s">
        <v>43</v>
      </c>
      <c r="F7" s="8" t="s">
        <v>44</v>
      </c>
      <c r="G7" s="18" t="s">
        <v>45</v>
      </c>
      <c r="H7" s="5" t="s">
        <v>46</v>
      </c>
      <c r="I7" s="8" t="s">
        <v>47</v>
      </c>
      <c r="J7" s="8" t="s">
        <v>48</v>
      </c>
      <c r="K7" s="75" t="s">
        <v>47</v>
      </c>
      <c r="L7" s="8" t="s">
        <v>47</v>
      </c>
      <c r="M7" s="5" t="s">
        <v>48</v>
      </c>
      <c r="N7" s="5" t="s">
        <v>47</v>
      </c>
      <c r="O7" s="5" t="s">
        <v>48</v>
      </c>
      <c r="P7" s="8" t="s">
        <v>49</v>
      </c>
      <c r="Q7" s="8" t="s">
        <v>50</v>
      </c>
      <c r="R7" s="8" t="s">
        <v>51</v>
      </c>
      <c r="S7" s="141"/>
      <c r="T7" s="144"/>
    </row>
    <row r="8" ht="29.1" customHeight="1" spans="1:20">
      <c r="A8" s="19">
        <v>1</v>
      </c>
      <c r="B8" s="20" t="s">
        <v>52</v>
      </c>
      <c r="C8" s="21">
        <v>3207725.62</v>
      </c>
      <c r="D8" s="22">
        <v>2185064.21</v>
      </c>
      <c r="E8" s="23" t="s">
        <v>53</v>
      </c>
      <c r="F8" s="24" t="s">
        <v>54</v>
      </c>
      <c r="G8" s="25">
        <v>0.5</v>
      </c>
      <c r="H8" s="26">
        <v>0.05</v>
      </c>
      <c r="I8" s="91">
        <f>C8*H8</f>
        <v>160386.281</v>
      </c>
      <c r="J8" s="92"/>
      <c r="K8" s="93">
        <f>C8/1.09*2.2927%</f>
        <v>67471.1241190275</v>
      </c>
      <c r="L8" s="91">
        <v>237204</v>
      </c>
      <c r="M8" s="88" t="s">
        <v>55</v>
      </c>
      <c r="N8" s="94"/>
      <c r="O8" s="8"/>
      <c r="P8" s="95" t="s">
        <v>56</v>
      </c>
      <c r="Q8" s="95" t="s">
        <v>57</v>
      </c>
      <c r="R8" s="95">
        <v>357600</v>
      </c>
      <c r="S8" s="95">
        <v>357600</v>
      </c>
      <c r="T8" s="146">
        <f>C8+D8-I8-K8-L8-S8-S9-S10+D11</f>
        <v>0.00488097220659256</v>
      </c>
    </row>
    <row r="9" ht="29.1" customHeight="1" spans="1:20">
      <c r="A9" s="27"/>
      <c r="B9" s="20"/>
      <c r="C9" s="21"/>
      <c r="D9" s="22"/>
      <c r="E9" s="23"/>
      <c r="F9" s="28"/>
      <c r="G9" s="25"/>
      <c r="H9" s="26"/>
      <c r="I9" s="91"/>
      <c r="J9" s="92"/>
      <c r="K9" s="93"/>
      <c r="L9" s="91"/>
      <c r="M9" s="88"/>
      <c r="N9" s="94"/>
      <c r="O9" s="8"/>
      <c r="P9" s="95" t="s">
        <v>58</v>
      </c>
      <c r="Q9" s="95"/>
      <c r="R9" s="95" t="s">
        <v>57</v>
      </c>
      <c r="S9" s="95">
        <v>200000</v>
      </c>
      <c r="T9" s="147"/>
    </row>
    <row r="10" ht="29.1" customHeight="1" spans="1:20">
      <c r="A10" s="27"/>
      <c r="B10" s="20"/>
      <c r="C10" s="21"/>
      <c r="D10" s="22"/>
      <c r="E10" s="23"/>
      <c r="F10" s="28"/>
      <c r="G10" s="25"/>
      <c r="H10" s="26"/>
      <c r="I10" s="91"/>
      <c r="J10" s="92"/>
      <c r="K10" s="93"/>
      <c r="L10" s="91"/>
      <c r="M10" s="88"/>
      <c r="N10" s="94"/>
      <c r="O10" s="8"/>
      <c r="P10" s="95" t="s">
        <v>59</v>
      </c>
      <c r="Q10" s="95"/>
      <c r="R10" s="95"/>
      <c r="S10" s="95">
        <v>2185064.21</v>
      </c>
      <c r="T10" s="147"/>
    </row>
    <row r="11" ht="29.1" customHeight="1" spans="1:20">
      <c r="A11" s="29"/>
      <c r="B11" s="20" t="s">
        <v>60</v>
      </c>
      <c r="C11" s="21"/>
      <c r="D11" s="22">
        <v>-2185064.21</v>
      </c>
      <c r="E11" s="23" t="s">
        <v>61</v>
      </c>
      <c r="F11" s="202" t="s">
        <v>95</v>
      </c>
      <c r="G11" s="30"/>
      <c r="H11" s="26">
        <v>0.05</v>
      </c>
      <c r="I11" s="91">
        <f t="shared" ref="I11:I13" si="0">C11*H11</f>
        <v>0</v>
      </c>
      <c r="J11" s="92"/>
      <c r="K11" s="93">
        <f t="shared" ref="K11" si="1">C11/1.09*2.2927%</f>
        <v>0</v>
      </c>
      <c r="L11" s="91"/>
      <c r="M11" s="88"/>
      <c r="N11" s="94"/>
      <c r="O11" s="8"/>
      <c r="P11" s="95"/>
      <c r="Q11" s="95"/>
      <c r="R11" s="95"/>
      <c r="S11" s="95">
        <v>0</v>
      </c>
      <c r="T11" s="148"/>
    </row>
    <row r="12" ht="18.75" customHeight="1" spans="1:20">
      <c r="A12" s="31"/>
      <c r="B12" s="32"/>
      <c r="C12" s="33"/>
      <c r="D12" s="34"/>
      <c r="E12" s="35"/>
      <c r="F12" s="36"/>
      <c r="G12" s="37"/>
      <c r="H12" s="38"/>
      <c r="I12" s="96"/>
      <c r="J12" s="97"/>
      <c r="K12" s="98"/>
      <c r="L12" s="96"/>
      <c r="M12" s="99"/>
      <c r="N12" s="100"/>
      <c r="O12" s="101"/>
      <c r="P12" s="102"/>
      <c r="Q12" s="102"/>
      <c r="R12" s="102"/>
      <c r="S12" s="102"/>
      <c r="T12" s="149"/>
    </row>
    <row r="13" ht="29.1" customHeight="1" spans="1:20">
      <c r="A13" s="39">
        <v>2</v>
      </c>
      <c r="B13" s="20" t="s">
        <v>63</v>
      </c>
      <c r="C13" s="21">
        <v>1406751.15</v>
      </c>
      <c r="D13" s="22">
        <v>321517.8</v>
      </c>
      <c r="E13" s="23" t="s">
        <v>61</v>
      </c>
      <c r="F13" s="202" t="s">
        <v>95</v>
      </c>
      <c r="G13" s="30">
        <v>0.6</v>
      </c>
      <c r="H13" s="26">
        <v>0.05</v>
      </c>
      <c r="I13" s="91">
        <f t="shared" si="0"/>
        <v>70337.5575</v>
      </c>
      <c r="J13" s="92"/>
      <c r="K13" s="93">
        <f>ROUNDUP(C13/1.09*2.2927%,2)</f>
        <v>29589.53</v>
      </c>
      <c r="L13" s="91"/>
      <c r="M13" s="88"/>
      <c r="N13" s="103"/>
      <c r="O13" s="104"/>
      <c r="P13" s="95" t="s">
        <v>56</v>
      </c>
      <c r="Q13" s="95"/>
      <c r="R13" s="95">
        <v>321517.8</v>
      </c>
      <c r="S13" s="95">
        <v>321517.8</v>
      </c>
      <c r="T13" s="146">
        <f>C13+D13-I13-K13-N13-S13-S14-D15-S16</f>
        <v>643035.6025</v>
      </c>
    </row>
    <row r="14" ht="29.1" customHeight="1" spans="1:20">
      <c r="A14" s="19">
        <v>3</v>
      </c>
      <c r="B14" s="20" t="s">
        <v>64</v>
      </c>
      <c r="C14" s="21">
        <v>0</v>
      </c>
      <c r="D14" s="40"/>
      <c r="E14" s="23"/>
      <c r="F14" s="24"/>
      <c r="G14" s="41"/>
      <c r="H14" s="26"/>
      <c r="I14" s="91"/>
      <c r="J14" s="92"/>
      <c r="K14" s="93">
        <f t="shared" ref="K14" si="2">C14/1.09*2.2927%</f>
        <v>0</v>
      </c>
      <c r="L14" s="91"/>
      <c r="M14" s="88"/>
      <c r="N14" s="103"/>
      <c r="O14" s="104"/>
      <c r="P14" s="95" t="s">
        <v>58</v>
      </c>
      <c r="Q14" s="95"/>
      <c r="R14" s="95" t="s">
        <v>57</v>
      </c>
      <c r="S14" s="95">
        <v>200000</v>
      </c>
      <c r="T14" s="147"/>
    </row>
    <row r="15" ht="29.1" customHeight="1" spans="1:20">
      <c r="A15" s="27"/>
      <c r="B15" s="20"/>
      <c r="C15" s="42"/>
      <c r="D15" s="43">
        <v>-321517.8</v>
      </c>
      <c r="E15" s="23"/>
      <c r="F15" s="24"/>
      <c r="G15" s="41"/>
      <c r="H15" s="26"/>
      <c r="I15" s="91"/>
      <c r="J15" s="92"/>
      <c r="K15" s="93"/>
      <c r="L15" s="91"/>
      <c r="M15" s="88"/>
      <c r="N15" s="103"/>
      <c r="O15" s="104"/>
      <c r="P15" s="95" t="s">
        <v>59</v>
      </c>
      <c r="Q15" s="95"/>
      <c r="R15" s="95"/>
      <c r="T15" s="147"/>
    </row>
    <row r="16" ht="29.1" customHeight="1" spans="1:20">
      <c r="A16" s="29"/>
      <c r="B16" s="20"/>
      <c r="C16" s="42"/>
      <c r="D16" s="40"/>
      <c r="E16" s="23"/>
      <c r="F16" s="24"/>
      <c r="G16" s="41"/>
      <c r="H16" s="26"/>
      <c r="I16" s="91"/>
      <c r="J16" s="92"/>
      <c r="K16" s="93"/>
      <c r="L16" s="91"/>
      <c r="M16" s="88"/>
      <c r="N16" s="103"/>
      <c r="O16" s="104"/>
      <c r="P16" s="95" t="s">
        <v>59</v>
      </c>
      <c r="Q16" s="8"/>
      <c r="R16" s="8"/>
      <c r="S16" s="150">
        <v>785306.26</v>
      </c>
      <c r="T16" s="148"/>
    </row>
    <row r="17" s="1" customFormat="1" ht="29.1" customHeight="1" spans="1:20">
      <c r="A17" s="19">
        <v>4</v>
      </c>
      <c r="B17" s="44" t="s">
        <v>96</v>
      </c>
      <c r="C17" s="45">
        <v>1934527.93</v>
      </c>
      <c r="D17" s="46"/>
      <c r="E17" s="47" t="s">
        <v>53</v>
      </c>
      <c r="F17" s="48" t="s">
        <v>54</v>
      </c>
      <c r="G17" s="49"/>
      <c r="H17" s="50">
        <v>0.05</v>
      </c>
      <c r="I17" s="105">
        <f t="shared" ref="I17" si="3">C17*H17</f>
        <v>96726.3965</v>
      </c>
      <c r="J17" s="106"/>
      <c r="K17" s="107">
        <f>ROUNDUP(C17/1.09*2.2927%,2)</f>
        <v>40690.76</v>
      </c>
      <c r="L17" s="105" t="s">
        <v>67</v>
      </c>
      <c r="M17" s="108"/>
      <c r="N17" s="109"/>
      <c r="O17" s="108"/>
      <c r="P17" s="95" t="s">
        <v>68</v>
      </c>
      <c r="Q17" s="8"/>
      <c r="R17" s="8">
        <v>200000</v>
      </c>
      <c r="S17" s="150">
        <v>200000</v>
      </c>
      <c r="T17" s="146">
        <v>0</v>
      </c>
    </row>
    <row r="18" s="1" customFormat="1" ht="29.1" customHeight="1" spans="1:20">
      <c r="A18" s="27"/>
      <c r="B18" s="51"/>
      <c r="C18" s="52"/>
      <c r="D18" s="53"/>
      <c r="E18" s="54"/>
      <c r="F18" s="55"/>
      <c r="G18" s="56"/>
      <c r="H18" s="57"/>
      <c r="I18" s="110"/>
      <c r="J18" s="111"/>
      <c r="K18" s="112"/>
      <c r="L18" s="110"/>
      <c r="M18" s="113"/>
      <c r="N18" s="114"/>
      <c r="O18" s="113"/>
      <c r="P18" s="95" t="s">
        <v>69</v>
      </c>
      <c r="Q18" s="8"/>
      <c r="R18" s="8">
        <v>100576</v>
      </c>
      <c r="S18" s="150">
        <v>100576</v>
      </c>
      <c r="T18" s="147"/>
    </row>
    <row r="19" s="1" customFormat="1" ht="29.1" customHeight="1" spans="1:20">
      <c r="A19" s="27"/>
      <c r="B19" s="58"/>
      <c r="C19" s="59"/>
      <c r="D19" s="60"/>
      <c r="E19" s="61"/>
      <c r="F19" s="62"/>
      <c r="G19" s="63"/>
      <c r="H19" s="64"/>
      <c r="I19" s="115"/>
      <c r="J19" s="116"/>
      <c r="K19" s="117"/>
      <c r="L19" s="115"/>
      <c r="M19" s="118"/>
      <c r="N19" s="119"/>
      <c r="O19" s="118"/>
      <c r="P19" s="95" t="s">
        <v>70</v>
      </c>
      <c r="Q19" s="8"/>
      <c r="R19" s="8"/>
      <c r="S19" s="150">
        <v>232180.5</v>
      </c>
      <c r="T19" s="147"/>
    </row>
    <row r="20" s="1" customFormat="1" ht="29.1" customHeight="1" spans="1:20">
      <c r="A20" s="27"/>
      <c r="B20" s="44" t="s">
        <v>97</v>
      </c>
      <c r="C20" s="45"/>
      <c r="D20" s="46"/>
      <c r="E20" s="47"/>
      <c r="F20" s="48"/>
      <c r="G20" s="49"/>
      <c r="H20" s="50"/>
      <c r="I20" s="105"/>
      <c r="J20" s="106"/>
      <c r="K20" s="107"/>
      <c r="L20" s="105"/>
      <c r="M20" s="108"/>
      <c r="N20" s="109"/>
      <c r="O20" s="108"/>
      <c r="P20" s="120" t="s">
        <v>72</v>
      </c>
      <c r="Q20" s="8"/>
      <c r="R20" s="8">
        <v>100000</v>
      </c>
      <c r="S20" s="150">
        <v>100000</v>
      </c>
      <c r="T20" s="147"/>
    </row>
    <row r="21" s="1" customFormat="1" ht="29.1" customHeight="1" spans="1:20">
      <c r="A21" s="27"/>
      <c r="B21" s="51"/>
      <c r="C21" s="52"/>
      <c r="D21" s="53"/>
      <c r="E21" s="54"/>
      <c r="F21" s="55"/>
      <c r="G21" s="56"/>
      <c r="H21" s="57"/>
      <c r="I21" s="110"/>
      <c r="J21" s="111"/>
      <c r="K21" s="112"/>
      <c r="L21" s="110"/>
      <c r="M21" s="113"/>
      <c r="N21" s="114"/>
      <c r="O21" s="113"/>
      <c r="P21" s="120" t="s">
        <v>73</v>
      </c>
      <c r="Q21" s="8"/>
      <c r="R21" s="8">
        <v>100000</v>
      </c>
      <c r="S21" s="150">
        <v>100000</v>
      </c>
      <c r="T21" s="147"/>
    </row>
    <row r="22" s="1" customFormat="1" ht="29.1" customHeight="1" spans="1:20">
      <c r="A22" s="27"/>
      <c r="B22" s="58"/>
      <c r="C22" s="59"/>
      <c r="D22" s="60"/>
      <c r="E22" s="61"/>
      <c r="F22" s="62"/>
      <c r="G22" s="63"/>
      <c r="H22" s="64"/>
      <c r="I22" s="115"/>
      <c r="J22" s="116"/>
      <c r="K22" s="117"/>
      <c r="L22" s="115"/>
      <c r="M22" s="118"/>
      <c r="N22" s="119"/>
      <c r="O22" s="118"/>
      <c r="P22" s="120" t="s">
        <v>58</v>
      </c>
      <c r="Q22" s="8"/>
      <c r="R22" s="8">
        <v>100000</v>
      </c>
      <c r="S22" s="150">
        <v>100000</v>
      </c>
      <c r="T22" s="147"/>
    </row>
    <row r="23" s="1" customFormat="1" ht="29.1" customHeight="1" spans="1:20">
      <c r="A23" s="27"/>
      <c r="B23" s="20" t="s">
        <v>98</v>
      </c>
      <c r="C23" s="42"/>
      <c r="D23" s="40"/>
      <c r="E23" s="23"/>
      <c r="F23" s="24"/>
      <c r="G23" s="41"/>
      <c r="H23" s="26"/>
      <c r="I23" s="91"/>
      <c r="J23" s="92"/>
      <c r="K23" s="93"/>
      <c r="L23" s="91"/>
      <c r="M23" s="88"/>
      <c r="N23" s="103"/>
      <c r="O23" s="104"/>
      <c r="P23" s="95" t="s">
        <v>84</v>
      </c>
      <c r="Q23" s="8"/>
      <c r="R23" s="8"/>
      <c r="S23" s="150">
        <v>613578.28</v>
      </c>
      <c r="T23" s="147"/>
    </row>
    <row r="24" s="1" customFormat="1" ht="29.1" customHeight="1" spans="1:20">
      <c r="A24" s="27"/>
      <c r="B24" s="20" t="s">
        <v>99</v>
      </c>
      <c r="C24" s="42"/>
      <c r="D24" s="40"/>
      <c r="E24" s="23"/>
      <c r="F24" s="24"/>
      <c r="G24" s="41"/>
      <c r="H24" s="26"/>
      <c r="I24" s="91"/>
      <c r="J24" s="92"/>
      <c r="K24" s="93"/>
      <c r="L24" s="91"/>
      <c r="M24" s="88"/>
      <c r="N24" s="103"/>
      <c r="O24" s="104"/>
      <c r="P24" s="120" t="s">
        <v>58</v>
      </c>
      <c r="Q24" s="8"/>
      <c r="R24" s="8">
        <v>112034.5</v>
      </c>
      <c r="S24" s="150">
        <v>112034.5</v>
      </c>
      <c r="T24" s="147"/>
    </row>
    <row r="25" s="1" customFormat="1" ht="29.1" customHeight="1" spans="1:20">
      <c r="A25" s="29"/>
      <c r="B25" s="20" t="s">
        <v>100</v>
      </c>
      <c r="C25" s="42"/>
      <c r="D25" s="40"/>
      <c r="E25" s="23"/>
      <c r="F25" s="24"/>
      <c r="G25" s="41"/>
      <c r="H25" s="26"/>
      <c r="I25" s="91"/>
      <c r="J25" s="92"/>
      <c r="K25" s="93"/>
      <c r="L25" s="91"/>
      <c r="M25" s="88"/>
      <c r="N25" s="103"/>
      <c r="O25" s="104"/>
      <c r="P25" s="95" t="s">
        <v>88</v>
      </c>
      <c r="Q25" s="8" t="s">
        <v>89</v>
      </c>
      <c r="R25" s="8"/>
      <c r="S25" s="150">
        <v>238741.5</v>
      </c>
      <c r="T25" s="148"/>
    </row>
    <row r="26" s="1" customFormat="1" ht="29.1" customHeight="1" spans="1:20">
      <c r="A26" s="19">
        <v>5</v>
      </c>
      <c r="B26" s="44" t="s">
        <v>101</v>
      </c>
      <c r="C26" s="45">
        <v>3940501.86</v>
      </c>
      <c r="D26" s="46"/>
      <c r="E26" s="47" t="s">
        <v>53</v>
      </c>
      <c r="F26" s="48" t="s">
        <v>54</v>
      </c>
      <c r="G26" s="49">
        <v>0.8</v>
      </c>
      <c r="H26" s="50">
        <v>0.05</v>
      </c>
      <c r="I26" s="105">
        <f t="shared" ref="I26" si="4">C26*H26</f>
        <v>197025.093</v>
      </c>
      <c r="J26" s="106"/>
      <c r="K26" s="107">
        <f>ROUNDUP(C26/1.09*2.2927%,2)</f>
        <v>82884.3</v>
      </c>
      <c r="L26" s="91"/>
      <c r="M26" s="88"/>
      <c r="N26" s="103"/>
      <c r="O26" s="104"/>
      <c r="P26" s="95" t="s">
        <v>91</v>
      </c>
      <c r="Q26" s="8"/>
      <c r="R26" s="8"/>
      <c r="S26" s="150">
        <v>3140000</v>
      </c>
      <c r="T26" s="146">
        <f>C26+D26-I26-K26-L26-N26-S26-S27-S28</f>
        <v>0</v>
      </c>
    </row>
    <row r="27" s="1" customFormat="1" ht="29.1" customHeight="1" spans="1:20">
      <c r="A27" s="27"/>
      <c r="B27" s="51"/>
      <c r="C27" s="52"/>
      <c r="D27" s="53"/>
      <c r="E27" s="54"/>
      <c r="F27" s="55"/>
      <c r="G27" s="56"/>
      <c r="H27" s="57"/>
      <c r="I27" s="110"/>
      <c r="J27" s="111"/>
      <c r="K27" s="112"/>
      <c r="L27" s="91"/>
      <c r="M27" s="88"/>
      <c r="N27" s="103"/>
      <c r="O27" s="104"/>
      <c r="P27" s="120" t="s">
        <v>92</v>
      </c>
      <c r="Q27" s="8"/>
      <c r="R27" s="8"/>
      <c r="S27" s="150">
        <v>200000</v>
      </c>
      <c r="T27" s="147"/>
    </row>
    <row r="28" s="1" customFormat="1" ht="29.1" customHeight="1" spans="1:20">
      <c r="A28" s="29"/>
      <c r="B28" s="58"/>
      <c r="C28" s="59"/>
      <c r="D28" s="60"/>
      <c r="E28" s="61"/>
      <c r="F28" s="62"/>
      <c r="G28" s="63"/>
      <c r="H28" s="64"/>
      <c r="I28" s="115"/>
      <c r="J28" s="116"/>
      <c r="K28" s="117"/>
      <c r="L28" s="91"/>
      <c r="M28" s="88"/>
      <c r="N28" s="103"/>
      <c r="O28" s="104"/>
      <c r="P28" s="95" t="s">
        <v>93</v>
      </c>
      <c r="Q28" s="8"/>
      <c r="R28" s="8"/>
      <c r="S28" s="151">
        <f>C26+D26-I26-K26-L26-N26-S26-S27</f>
        <v>320592.467</v>
      </c>
      <c r="T28" s="148"/>
    </row>
    <row r="29" s="1" customFormat="1" ht="28.5" customHeight="1" spans="1:20">
      <c r="A29" s="159"/>
      <c r="B29" s="160" t="s">
        <v>85</v>
      </c>
      <c r="C29" s="161"/>
      <c r="D29" s="162"/>
      <c r="E29" s="163"/>
      <c r="F29" s="164"/>
      <c r="G29" s="165"/>
      <c r="H29" s="166"/>
      <c r="I29" s="167"/>
      <c r="J29" s="168"/>
      <c r="K29" s="169"/>
      <c r="L29" s="167"/>
      <c r="M29" s="170"/>
      <c r="N29" s="171"/>
      <c r="O29" s="172"/>
      <c r="P29" s="173"/>
      <c r="Q29" s="174"/>
      <c r="R29" s="174"/>
      <c r="S29" s="175"/>
      <c r="T29" s="176"/>
    </row>
    <row r="30" s="1" customFormat="1" ht="29.1" customHeight="1" spans="1:20">
      <c r="A30" s="29"/>
      <c r="B30" s="44" t="s">
        <v>102</v>
      </c>
      <c r="C30" s="45">
        <v>3878659.91</v>
      </c>
      <c r="D30" s="46"/>
      <c r="E30" s="47" t="s">
        <v>53</v>
      </c>
      <c r="F30" s="48" t="s">
        <v>54</v>
      </c>
      <c r="G30" s="49">
        <v>1</v>
      </c>
      <c r="H30" s="50">
        <v>0.05</v>
      </c>
      <c r="I30" s="105">
        <v>231743.96</v>
      </c>
      <c r="J30" s="106" t="s">
        <v>103</v>
      </c>
      <c r="K30" s="107">
        <v>83006.88</v>
      </c>
      <c r="L30" s="91">
        <v>250</v>
      </c>
      <c r="M30" s="88" t="s">
        <v>104</v>
      </c>
      <c r="N30" s="103"/>
      <c r="O30" s="104"/>
      <c r="P30" s="95" t="s">
        <v>91</v>
      </c>
      <c r="Q30" s="8"/>
      <c r="R30" s="8"/>
      <c r="S30" s="150">
        <v>3086160</v>
      </c>
      <c r="T30" s="146">
        <f>C30+D30-I30-K30-L30-N30-S30-S31-S32</f>
        <v>391215.36</v>
      </c>
    </row>
    <row r="31" s="1" customFormat="1" ht="29.1" customHeight="1" spans="1:20">
      <c r="A31" s="29"/>
      <c r="B31" s="51"/>
      <c r="C31" s="52"/>
      <c r="D31" s="53"/>
      <c r="E31" s="54"/>
      <c r="F31" s="55"/>
      <c r="G31" s="56"/>
      <c r="H31" s="57"/>
      <c r="I31" s="110"/>
      <c r="J31" s="111"/>
      <c r="K31" s="112"/>
      <c r="L31" s="91"/>
      <c r="M31" s="88"/>
      <c r="N31" s="103"/>
      <c r="O31" s="104"/>
      <c r="P31" s="95" t="s">
        <v>59</v>
      </c>
      <c r="Q31" s="8"/>
      <c r="R31" s="8"/>
      <c r="S31" s="150">
        <v>86283.71</v>
      </c>
      <c r="T31" s="147"/>
    </row>
    <row r="32" s="1" customFormat="1" ht="29.1" customHeight="1" spans="1:20">
      <c r="A32" s="29"/>
      <c r="B32" s="58"/>
      <c r="C32" s="59"/>
      <c r="D32" s="60"/>
      <c r="E32" s="61"/>
      <c r="F32" s="62"/>
      <c r="G32" s="63"/>
      <c r="H32" s="64"/>
      <c r="I32" s="115"/>
      <c r="J32" s="116"/>
      <c r="K32" s="117"/>
      <c r="L32" s="91"/>
      <c r="M32" s="88"/>
      <c r="N32" s="103"/>
      <c r="O32" s="104"/>
      <c r="P32" s="95"/>
      <c r="Q32" s="8"/>
      <c r="R32" s="8"/>
      <c r="S32" s="150"/>
      <c r="T32" s="148"/>
    </row>
    <row r="33" s="1" customFormat="1" ht="29.1" customHeight="1" spans="1:20">
      <c r="A33" s="29"/>
      <c r="B33" s="20"/>
      <c r="C33" s="42"/>
      <c r="D33" s="40"/>
      <c r="E33" s="23"/>
      <c r="F33" s="24"/>
      <c r="G33" s="41"/>
      <c r="H33" s="26"/>
      <c r="I33" s="91"/>
      <c r="J33" s="92"/>
      <c r="K33" s="93"/>
      <c r="L33" s="91"/>
      <c r="M33" s="88"/>
      <c r="N33" s="103"/>
      <c r="O33" s="104"/>
      <c r="P33" s="95"/>
      <c r="Q33" s="8"/>
      <c r="R33" s="8"/>
      <c r="S33" s="150"/>
      <c r="T33" s="154"/>
    </row>
    <row r="34" s="1" customFormat="1" ht="29.1" customHeight="1" spans="1:20">
      <c r="A34" s="29"/>
      <c r="B34" s="20"/>
      <c r="C34" s="42"/>
      <c r="D34" s="40"/>
      <c r="E34" s="23"/>
      <c r="F34" s="24"/>
      <c r="G34" s="41"/>
      <c r="H34" s="26"/>
      <c r="I34" s="91"/>
      <c r="J34" s="92"/>
      <c r="K34" s="93"/>
      <c r="L34" s="91"/>
      <c r="M34" s="88"/>
      <c r="N34" s="103"/>
      <c r="O34" s="104"/>
      <c r="P34" s="95"/>
      <c r="Q34" s="8"/>
      <c r="R34" s="8"/>
      <c r="S34" s="150"/>
      <c r="T34" s="154"/>
    </row>
    <row r="35" s="1" customFormat="1" ht="29.1" customHeight="1" spans="1:20">
      <c r="A35" s="29"/>
      <c r="B35" s="20"/>
      <c r="C35" s="42"/>
      <c r="D35" s="40"/>
      <c r="E35" s="23"/>
      <c r="F35" s="24"/>
      <c r="G35" s="41"/>
      <c r="H35" s="26"/>
      <c r="I35" s="91"/>
      <c r="J35" s="92"/>
      <c r="K35" s="93"/>
      <c r="L35" s="91"/>
      <c r="M35" s="88"/>
      <c r="N35" s="103"/>
      <c r="O35" s="104"/>
      <c r="P35" s="95"/>
      <c r="Q35" s="8"/>
      <c r="R35" s="8"/>
      <c r="S35" s="150"/>
      <c r="T35" s="154"/>
    </row>
    <row r="36" s="1" customFormat="1" ht="29.1" customHeight="1" spans="1:20">
      <c r="A36" s="29"/>
      <c r="B36" s="20"/>
      <c r="C36" s="42"/>
      <c r="D36" s="40"/>
      <c r="E36" s="23"/>
      <c r="F36" s="24"/>
      <c r="G36" s="41"/>
      <c r="H36" s="26"/>
      <c r="I36" s="91"/>
      <c r="J36" s="92"/>
      <c r="K36" s="93"/>
      <c r="L36" s="91"/>
      <c r="M36" s="88"/>
      <c r="N36" s="103"/>
      <c r="O36" s="104"/>
      <c r="P36" s="95"/>
      <c r="Q36" s="8"/>
      <c r="R36" s="8"/>
      <c r="S36" s="150"/>
      <c r="T36" s="154"/>
    </row>
    <row r="37" s="1" customFormat="1" ht="29.1" customHeight="1" spans="1:20">
      <c r="A37" s="29"/>
      <c r="B37" s="20"/>
      <c r="C37" s="42"/>
      <c r="D37" s="40"/>
      <c r="E37" s="23"/>
      <c r="F37" s="24"/>
      <c r="G37" s="41"/>
      <c r="H37" s="26"/>
      <c r="I37" s="91"/>
      <c r="J37" s="92"/>
      <c r="K37" s="93"/>
      <c r="L37" s="91"/>
      <c r="M37" s="88"/>
      <c r="N37" s="103"/>
      <c r="O37" s="104"/>
      <c r="P37" s="95"/>
      <c r="Q37" s="8"/>
      <c r="R37" s="8"/>
      <c r="S37" s="150"/>
      <c r="T37" s="154"/>
    </row>
    <row r="38" s="1" customFormat="1" ht="30" customHeight="1" spans="1:20">
      <c r="A38" s="5" t="s">
        <v>74</v>
      </c>
      <c r="B38" s="5"/>
      <c r="C38" s="75">
        <f>SUM(C8:C37)</f>
        <v>14368166.47</v>
      </c>
      <c r="D38" s="75">
        <f>SUM(D8:D37)</f>
        <v>0</v>
      </c>
      <c r="E38" s="76"/>
      <c r="F38" s="76"/>
      <c r="G38" s="76"/>
      <c r="H38" s="77" t="s">
        <v>75</v>
      </c>
      <c r="I38" s="75">
        <f>SUM(I8:I37)</f>
        <v>756219.288</v>
      </c>
      <c r="J38" s="76"/>
      <c r="K38" s="75">
        <f>SUM(K8:K37)</f>
        <v>303642.594119027</v>
      </c>
      <c r="L38" s="75">
        <f>SUM(L8:L37)</f>
        <v>237454</v>
      </c>
      <c r="M38" s="77" t="s">
        <v>75</v>
      </c>
      <c r="N38" s="94">
        <f>SUM(N8:N16)</f>
        <v>0</v>
      </c>
      <c r="O38" s="77" t="s">
        <v>75</v>
      </c>
      <c r="P38" s="77" t="s">
        <v>75</v>
      </c>
      <c r="Q38" s="77"/>
      <c r="R38" s="77"/>
      <c r="S38" s="75">
        <f>SUM(S8:S37)</f>
        <v>12679635.227</v>
      </c>
      <c r="T38" s="155">
        <f>C38+D38-I38-K38-L38-N38-R38-S38</f>
        <v>391215.360880969</v>
      </c>
    </row>
    <row r="39" s="1" customFormat="1" ht="30" customHeight="1" spans="1:20">
      <c r="A39" s="78" t="s">
        <v>76</v>
      </c>
      <c r="B39" s="78"/>
      <c r="C39" s="78" t="s">
        <v>77</v>
      </c>
      <c r="D39" s="78"/>
      <c r="E39" s="78"/>
      <c r="F39" s="79">
        <f>S30+S31</f>
        <v>3172443.71</v>
      </c>
      <c r="G39" s="80"/>
      <c r="H39" s="81" t="s">
        <v>78</v>
      </c>
      <c r="I39" s="128"/>
      <c r="J39" s="128"/>
      <c r="K39" s="128"/>
      <c r="L39" s="129"/>
      <c r="M39" s="78" t="s">
        <v>79</v>
      </c>
      <c r="N39" s="130">
        <f>F39</f>
        <v>3172443.71</v>
      </c>
      <c r="O39" s="131"/>
      <c r="P39" s="131"/>
      <c r="Q39" s="131"/>
      <c r="R39" s="131"/>
      <c r="S39" s="131"/>
      <c r="T39" s="156"/>
    </row>
    <row r="40" s="1" customFormat="1" ht="30" customHeight="1" spans="1:20">
      <c r="A40" s="78"/>
      <c r="B40" s="78"/>
      <c r="C40" s="78" t="s">
        <v>80</v>
      </c>
      <c r="D40" s="78"/>
      <c r="E40" s="78"/>
      <c r="F40" s="79">
        <v>0</v>
      </c>
      <c r="G40" s="80"/>
      <c r="H40" s="82"/>
      <c r="I40" s="132"/>
      <c r="J40" s="132"/>
      <c r="K40" s="132"/>
      <c r="L40" s="133"/>
      <c r="M40" s="78" t="s">
        <v>81</v>
      </c>
      <c r="N40" s="134" t="str">
        <f>SUBSTITUTE(SUBSTITUTE(TEXT(INT(N39),"[DBNum2][$-804]G/通用格式元"&amp;IF(INT(N39)=N39,"整",""))&amp;TEXT(MID(N39,FIND(".",N39&amp;".0")+1,1),"[DBNum2][$-804]G/通用格式角")&amp;TEXT(MID(N39,FIND(".",N39&amp;".0")+2,1),"[DBNum2][$-804]G/通用格式分"),"零角","零"),"零分","")</f>
        <v>叁佰壹拾柒万贰仟肆佰肆拾叁元柒角壹分</v>
      </c>
      <c r="O40" s="135"/>
      <c r="P40" s="135"/>
      <c r="Q40" s="135"/>
      <c r="R40" s="135"/>
      <c r="S40" s="135"/>
      <c r="T40" s="157"/>
    </row>
    <row r="41" s="1" customFormat="1" ht="11.25" spans="2:20">
      <c r="B41" s="2"/>
      <c r="E41" s="3"/>
      <c r="F41" s="3"/>
      <c r="G41" s="3"/>
      <c r="I41" s="3"/>
      <c r="J41" s="3"/>
      <c r="L41" s="3"/>
      <c r="S41" s="3"/>
      <c r="T41" s="1" t="s">
        <v>82</v>
      </c>
    </row>
    <row r="46" s="1" customFormat="1" spans="2:19">
      <c r="B46" s="83"/>
      <c r="E46" s="3"/>
      <c r="F46" s="3"/>
      <c r="G46" s="3"/>
      <c r="I46" s="3"/>
      <c r="J46" s="3"/>
      <c r="L46" s="3"/>
      <c r="S46" s="3"/>
    </row>
  </sheetData>
  <mergeCells count="98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38:B38"/>
    <mergeCell ref="C39:E39"/>
    <mergeCell ref="F39:G39"/>
    <mergeCell ref="N39:T39"/>
    <mergeCell ref="C40:E40"/>
    <mergeCell ref="F40:G40"/>
    <mergeCell ref="N40:T40"/>
    <mergeCell ref="A5:A7"/>
    <mergeCell ref="A8:A11"/>
    <mergeCell ref="A14:A16"/>
    <mergeCell ref="A17:A25"/>
    <mergeCell ref="A26:A28"/>
    <mergeCell ref="B17:B19"/>
    <mergeCell ref="B20:B22"/>
    <mergeCell ref="B26:B28"/>
    <mergeCell ref="B30:B32"/>
    <mergeCell ref="C17:C19"/>
    <mergeCell ref="C20:C22"/>
    <mergeCell ref="C26:C28"/>
    <mergeCell ref="C30:C32"/>
    <mergeCell ref="D17:D19"/>
    <mergeCell ref="D20:D22"/>
    <mergeCell ref="D26:D28"/>
    <mergeCell ref="D30:D32"/>
    <mergeCell ref="E17:E19"/>
    <mergeCell ref="E20:E22"/>
    <mergeCell ref="E26:E28"/>
    <mergeCell ref="E30:E32"/>
    <mergeCell ref="F17:F19"/>
    <mergeCell ref="F20:F22"/>
    <mergeCell ref="F26:F28"/>
    <mergeCell ref="F30:F32"/>
    <mergeCell ref="G17:G19"/>
    <mergeCell ref="G20:G22"/>
    <mergeCell ref="G26:G28"/>
    <mergeCell ref="G30:G32"/>
    <mergeCell ref="H17:H19"/>
    <mergeCell ref="H20:H22"/>
    <mergeCell ref="H26:H28"/>
    <mergeCell ref="H30:H32"/>
    <mergeCell ref="I17:I19"/>
    <mergeCell ref="I20:I22"/>
    <mergeCell ref="I26:I28"/>
    <mergeCell ref="I30:I32"/>
    <mergeCell ref="J17:J19"/>
    <mergeCell ref="J20:J22"/>
    <mergeCell ref="J26:J28"/>
    <mergeCell ref="J30:J32"/>
    <mergeCell ref="K17:K19"/>
    <mergeCell ref="K20:K22"/>
    <mergeCell ref="K26:K28"/>
    <mergeCell ref="K30:K32"/>
    <mergeCell ref="L17:L19"/>
    <mergeCell ref="L20:L22"/>
    <mergeCell ref="M17:M19"/>
    <mergeCell ref="M20:M22"/>
    <mergeCell ref="N17:N19"/>
    <mergeCell ref="N20:N22"/>
    <mergeCell ref="O17:O19"/>
    <mergeCell ref="O20:O22"/>
    <mergeCell ref="S5:S7"/>
    <mergeCell ref="T5:T7"/>
    <mergeCell ref="T8:T11"/>
    <mergeCell ref="T13:T16"/>
    <mergeCell ref="T17:T25"/>
    <mergeCell ref="T26:T28"/>
    <mergeCell ref="T30:T32"/>
    <mergeCell ref="A39:B40"/>
    <mergeCell ref="H39:L40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6"/>
  <sheetViews>
    <sheetView zoomScale="80" zoomScaleNormal="80" topLeftCell="A22" workbookViewId="0">
      <selection activeCell="N40" sqref="N40:T40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31.125" style="3" customWidth="1"/>
    <col min="7" max="7" width="17.5" style="3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24.9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.95" customHeight="1" spans="1:20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84"/>
      <c r="J2" s="84" t="s">
        <v>4</v>
      </c>
      <c r="K2" s="84"/>
      <c r="L2" s="84"/>
      <c r="M2" s="85"/>
      <c r="N2" s="86" t="s">
        <v>5</v>
      </c>
      <c r="O2" s="86"/>
      <c r="P2" s="77">
        <v>9243</v>
      </c>
      <c r="Q2" s="75" t="s">
        <v>6</v>
      </c>
      <c r="R2" s="75"/>
      <c r="S2" s="136"/>
      <c r="T2" s="136"/>
    </row>
    <row r="3" ht="27.95" customHeight="1" spans="1:20">
      <c r="A3" s="5" t="s">
        <v>7</v>
      </c>
      <c r="B3" s="5"/>
      <c r="C3" s="8">
        <v>14944693.05</v>
      </c>
      <c r="D3" s="8"/>
      <c r="E3" s="8"/>
      <c r="F3" s="8" t="s">
        <v>8</v>
      </c>
      <c r="G3" s="9" t="s">
        <v>9</v>
      </c>
      <c r="H3" s="5" t="s">
        <v>10</v>
      </c>
      <c r="I3" s="5"/>
      <c r="J3" s="87" t="s">
        <v>11</v>
      </c>
      <c r="K3" s="87"/>
      <c r="L3" s="87"/>
      <c r="M3" s="87"/>
      <c r="N3" s="5" t="s">
        <v>12</v>
      </c>
      <c r="O3" s="5"/>
      <c r="P3" s="87" t="s">
        <v>13</v>
      </c>
      <c r="Q3" s="137" t="s">
        <v>14</v>
      </c>
      <c r="R3" s="138"/>
      <c r="S3" s="139" t="s">
        <v>15</v>
      </c>
      <c r="T3" s="140"/>
    </row>
    <row r="4" ht="27.95" customHeight="1" spans="1:20">
      <c r="A4" s="5" t="s">
        <v>16</v>
      </c>
      <c r="B4" s="5"/>
      <c r="C4" s="158">
        <v>15124385.76</v>
      </c>
      <c r="D4" s="158"/>
      <c r="E4" s="158"/>
      <c r="F4" s="8" t="s">
        <v>17</v>
      </c>
      <c r="G4" s="10" t="s">
        <v>94</v>
      </c>
      <c r="H4" s="5" t="s">
        <v>18</v>
      </c>
      <c r="I4" s="5"/>
      <c r="J4" s="87" t="s">
        <v>19</v>
      </c>
      <c r="K4" s="87"/>
      <c r="L4" s="87"/>
      <c r="M4" s="87"/>
      <c r="N4" s="5" t="s">
        <v>20</v>
      </c>
      <c r="O4" s="5"/>
      <c r="P4" s="88" t="s">
        <v>21</v>
      </c>
      <c r="Q4" s="8" t="s">
        <v>22</v>
      </c>
      <c r="R4" s="88" t="s">
        <v>23</v>
      </c>
      <c r="S4" s="141" t="s">
        <v>24</v>
      </c>
      <c r="T4" s="142" t="s">
        <v>23</v>
      </c>
    </row>
    <row r="5" ht="27.95" customHeight="1" spans="1:20">
      <c r="A5" s="5" t="s">
        <v>25</v>
      </c>
      <c r="B5" s="11" t="s">
        <v>26</v>
      </c>
      <c r="C5" s="12"/>
      <c r="D5" s="12"/>
      <c r="E5" s="12"/>
      <c r="F5" s="13"/>
      <c r="G5" s="14" t="s">
        <v>27</v>
      </c>
      <c r="H5" s="11" t="s">
        <v>26</v>
      </c>
      <c r="I5" s="12"/>
      <c r="J5" s="13"/>
      <c r="K5" s="14" t="s">
        <v>28</v>
      </c>
      <c r="L5" s="11" t="s">
        <v>29</v>
      </c>
      <c r="M5" s="13"/>
      <c r="N5" s="11" t="s">
        <v>30</v>
      </c>
      <c r="O5" s="13"/>
      <c r="P5" s="89" t="s">
        <v>31</v>
      </c>
      <c r="Q5" s="143"/>
      <c r="R5" s="143"/>
      <c r="S5" s="141" t="s">
        <v>32</v>
      </c>
      <c r="T5" s="144" t="s">
        <v>33</v>
      </c>
    </row>
    <row r="6" ht="27.95" customHeight="1" spans="1:20">
      <c r="A6" s="5"/>
      <c r="B6" s="15" t="s">
        <v>34</v>
      </c>
      <c r="C6" s="16"/>
      <c r="D6" s="16"/>
      <c r="E6" s="16"/>
      <c r="F6" s="17"/>
      <c r="G6" s="5"/>
      <c r="H6" s="15" t="s">
        <v>35</v>
      </c>
      <c r="I6" s="16"/>
      <c r="J6" s="17"/>
      <c r="K6" s="5" t="s">
        <v>36</v>
      </c>
      <c r="L6" s="15" t="s">
        <v>37</v>
      </c>
      <c r="M6" s="17"/>
      <c r="N6" s="15" t="s">
        <v>38</v>
      </c>
      <c r="O6" s="17"/>
      <c r="P6" s="90" t="s">
        <v>39</v>
      </c>
      <c r="Q6" s="145"/>
      <c r="R6" s="145"/>
      <c r="S6" s="141"/>
      <c r="T6" s="144"/>
    </row>
    <row r="7" ht="27.95" customHeight="1" spans="1:20">
      <c r="A7" s="5"/>
      <c r="B7" s="18" t="s">
        <v>40</v>
      </c>
      <c r="C7" s="5" t="s">
        <v>41</v>
      </c>
      <c r="D7" s="5" t="s">
        <v>42</v>
      </c>
      <c r="E7" s="8" t="s">
        <v>43</v>
      </c>
      <c r="F7" s="8" t="s">
        <v>44</v>
      </c>
      <c r="G7" s="18" t="s">
        <v>45</v>
      </c>
      <c r="H7" s="5" t="s">
        <v>46</v>
      </c>
      <c r="I7" s="8" t="s">
        <v>47</v>
      </c>
      <c r="J7" s="8" t="s">
        <v>48</v>
      </c>
      <c r="K7" s="75" t="s">
        <v>47</v>
      </c>
      <c r="L7" s="8" t="s">
        <v>47</v>
      </c>
      <c r="M7" s="5" t="s">
        <v>48</v>
      </c>
      <c r="N7" s="5" t="s">
        <v>47</v>
      </c>
      <c r="O7" s="5" t="s">
        <v>48</v>
      </c>
      <c r="P7" s="8" t="s">
        <v>49</v>
      </c>
      <c r="Q7" s="8" t="s">
        <v>50</v>
      </c>
      <c r="R7" s="8" t="s">
        <v>51</v>
      </c>
      <c r="S7" s="141"/>
      <c r="T7" s="144"/>
    </row>
    <row r="8" ht="29.1" customHeight="1" spans="1:20">
      <c r="A8" s="19">
        <v>1</v>
      </c>
      <c r="B8" s="20" t="s">
        <v>52</v>
      </c>
      <c r="C8" s="21">
        <v>3207725.62</v>
      </c>
      <c r="D8" s="22">
        <v>2185064.21</v>
      </c>
      <c r="E8" s="23" t="s">
        <v>53</v>
      </c>
      <c r="F8" s="24" t="s">
        <v>54</v>
      </c>
      <c r="G8" s="25">
        <v>0.5</v>
      </c>
      <c r="H8" s="26">
        <v>0.05</v>
      </c>
      <c r="I8" s="91">
        <f>C8*H8</f>
        <v>160386.281</v>
      </c>
      <c r="J8" s="92"/>
      <c r="K8" s="93">
        <f>C8/1.09*2.2927%</f>
        <v>67471.1241190275</v>
      </c>
      <c r="L8" s="91">
        <v>237204</v>
      </c>
      <c r="M8" s="88" t="s">
        <v>55</v>
      </c>
      <c r="N8" s="94"/>
      <c r="O8" s="8"/>
      <c r="P8" s="95" t="s">
        <v>56</v>
      </c>
      <c r="Q8" s="95" t="s">
        <v>57</v>
      </c>
      <c r="R8" s="95">
        <v>357600</v>
      </c>
      <c r="S8" s="95">
        <v>357600</v>
      </c>
      <c r="T8" s="146">
        <f>C8+D8-I8-K8-L8-S8-S9-S10+D11</f>
        <v>0.00488097220659256</v>
      </c>
    </row>
    <row r="9" ht="29.1" customHeight="1" spans="1:20">
      <c r="A9" s="27"/>
      <c r="B9" s="20"/>
      <c r="C9" s="21"/>
      <c r="D9" s="22"/>
      <c r="E9" s="23"/>
      <c r="F9" s="28"/>
      <c r="G9" s="25"/>
      <c r="H9" s="26"/>
      <c r="I9" s="91"/>
      <c r="J9" s="92"/>
      <c r="K9" s="93"/>
      <c r="L9" s="91"/>
      <c r="M9" s="88"/>
      <c r="N9" s="94"/>
      <c r="O9" s="8"/>
      <c r="P9" s="95" t="s">
        <v>58</v>
      </c>
      <c r="Q9" s="95"/>
      <c r="R9" s="95" t="s">
        <v>57</v>
      </c>
      <c r="S9" s="95">
        <v>200000</v>
      </c>
      <c r="T9" s="147"/>
    </row>
    <row r="10" ht="29.1" customHeight="1" spans="1:20">
      <c r="A10" s="27"/>
      <c r="B10" s="20"/>
      <c r="C10" s="21"/>
      <c r="D10" s="22"/>
      <c r="E10" s="23"/>
      <c r="F10" s="28"/>
      <c r="G10" s="25"/>
      <c r="H10" s="26"/>
      <c r="I10" s="91"/>
      <c r="J10" s="92"/>
      <c r="K10" s="93"/>
      <c r="L10" s="91"/>
      <c r="M10" s="88"/>
      <c r="N10" s="94"/>
      <c r="O10" s="8"/>
      <c r="P10" s="95" t="s">
        <v>59</v>
      </c>
      <c r="Q10" s="95"/>
      <c r="R10" s="95"/>
      <c r="S10" s="95">
        <v>2185064.21</v>
      </c>
      <c r="T10" s="147"/>
    </row>
    <row r="11" ht="29.1" customHeight="1" spans="1:20">
      <c r="A11" s="29"/>
      <c r="B11" s="20" t="s">
        <v>60</v>
      </c>
      <c r="C11" s="21"/>
      <c r="D11" s="22">
        <v>-2185064.21</v>
      </c>
      <c r="E11" s="23" t="s">
        <v>61</v>
      </c>
      <c r="F11" s="202" t="s">
        <v>95</v>
      </c>
      <c r="G11" s="30"/>
      <c r="H11" s="26">
        <v>0.05</v>
      </c>
      <c r="I11" s="91">
        <f t="shared" ref="I11:I13" si="0">C11*H11</f>
        <v>0</v>
      </c>
      <c r="J11" s="92"/>
      <c r="K11" s="93">
        <f t="shared" ref="K11" si="1">C11/1.09*2.2927%</f>
        <v>0</v>
      </c>
      <c r="L11" s="91"/>
      <c r="M11" s="88"/>
      <c r="N11" s="94"/>
      <c r="O11" s="8"/>
      <c r="P11" s="95"/>
      <c r="Q11" s="95"/>
      <c r="R11" s="95"/>
      <c r="S11" s="95">
        <v>0</v>
      </c>
      <c r="T11" s="148"/>
    </row>
    <row r="12" ht="18.75" customHeight="1" spans="1:20">
      <c r="A12" s="31"/>
      <c r="B12" s="32"/>
      <c r="C12" s="33"/>
      <c r="D12" s="34"/>
      <c r="E12" s="35"/>
      <c r="F12" s="36"/>
      <c r="G12" s="37"/>
      <c r="H12" s="38"/>
      <c r="I12" s="96"/>
      <c r="J12" s="97"/>
      <c r="K12" s="98"/>
      <c r="L12" s="96"/>
      <c r="M12" s="99"/>
      <c r="N12" s="100"/>
      <c r="O12" s="101"/>
      <c r="P12" s="102"/>
      <c r="Q12" s="102"/>
      <c r="R12" s="102"/>
      <c r="S12" s="102"/>
      <c r="T12" s="149"/>
    </row>
    <row r="13" ht="29.1" customHeight="1" spans="1:20">
      <c r="A13" s="39">
        <v>2</v>
      </c>
      <c r="B13" s="20" t="s">
        <v>63</v>
      </c>
      <c r="C13" s="21">
        <v>1406751.15</v>
      </c>
      <c r="D13" s="22">
        <v>321517.8</v>
      </c>
      <c r="E13" s="23" t="s">
        <v>61</v>
      </c>
      <c r="F13" s="202" t="s">
        <v>95</v>
      </c>
      <c r="G13" s="30">
        <v>0.6</v>
      </c>
      <c r="H13" s="26">
        <v>0.05</v>
      </c>
      <c r="I13" s="91">
        <f t="shared" si="0"/>
        <v>70337.5575</v>
      </c>
      <c r="J13" s="92"/>
      <c r="K13" s="93">
        <f>ROUNDUP(C13/1.09*2.2927%,2)</f>
        <v>29589.53</v>
      </c>
      <c r="L13" s="91"/>
      <c r="M13" s="88"/>
      <c r="N13" s="103"/>
      <c r="O13" s="104"/>
      <c r="P13" s="95" t="s">
        <v>56</v>
      </c>
      <c r="Q13" s="95"/>
      <c r="R13" s="95">
        <v>321517.8</v>
      </c>
      <c r="S13" s="95">
        <v>321517.8</v>
      </c>
      <c r="T13" s="146">
        <f>C13+D13-I13-K13-N13-S13-S14-D15-S16</f>
        <v>643035.6025</v>
      </c>
    </row>
    <row r="14" ht="29.1" customHeight="1" spans="1:20">
      <c r="A14" s="19">
        <v>3</v>
      </c>
      <c r="B14" s="20" t="s">
        <v>64</v>
      </c>
      <c r="C14" s="21">
        <v>0</v>
      </c>
      <c r="D14" s="40"/>
      <c r="E14" s="23"/>
      <c r="F14" s="24"/>
      <c r="G14" s="41"/>
      <c r="H14" s="26"/>
      <c r="I14" s="91"/>
      <c r="J14" s="92"/>
      <c r="K14" s="93">
        <f t="shared" ref="K14" si="2">C14/1.09*2.2927%</f>
        <v>0</v>
      </c>
      <c r="L14" s="91"/>
      <c r="M14" s="88"/>
      <c r="N14" s="103"/>
      <c r="O14" s="104"/>
      <c r="P14" s="95" t="s">
        <v>58</v>
      </c>
      <c r="Q14" s="95"/>
      <c r="R14" s="95" t="s">
        <v>57</v>
      </c>
      <c r="S14" s="95">
        <v>200000</v>
      </c>
      <c r="T14" s="147"/>
    </row>
    <row r="15" ht="29.1" customHeight="1" spans="1:20">
      <c r="A15" s="27"/>
      <c r="B15" s="20"/>
      <c r="C15" s="42"/>
      <c r="D15" s="43">
        <v>-321517.8</v>
      </c>
      <c r="E15" s="23"/>
      <c r="F15" s="24"/>
      <c r="G15" s="41"/>
      <c r="H15" s="26"/>
      <c r="I15" s="91"/>
      <c r="J15" s="92"/>
      <c r="K15" s="93"/>
      <c r="L15" s="91"/>
      <c r="M15" s="88"/>
      <c r="N15" s="103"/>
      <c r="O15" s="104"/>
      <c r="P15" s="95" t="s">
        <v>59</v>
      </c>
      <c r="Q15" s="95"/>
      <c r="R15" s="95"/>
      <c r="T15" s="147"/>
    </row>
    <row r="16" ht="29.1" customHeight="1" spans="1:20">
      <c r="A16" s="29"/>
      <c r="B16" s="20"/>
      <c r="C16" s="42"/>
      <c r="D16" s="40"/>
      <c r="E16" s="23"/>
      <c r="F16" s="24"/>
      <c r="G16" s="41"/>
      <c r="H16" s="26"/>
      <c r="I16" s="91"/>
      <c r="J16" s="92"/>
      <c r="K16" s="93"/>
      <c r="L16" s="91"/>
      <c r="M16" s="88"/>
      <c r="N16" s="103"/>
      <c r="O16" s="104"/>
      <c r="P16" s="95" t="s">
        <v>59</v>
      </c>
      <c r="Q16" s="8"/>
      <c r="R16" s="8"/>
      <c r="S16" s="150">
        <v>785306.26</v>
      </c>
      <c r="T16" s="148"/>
    </row>
    <row r="17" s="1" customFormat="1" ht="29.1" customHeight="1" spans="1:20">
      <c r="A17" s="19">
        <v>4</v>
      </c>
      <c r="B17" s="44" t="s">
        <v>96</v>
      </c>
      <c r="C17" s="45">
        <v>1934527.93</v>
      </c>
      <c r="D17" s="46"/>
      <c r="E17" s="47" t="s">
        <v>53</v>
      </c>
      <c r="F17" s="48" t="s">
        <v>54</v>
      </c>
      <c r="G17" s="49"/>
      <c r="H17" s="50">
        <v>0.05</v>
      </c>
      <c r="I17" s="105">
        <f t="shared" ref="I17" si="3">C17*H17</f>
        <v>96726.3965</v>
      </c>
      <c r="J17" s="106"/>
      <c r="K17" s="107">
        <f>ROUNDUP(C17/1.09*2.2927%,2)</f>
        <v>40690.76</v>
      </c>
      <c r="L17" s="105" t="s">
        <v>67</v>
      </c>
      <c r="M17" s="108"/>
      <c r="N17" s="109"/>
      <c r="O17" s="108"/>
      <c r="P17" s="95" t="s">
        <v>68</v>
      </c>
      <c r="Q17" s="8"/>
      <c r="R17" s="8">
        <v>200000</v>
      </c>
      <c r="S17" s="150">
        <v>200000</v>
      </c>
      <c r="T17" s="146">
        <v>0</v>
      </c>
    </row>
    <row r="18" s="1" customFormat="1" ht="29.1" customHeight="1" spans="1:20">
      <c r="A18" s="27"/>
      <c r="B18" s="51"/>
      <c r="C18" s="52"/>
      <c r="D18" s="53"/>
      <c r="E18" s="54"/>
      <c r="F18" s="55"/>
      <c r="G18" s="56"/>
      <c r="H18" s="57"/>
      <c r="I18" s="110"/>
      <c r="J18" s="111"/>
      <c r="K18" s="112"/>
      <c r="L18" s="110"/>
      <c r="M18" s="113"/>
      <c r="N18" s="114"/>
      <c r="O18" s="113"/>
      <c r="P18" s="95" t="s">
        <v>69</v>
      </c>
      <c r="Q18" s="8"/>
      <c r="R18" s="8">
        <v>100576</v>
      </c>
      <c r="S18" s="150">
        <v>100576</v>
      </c>
      <c r="T18" s="147"/>
    </row>
    <row r="19" s="1" customFormat="1" ht="29.1" customHeight="1" spans="1:20">
      <c r="A19" s="27"/>
      <c r="B19" s="58"/>
      <c r="C19" s="59"/>
      <c r="D19" s="60"/>
      <c r="E19" s="61"/>
      <c r="F19" s="62"/>
      <c r="G19" s="63"/>
      <c r="H19" s="64"/>
      <c r="I19" s="115"/>
      <c r="J19" s="116"/>
      <c r="K19" s="117"/>
      <c r="L19" s="115"/>
      <c r="M19" s="118"/>
      <c r="N19" s="119"/>
      <c r="O19" s="118"/>
      <c r="P19" s="95" t="s">
        <v>70</v>
      </c>
      <c r="Q19" s="8"/>
      <c r="R19" s="8"/>
      <c r="S19" s="150">
        <v>232180.5</v>
      </c>
      <c r="T19" s="147"/>
    </row>
    <row r="20" s="1" customFormat="1" ht="29.1" customHeight="1" spans="1:20">
      <c r="A20" s="27"/>
      <c r="B20" s="44" t="s">
        <v>97</v>
      </c>
      <c r="C20" s="45"/>
      <c r="D20" s="46"/>
      <c r="E20" s="47"/>
      <c r="F20" s="48"/>
      <c r="G20" s="49"/>
      <c r="H20" s="50"/>
      <c r="I20" s="105"/>
      <c r="J20" s="106"/>
      <c r="K20" s="107"/>
      <c r="L20" s="105"/>
      <c r="M20" s="108"/>
      <c r="N20" s="109"/>
      <c r="O20" s="108"/>
      <c r="P20" s="120" t="s">
        <v>72</v>
      </c>
      <c r="Q20" s="8"/>
      <c r="R20" s="8">
        <v>100000</v>
      </c>
      <c r="S20" s="150">
        <v>100000</v>
      </c>
      <c r="T20" s="147"/>
    </row>
    <row r="21" s="1" customFormat="1" ht="29.1" customHeight="1" spans="1:20">
      <c r="A21" s="27"/>
      <c r="B21" s="51"/>
      <c r="C21" s="52"/>
      <c r="D21" s="53"/>
      <c r="E21" s="54"/>
      <c r="F21" s="55"/>
      <c r="G21" s="56"/>
      <c r="H21" s="57"/>
      <c r="I21" s="110"/>
      <c r="J21" s="111"/>
      <c r="K21" s="112"/>
      <c r="L21" s="110"/>
      <c r="M21" s="113"/>
      <c r="N21" s="114"/>
      <c r="O21" s="113"/>
      <c r="P21" s="120" t="s">
        <v>73</v>
      </c>
      <c r="Q21" s="8"/>
      <c r="R21" s="8">
        <v>100000</v>
      </c>
      <c r="S21" s="150">
        <v>100000</v>
      </c>
      <c r="T21" s="147"/>
    </row>
    <row r="22" s="1" customFormat="1" ht="29.1" customHeight="1" spans="1:20">
      <c r="A22" s="27"/>
      <c r="B22" s="58"/>
      <c r="C22" s="59"/>
      <c r="D22" s="60"/>
      <c r="E22" s="61"/>
      <c r="F22" s="62"/>
      <c r="G22" s="63"/>
      <c r="H22" s="64"/>
      <c r="I22" s="115"/>
      <c r="J22" s="116"/>
      <c r="K22" s="117"/>
      <c r="L22" s="115"/>
      <c r="M22" s="118"/>
      <c r="N22" s="119"/>
      <c r="O22" s="118"/>
      <c r="P22" s="120" t="s">
        <v>58</v>
      </c>
      <c r="Q22" s="8"/>
      <c r="R22" s="8">
        <v>100000</v>
      </c>
      <c r="S22" s="150">
        <v>100000</v>
      </c>
      <c r="T22" s="147"/>
    </row>
    <row r="23" s="1" customFormat="1" ht="29.1" customHeight="1" spans="1:20">
      <c r="A23" s="27"/>
      <c r="B23" s="20" t="s">
        <v>98</v>
      </c>
      <c r="C23" s="42"/>
      <c r="D23" s="40"/>
      <c r="E23" s="23"/>
      <c r="F23" s="24"/>
      <c r="G23" s="41"/>
      <c r="H23" s="26"/>
      <c r="I23" s="91"/>
      <c r="J23" s="92"/>
      <c r="K23" s="93"/>
      <c r="L23" s="91"/>
      <c r="M23" s="88"/>
      <c r="N23" s="103"/>
      <c r="O23" s="104"/>
      <c r="P23" s="95" t="s">
        <v>84</v>
      </c>
      <c r="Q23" s="8"/>
      <c r="R23" s="8"/>
      <c r="S23" s="150">
        <v>613578.28</v>
      </c>
      <c r="T23" s="147"/>
    </row>
    <row r="24" s="1" customFormat="1" ht="29.1" customHeight="1" spans="1:20">
      <c r="A24" s="27"/>
      <c r="B24" s="20" t="s">
        <v>99</v>
      </c>
      <c r="C24" s="42"/>
      <c r="D24" s="40"/>
      <c r="E24" s="23"/>
      <c r="F24" s="24"/>
      <c r="G24" s="41"/>
      <c r="H24" s="26"/>
      <c r="I24" s="91"/>
      <c r="J24" s="92"/>
      <c r="K24" s="93"/>
      <c r="L24" s="91"/>
      <c r="M24" s="88"/>
      <c r="N24" s="103"/>
      <c r="O24" s="104"/>
      <c r="P24" s="120" t="s">
        <v>58</v>
      </c>
      <c r="Q24" s="8"/>
      <c r="R24" s="8">
        <v>112034.5</v>
      </c>
      <c r="S24" s="150">
        <v>112034.5</v>
      </c>
      <c r="T24" s="147"/>
    </row>
    <row r="25" s="1" customFormat="1" ht="29.1" customHeight="1" spans="1:20">
      <c r="A25" s="29"/>
      <c r="B25" s="20" t="s">
        <v>100</v>
      </c>
      <c r="C25" s="42"/>
      <c r="D25" s="40"/>
      <c r="E25" s="23"/>
      <c r="F25" s="24"/>
      <c r="G25" s="41"/>
      <c r="H25" s="26"/>
      <c r="I25" s="91"/>
      <c r="J25" s="92"/>
      <c r="K25" s="93"/>
      <c r="L25" s="91"/>
      <c r="M25" s="88"/>
      <c r="N25" s="103"/>
      <c r="O25" s="104"/>
      <c r="P25" s="95" t="s">
        <v>88</v>
      </c>
      <c r="Q25" s="8" t="s">
        <v>89</v>
      </c>
      <c r="R25" s="8"/>
      <c r="S25" s="150">
        <v>238741.5</v>
      </c>
      <c r="T25" s="148"/>
    </row>
    <row r="26" s="1" customFormat="1" ht="29.1" customHeight="1" spans="1:20">
      <c r="A26" s="19">
        <v>5</v>
      </c>
      <c r="B26" s="44" t="s">
        <v>101</v>
      </c>
      <c r="C26" s="45">
        <v>3940501.86</v>
      </c>
      <c r="D26" s="46"/>
      <c r="E26" s="47" t="s">
        <v>53</v>
      </c>
      <c r="F26" s="48" t="s">
        <v>54</v>
      </c>
      <c r="G26" s="49">
        <v>0.8</v>
      </c>
      <c r="H26" s="50">
        <v>0.05</v>
      </c>
      <c r="I26" s="105">
        <f t="shared" ref="I26" si="4">C26*H26</f>
        <v>197025.093</v>
      </c>
      <c r="J26" s="106"/>
      <c r="K26" s="107">
        <f>ROUNDUP(C26/1.09*2.2927%,2)</f>
        <v>82884.3</v>
      </c>
      <c r="L26" s="91"/>
      <c r="M26" s="88"/>
      <c r="N26" s="103"/>
      <c r="O26" s="104"/>
      <c r="P26" s="95" t="s">
        <v>91</v>
      </c>
      <c r="Q26" s="8"/>
      <c r="R26" s="8"/>
      <c r="S26" s="150">
        <v>3140000</v>
      </c>
      <c r="T26" s="146">
        <f>C26+D26-I26-K26-L26-N26-S26-S27-S28</f>
        <v>0</v>
      </c>
    </row>
    <row r="27" s="1" customFormat="1" ht="29.1" customHeight="1" spans="1:20">
      <c r="A27" s="27"/>
      <c r="B27" s="51"/>
      <c r="C27" s="52"/>
      <c r="D27" s="53"/>
      <c r="E27" s="54"/>
      <c r="F27" s="55"/>
      <c r="G27" s="56"/>
      <c r="H27" s="57"/>
      <c r="I27" s="110"/>
      <c r="J27" s="111"/>
      <c r="K27" s="112"/>
      <c r="L27" s="91"/>
      <c r="M27" s="88"/>
      <c r="N27" s="103"/>
      <c r="O27" s="104"/>
      <c r="P27" s="120" t="s">
        <v>92</v>
      </c>
      <c r="Q27" s="8"/>
      <c r="R27" s="8"/>
      <c r="S27" s="150">
        <v>200000</v>
      </c>
      <c r="T27" s="147"/>
    </row>
    <row r="28" s="1" customFormat="1" ht="29.1" customHeight="1" spans="1:20">
      <c r="A28" s="29"/>
      <c r="B28" s="58"/>
      <c r="C28" s="59"/>
      <c r="D28" s="60"/>
      <c r="E28" s="61"/>
      <c r="F28" s="62"/>
      <c r="G28" s="63"/>
      <c r="H28" s="64"/>
      <c r="I28" s="115"/>
      <c r="J28" s="116"/>
      <c r="K28" s="117"/>
      <c r="L28" s="91"/>
      <c r="M28" s="88"/>
      <c r="N28" s="103"/>
      <c r="O28" s="104"/>
      <c r="P28" s="95" t="s">
        <v>93</v>
      </c>
      <c r="Q28" s="8"/>
      <c r="R28" s="8"/>
      <c r="S28" s="151">
        <f>C26+D26-I26-K26-L26-N26-S26-S27</f>
        <v>320592.467</v>
      </c>
      <c r="T28" s="148"/>
    </row>
    <row r="29" s="1" customFormat="1" ht="29.1" customHeight="1" spans="1:20">
      <c r="A29" s="29"/>
      <c r="B29" s="44" t="s">
        <v>102</v>
      </c>
      <c r="C29" s="45">
        <v>3878659.91</v>
      </c>
      <c r="D29" s="46"/>
      <c r="E29" s="47" t="s">
        <v>53</v>
      </c>
      <c r="F29" s="48" t="s">
        <v>54</v>
      </c>
      <c r="G29" s="49">
        <v>1</v>
      </c>
      <c r="H29" s="50">
        <v>0.05</v>
      </c>
      <c r="I29" s="105">
        <v>231743.96</v>
      </c>
      <c r="J29" s="106" t="s">
        <v>103</v>
      </c>
      <c r="K29" s="107">
        <v>83006.88</v>
      </c>
      <c r="L29" s="91">
        <v>250</v>
      </c>
      <c r="M29" s="88" t="s">
        <v>104</v>
      </c>
      <c r="N29" s="103"/>
      <c r="O29" s="104"/>
      <c r="P29" s="95" t="s">
        <v>91</v>
      </c>
      <c r="Q29" s="8"/>
      <c r="R29" s="8"/>
      <c r="S29" s="150">
        <v>3086160</v>
      </c>
      <c r="T29" s="146">
        <f>C29+D29-I29-K29-L29-N29-S29-S30-S31-L33-S33</f>
        <v>191115.36</v>
      </c>
    </row>
    <row r="30" s="1" customFormat="1" ht="29.1" customHeight="1" spans="1:20">
      <c r="A30" s="29"/>
      <c r="B30" s="51"/>
      <c r="C30" s="52"/>
      <c r="D30" s="53"/>
      <c r="E30" s="54"/>
      <c r="F30" s="55"/>
      <c r="G30" s="56"/>
      <c r="H30" s="57"/>
      <c r="I30" s="110"/>
      <c r="J30" s="111"/>
      <c r="K30" s="112"/>
      <c r="L30" s="91"/>
      <c r="M30" s="88"/>
      <c r="N30" s="103"/>
      <c r="O30" s="104"/>
      <c r="P30" s="95" t="s">
        <v>59</v>
      </c>
      <c r="Q30" s="8"/>
      <c r="R30" s="8"/>
      <c r="S30" s="150">
        <v>86283.71</v>
      </c>
      <c r="T30" s="147"/>
    </row>
    <row r="31" s="1" customFormat="1" ht="29.1" customHeight="1" spans="1:20">
      <c r="A31" s="29"/>
      <c r="B31" s="58"/>
      <c r="C31" s="59"/>
      <c r="D31" s="60"/>
      <c r="E31" s="61"/>
      <c r="F31" s="62"/>
      <c r="G31" s="63"/>
      <c r="H31" s="64"/>
      <c r="I31" s="115"/>
      <c r="J31" s="116"/>
      <c r="K31" s="117"/>
      <c r="L31" s="91"/>
      <c r="M31" s="88"/>
      <c r="N31" s="103"/>
      <c r="O31" s="104"/>
      <c r="P31" s="95"/>
      <c r="Q31" s="8"/>
      <c r="R31" s="8"/>
      <c r="S31" s="150"/>
      <c r="T31" s="147"/>
    </row>
    <row r="32" s="1" customFormat="1" ht="28.5" customHeight="1" spans="1:20">
      <c r="A32" s="159"/>
      <c r="B32" s="160" t="s">
        <v>85</v>
      </c>
      <c r="C32" s="161"/>
      <c r="D32" s="162"/>
      <c r="E32" s="163"/>
      <c r="F32" s="164"/>
      <c r="G32" s="165"/>
      <c r="H32" s="166"/>
      <c r="I32" s="167"/>
      <c r="J32" s="168"/>
      <c r="K32" s="169"/>
      <c r="L32" s="167"/>
      <c r="M32" s="170"/>
      <c r="N32" s="171"/>
      <c r="O32" s="172"/>
      <c r="P32" s="173"/>
      <c r="Q32" s="174"/>
      <c r="R32" s="174"/>
      <c r="S32" s="175"/>
      <c r="T32" s="147"/>
    </row>
    <row r="33" s="1" customFormat="1" ht="29.1" customHeight="1" spans="1:20">
      <c r="A33" s="29"/>
      <c r="B33" s="20"/>
      <c r="C33" s="42"/>
      <c r="D33" s="40"/>
      <c r="E33" s="23"/>
      <c r="F33" s="24"/>
      <c r="G33" s="41"/>
      <c r="H33" s="26"/>
      <c r="I33" s="91"/>
      <c r="J33" s="92"/>
      <c r="K33" s="93"/>
      <c r="L33" s="91">
        <v>100</v>
      </c>
      <c r="M33" s="88" t="s">
        <v>104</v>
      </c>
      <c r="N33" s="103"/>
      <c r="O33" s="104"/>
      <c r="P33" s="95" t="s">
        <v>105</v>
      </c>
      <c r="Q33" s="8"/>
      <c r="R33" s="8"/>
      <c r="S33" s="150">
        <v>200000</v>
      </c>
      <c r="T33" s="148"/>
    </row>
    <row r="34" s="1" customFormat="1" ht="29.1" customHeight="1" spans="1:20">
      <c r="A34" s="29"/>
      <c r="B34" s="20"/>
      <c r="C34" s="42"/>
      <c r="D34" s="40"/>
      <c r="E34" s="23"/>
      <c r="F34" s="24"/>
      <c r="G34" s="41"/>
      <c r="H34" s="26"/>
      <c r="I34" s="91"/>
      <c r="J34" s="92"/>
      <c r="K34" s="93"/>
      <c r="L34" s="91"/>
      <c r="M34" s="88"/>
      <c r="N34" s="103"/>
      <c r="O34" s="104"/>
      <c r="P34" s="95"/>
      <c r="Q34" s="8"/>
      <c r="R34" s="8"/>
      <c r="S34" s="150"/>
      <c r="T34" s="154"/>
    </row>
    <row r="35" s="1" customFormat="1" ht="29.1" customHeight="1" spans="1:20">
      <c r="A35" s="29"/>
      <c r="B35" s="20"/>
      <c r="C35" s="42"/>
      <c r="D35" s="40"/>
      <c r="E35" s="23"/>
      <c r="F35" s="24"/>
      <c r="G35" s="41"/>
      <c r="H35" s="26"/>
      <c r="I35" s="91"/>
      <c r="J35" s="92"/>
      <c r="K35" s="93"/>
      <c r="L35" s="91"/>
      <c r="M35" s="88"/>
      <c r="N35" s="103"/>
      <c r="O35" s="104"/>
      <c r="P35" s="95"/>
      <c r="Q35" s="8"/>
      <c r="R35" s="8"/>
      <c r="S35" s="150"/>
      <c r="T35" s="154"/>
    </row>
    <row r="36" s="1" customFormat="1" ht="29.1" customHeight="1" spans="1:20">
      <c r="A36" s="29"/>
      <c r="B36" s="20"/>
      <c r="C36" s="42"/>
      <c r="D36" s="40"/>
      <c r="E36" s="23"/>
      <c r="F36" s="24"/>
      <c r="G36" s="41"/>
      <c r="H36" s="26"/>
      <c r="I36" s="91"/>
      <c r="J36" s="92"/>
      <c r="K36" s="93"/>
      <c r="L36" s="91"/>
      <c r="M36" s="88"/>
      <c r="N36" s="103"/>
      <c r="O36" s="104"/>
      <c r="P36" s="95"/>
      <c r="Q36" s="8"/>
      <c r="R36" s="8"/>
      <c r="S36" s="150"/>
      <c r="T36" s="154"/>
    </row>
    <row r="37" s="1" customFormat="1" ht="29.1" customHeight="1" spans="1:20">
      <c r="A37" s="29"/>
      <c r="B37" s="20"/>
      <c r="C37" s="42"/>
      <c r="D37" s="40"/>
      <c r="E37" s="23"/>
      <c r="F37" s="24"/>
      <c r="G37" s="41"/>
      <c r="H37" s="26"/>
      <c r="I37" s="91"/>
      <c r="J37" s="92"/>
      <c r="K37" s="93"/>
      <c r="L37" s="91"/>
      <c r="M37" s="88"/>
      <c r="N37" s="103"/>
      <c r="O37" s="104"/>
      <c r="P37" s="95"/>
      <c r="Q37" s="8"/>
      <c r="R37" s="8"/>
      <c r="S37" s="150"/>
      <c r="T37" s="154"/>
    </row>
    <row r="38" s="1" customFormat="1" ht="30" customHeight="1" spans="1:20">
      <c r="A38" s="5" t="s">
        <v>74</v>
      </c>
      <c r="B38" s="5"/>
      <c r="C38" s="75">
        <f>SUM(C8:C37)</f>
        <v>14368166.47</v>
      </c>
      <c r="D38" s="75">
        <f>SUM(D8:D37)</f>
        <v>0</v>
      </c>
      <c r="E38" s="76"/>
      <c r="F38" s="76"/>
      <c r="G38" s="76"/>
      <c r="H38" s="77" t="s">
        <v>75</v>
      </c>
      <c r="I38" s="75">
        <f>SUM(I8:I37)</f>
        <v>756219.288</v>
      </c>
      <c r="J38" s="76"/>
      <c r="K38" s="75">
        <f>SUM(K8:K37)</f>
        <v>303642.594119027</v>
      </c>
      <c r="L38" s="75">
        <f>SUM(L8:L37)</f>
        <v>237554</v>
      </c>
      <c r="M38" s="77" t="s">
        <v>75</v>
      </c>
      <c r="N38" s="94">
        <f>SUM(N8:N16)</f>
        <v>0</v>
      </c>
      <c r="O38" s="77" t="s">
        <v>75</v>
      </c>
      <c r="P38" s="77" t="s">
        <v>75</v>
      </c>
      <c r="Q38" s="77"/>
      <c r="R38" s="77"/>
      <c r="S38" s="75">
        <f>SUM(S8:S37)</f>
        <v>12879635.227</v>
      </c>
      <c r="T38" s="155">
        <f>C38+D38-I38-K38-L38-N38-R38-S38</f>
        <v>191115.360880969</v>
      </c>
    </row>
    <row r="39" s="1" customFormat="1" ht="30" customHeight="1" spans="1:20">
      <c r="A39" s="78" t="s">
        <v>76</v>
      </c>
      <c r="B39" s="78"/>
      <c r="C39" s="78" t="s">
        <v>77</v>
      </c>
      <c r="D39" s="78"/>
      <c r="E39" s="78"/>
      <c r="F39" s="79">
        <f>S29+S30+S33+T29</f>
        <v>3563559.07</v>
      </c>
      <c r="G39" s="80"/>
      <c r="H39" s="81" t="s">
        <v>78</v>
      </c>
      <c r="I39" s="128"/>
      <c r="J39" s="128"/>
      <c r="K39" s="128"/>
      <c r="L39" s="129"/>
      <c r="M39" s="78" t="s">
        <v>79</v>
      </c>
      <c r="N39" s="130">
        <v>200000</v>
      </c>
      <c r="O39" s="131"/>
      <c r="P39" s="131"/>
      <c r="Q39" s="131"/>
      <c r="R39" s="131"/>
      <c r="S39" s="131"/>
      <c r="T39" s="156"/>
    </row>
    <row r="40" s="1" customFormat="1" ht="30" customHeight="1" spans="1:20">
      <c r="A40" s="78"/>
      <c r="B40" s="78"/>
      <c r="C40" s="78" t="s">
        <v>80</v>
      </c>
      <c r="D40" s="78"/>
      <c r="E40" s="78"/>
      <c r="F40" s="79">
        <f>S29+S30</f>
        <v>3172443.71</v>
      </c>
      <c r="G40" s="80"/>
      <c r="H40" s="82"/>
      <c r="I40" s="132"/>
      <c r="J40" s="132"/>
      <c r="K40" s="132"/>
      <c r="L40" s="133"/>
      <c r="M40" s="78" t="s">
        <v>81</v>
      </c>
      <c r="N40" s="134" t="str">
        <f>SUBSTITUTE(SUBSTITUTE(TEXT(INT(N39),"[DBNum2][$-804]G/通用格式元"&amp;IF(INT(N39)=N39,"整",""))&amp;TEXT(MID(N39,FIND(".",N39&amp;".0")+1,1),"[DBNum2][$-804]G/通用格式角")&amp;TEXT(MID(N39,FIND(".",N39&amp;".0")+2,1),"[DBNum2][$-804]G/通用格式分"),"零角","零"),"零分","")</f>
        <v>贰拾万元整</v>
      </c>
      <c r="O40" s="135"/>
      <c r="P40" s="135"/>
      <c r="Q40" s="135"/>
      <c r="R40" s="135"/>
      <c r="S40" s="135"/>
      <c r="T40" s="157"/>
    </row>
    <row r="41" s="1" customFormat="1" ht="11.25" spans="2:20">
      <c r="B41" s="2"/>
      <c r="E41" s="3"/>
      <c r="F41" s="3"/>
      <c r="G41" s="3"/>
      <c r="I41" s="3"/>
      <c r="J41" s="3"/>
      <c r="L41" s="3"/>
      <c r="S41" s="3"/>
      <c r="T41" s="1" t="s">
        <v>82</v>
      </c>
    </row>
    <row r="46" s="1" customFormat="1" spans="2:19">
      <c r="B46" s="83"/>
      <c r="E46" s="3"/>
      <c r="F46" s="3"/>
      <c r="G46" s="3"/>
      <c r="I46" s="3"/>
      <c r="J46" s="3"/>
      <c r="L46" s="3"/>
      <c r="S46" s="3"/>
    </row>
  </sheetData>
  <mergeCells count="98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38:B38"/>
    <mergeCell ref="C39:E39"/>
    <mergeCell ref="F39:G39"/>
    <mergeCell ref="N39:T39"/>
    <mergeCell ref="C40:E40"/>
    <mergeCell ref="F40:G40"/>
    <mergeCell ref="N40:T40"/>
    <mergeCell ref="A5:A7"/>
    <mergeCell ref="A8:A11"/>
    <mergeCell ref="A14:A16"/>
    <mergeCell ref="A17:A25"/>
    <mergeCell ref="A26:A28"/>
    <mergeCell ref="B17:B19"/>
    <mergeCell ref="B20:B22"/>
    <mergeCell ref="B26:B28"/>
    <mergeCell ref="B29:B31"/>
    <mergeCell ref="C17:C19"/>
    <mergeCell ref="C20:C22"/>
    <mergeCell ref="C26:C28"/>
    <mergeCell ref="C29:C31"/>
    <mergeCell ref="D17:D19"/>
    <mergeCell ref="D20:D22"/>
    <mergeCell ref="D26:D28"/>
    <mergeCell ref="D29:D31"/>
    <mergeCell ref="E17:E19"/>
    <mergeCell ref="E20:E22"/>
    <mergeCell ref="E26:E28"/>
    <mergeCell ref="E29:E31"/>
    <mergeCell ref="F17:F19"/>
    <mergeCell ref="F20:F22"/>
    <mergeCell ref="F26:F28"/>
    <mergeCell ref="F29:F31"/>
    <mergeCell ref="G17:G19"/>
    <mergeCell ref="G20:G22"/>
    <mergeCell ref="G26:G28"/>
    <mergeCell ref="G29:G31"/>
    <mergeCell ref="H17:H19"/>
    <mergeCell ref="H20:H22"/>
    <mergeCell ref="H26:H28"/>
    <mergeCell ref="H29:H31"/>
    <mergeCell ref="I17:I19"/>
    <mergeCell ref="I20:I22"/>
    <mergeCell ref="I26:I28"/>
    <mergeCell ref="I29:I31"/>
    <mergeCell ref="J17:J19"/>
    <mergeCell ref="J20:J22"/>
    <mergeCell ref="J26:J28"/>
    <mergeCell ref="J29:J31"/>
    <mergeCell ref="K17:K19"/>
    <mergeCell ref="K20:K22"/>
    <mergeCell ref="K26:K28"/>
    <mergeCell ref="K29:K31"/>
    <mergeCell ref="L17:L19"/>
    <mergeCell ref="L20:L22"/>
    <mergeCell ref="M17:M19"/>
    <mergeCell ref="M20:M22"/>
    <mergeCell ref="N17:N19"/>
    <mergeCell ref="N20:N22"/>
    <mergeCell ref="O17:O19"/>
    <mergeCell ref="O20:O22"/>
    <mergeCell ref="S5:S7"/>
    <mergeCell ref="T5:T7"/>
    <mergeCell ref="T8:T11"/>
    <mergeCell ref="T13:T16"/>
    <mergeCell ref="T17:T25"/>
    <mergeCell ref="T26:T28"/>
    <mergeCell ref="T29:T33"/>
    <mergeCell ref="A39:B40"/>
    <mergeCell ref="H39:L40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5"/>
  <sheetViews>
    <sheetView zoomScale="80" zoomScaleNormal="80" topLeftCell="A22" workbookViewId="0">
      <selection activeCell="B33" sqref="B33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31.125" style="3" customWidth="1"/>
    <col min="7" max="7" width="17.5" style="3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24.9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.95" customHeight="1" spans="1:20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84"/>
      <c r="J2" s="84" t="s">
        <v>4</v>
      </c>
      <c r="K2" s="84"/>
      <c r="L2" s="84"/>
      <c r="M2" s="85"/>
      <c r="N2" s="86" t="s">
        <v>5</v>
      </c>
      <c r="O2" s="86"/>
      <c r="P2" s="77">
        <v>9243</v>
      </c>
      <c r="Q2" s="75" t="s">
        <v>6</v>
      </c>
      <c r="R2" s="75"/>
      <c r="S2" s="136"/>
      <c r="T2" s="136"/>
    </row>
    <row r="3" ht="27.95" customHeight="1" spans="1:20">
      <c r="A3" s="5" t="s">
        <v>7</v>
      </c>
      <c r="B3" s="5"/>
      <c r="C3" s="8">
        <v>14944693.05</v>
      </c>
      <c r="D3" s="8"/>
      <c r="E3" s="8"/>
      <c r="F3" s="8" t="s">
        <v>8</v>
      </c>
      <c r="G3" s="9" t="s">
        <v>9</v>
      </c>
      <c r="H3" s="5" t="s">
        <v>10</v>
      </c>
      <c r="I3" s="5"/>
      <c r="J3" s="87" t="s">
        <v>11</v>
      </c>
      <c r="K3" s="87"/>
      <c r="L3" s="87"/>
      <c r="M3" s="87"/>
      <c r="N3" s="5" t="s">
        <v>12</v>
      </c>
      <c r="O3" s="5"/>
      <c r="P3" s="87" t="s">
        <v>13</v>
      </c>
      <c r="Q3" s="137" t="s">
        <v>14</v>
      </c>
      <c r="R3" s="138"/>
      <c r="S3" s="139" t="s">
        <v>15</v>
      </c>
      <c r="T3" s="140"/>
    </row>
    <row r="4" ht="27.95" customHeight="1" spans="1:20">
      <c r="A4" s="5" t="s">
        <v>16</v>
      </c>
      <c r="B4" s="5"/>
      <c r="C4" s="158">
        <v>15124385.76</v>
      </c>
      <c r="D4" s="158"/>
      <c r="E4" s="158"/>
      <c r="F4" s="8" t="s">
        <v>17</v>
      </c>
      <c r="G4" s="10" t="s">
        <v>94</v>
      </c>
      <c r="H4" s="5" t="s">
        <v>18</v>
      </c>
      <c r="I4" s="5"/>
      <c r="J4" s="87" t="s">
        <v>19</v>
      </c>
      <c r="K4" s="87"/>
      <c r="L4" s="87"/>
      <c r="M4" s="87"/>
      <c r="N4" s="5" t="s">
        <v>20</v>
      </c>
      <c r="O4" s="5"/>
      <c r="P4" s="88" t="s">
        <v>21</v>
      </c>
      <c r="Q4" s="8" t="s">
        <v>22</v>
      </c>
      <c r="R4" s="88" t="s">
        <v>23</v>
      </c>
      <c r="S4" s="141" t="s">
        <v>24</v>
      </c>
      <c r="T4" s="142" t="s">
        <v>23</v>
      </c>
    </row>
    <row r="5" ht="27.95" customHeight="1" spans="1:20">
      <c r="A5" s="5" t="s">
        <v>25</v>
      </c>
      <c r="B5" s="11" t="s">
        <v>26</v>
      </c>
      <c r="C5" s="12"/>
      <c r="D5" s="12"/>
      <c r="E5" s="12"/>
      <c r="F5" s="13"/>
      <c r="G5" s="14" t="s">
        <v>27</v>
      </c>
      <c r="H5" s="11" t="s">
        <v>26</v>
      </c>
      <c r="I5" s="12"/>
      <c r="J5" s="13"/>
      <c r="K5" s="14" t="s">
        <v>28</v>
      </c>
      <c r="L5" s="11" t="s">
        <v>29</v>
      </c>
      <c r="M5" s="13"/>
      <c r="N5" s="11" t="s">
        <v>30</v>
      </c>
      <c r="O5" s="13"/>
      <c r="P5" s="89" t="s">
        <v>31</v>
      </c>
      <c r="Q5" s="143"/>
      <c r="R5" s="143"/>
      <c r="S5" s="141" t="s">
        <v>32</v>
      </c>
      <c r="T5" s="144" t="s">
        <v>33</v>
      </c>
    </row>
    <row r="6" ht="27.95" customHeight="1" spans="1:20">
      <c r="A6" s="5"/>
      <c r="B6" s="15" t="s">
        <v>34</v>
      </c>
      <c r="C6" s="16"/>
      <c r="D6" s="16"/>
      <c r="E6" s="16"/>
      <c r="F6" s="17"/>
      <c r="G6" s="5"/>
      <c r="H6" s="15" t="s">
        <v>35</v>
      </c>
      <c r="I6" s="16"/>
      <c r="J6" s="17"/>
      <c r="K6" s="5" t="s">
        <v>36</v>
      </c>
      <c r="L6" s="15" t="s">
        <v>37</v>
      </c>
      <c r="M6" s="17"/>
      <c r="N6" s="15" t="s">
        <v>38</v>
      </c>
      <c r="O6" s="17"/>
      <c r="P6" s="90" t="s">
        <v>39</v>
      </c>
      <c r="Q6" s="145"/>
      <c r="R6" s="145"/>
      <c r="S6" s="141"/>
      <c r="T6" s="144"/>
    </row>
    <row r="7" ht="27.95" customHeight="1" spans="1:20">
      <c r="A7" s="5"/>
      <c r="B7" s="18" t="s">
        <v>40</v>
      </c>
      <c r="C7" s="5" t="s">
        <v>41</v>
      </c>
      <c r="D7" s="5" t="s">
        <v>42</v>
      </c>
      <c r="E7" s="8" t="s">
        <v>43</v>
      </c>
      <c r="F7" s="8" t="s">
        <v>44</v>
      </c>
      <c r="G7" s="18" t="s">
        <v>45</v>
      </c>
      <c r="H7" s="5" t="s">
        <v>46</v>
      </c>
      <c r="I7" s="8" t="s">
        <v>47</v>
      </c>
      <c r="J7" s="8" t="s">
        <v>48</v>
      </c>
      <c r="K7" s="75" t="s">
        <v>47</v>
      </c>
      <c r="L7" s="8" t="s">
        <v>47</v>
      </c>
      <c r="M7" s="5" t="s">
        <v>48</v>
      </c>
      <c r="N7" s="5" t="s">
        <v>47</v>
      </c>
      <c r="O7" s="5" t="s">
        <v>48</v>
      </c>
      <c r="P7" s="8" t="s">
        <v>49</v>
      </c>
      <c r="Q7" s="8" t="s">
        <v>50</v>
      </c>
      <c r="R7" s="8" t="s">
        <v>51</v>
      </c>
      <c r="S7" s="141"/>
      <c r="T7" s="144"/>
    </row>
    <row r="8" ht="29.1" customHeight="1" spans="1:20">
      <c r="A8" s="19">
        <v>1</v>
      </c>
      <c r="B8" s="20" t="s">
        <v>52</v>
      </c>
      <c r="C8" s="21">
        <v>3207725.62</v>
      </c>
      <c r="D8" s="22">
        <v>2185064.21</v>
      </c>
      <c r="E8" s="23" t="s">
        <v>53</v>
      </c>
      <c r="F8" s="24" t="s">
        <v>54</v>
      </c>
      <c r="G8" s="25">
        <v>0.5</v>
      </c>
      <c r="H8" s="26">
        <v>0.05</v>
      </c>
      <c r="I8" s="91">
        <f>C8*H8</f>
        <v>160386.281</v>
      </c>
      <c r="J8" s="92"/>
      <c r="K8" s="93">
        <f>C8/1.09*2.2927%</f>
        <v>67471.1241190275</v>
      </c>
      <c r="L8" s="91">
        <v>237204</v>
      </c>
      <c r="M8" s="88" t="s">
        <v>55</v>
      </c>
      <c r="N8" s="94"/>
      <c r="O8" s="8"/>
      <c r="P8" s="95" t="s">
        <v>56</v>
      </c>
      <c r="Q8" s="95" t="s">
        <v>57</v>
      </c>
      <c r="R8" s="95">
        <v>357600</v>
      </c>
      <c r="S8" s="95">
        <v>357600</v>
      </c>
      <c r="T8" s="146">
        <f>C8+D8-I8-K8-L8-S8-S9-S10+D11</f>
        <v>0.00488097220659256</v>
      </c>
    </row>
    <row r="9" ht="29.1" customHeight="1" spans="1:20">
      <c r="A9" s="27"/>
      <c r="B9" s="20"/>
      <c r="C9" s="21"/>
      <c r="D9" s="22"/>
      <c r="E9" s="23"/>
      <c r="F9" s="28"/>
      <c r="G9" s="25"/>
      <c r="H9" s="26"/>
      <c r="I9" s="91"/>
      <c r="J9" s="92"/>
      <c r="K9" s="93"/>
      <c r="L9" s="91"/>
      <c r="M9" s="88"/>
      <c r="N9" s="94"/>
      <c r="O9" s="8"/>
      <c r="P9" s="95" t="s">
        <v>58</v>
      </c>
      <c r="Q9" s="95"/>
      <c r="R9" s="95" t="s">
        <v>57</v>
      </c>
      <c r="S9" s="95">
        <v>200000</v>
      </c>
      <c r="T9" s="147"/>
    </row>
    <row r="10" ht="29.1" customHeight="1" spans="1:20">
      <c r="A10" s="27"/>
      <c r="B10" s="20"/>
      <c r="C10" s="21"/>
      <c r="D10" s="22"/>
      <c r="E10" s="23"/>
      <c r="F10" s="28"/>
      <c r="G10" s="25"/>
      <c r="H10" s="26"/>
      <c r="I10" s="91"/>
      <c r="J10" s="92"/>
      <c r="K10" s="93"/>
      <c r="L10" s="91"/>
      <c r="M10" s="88"/>
      <c r="N10" s="94"/>
      <c r="O10" s="8"/>
      <c r="P10" s="95" t="s">
        <v>59</v>
      </c>
      <c r="Q10" s="95"/>
      <c r="R10" s="95"/>
      <c r="S10" s="95">
        <v>2185064.21</v>
      </c>
      <c r="T10" s="147"/>
    </row>
    <row r="11" ht="29.1" customHeight="1" spans="1:20">
      <c r="A11" s="29"/>
      <c r="B11" s="20" t="s">
        <v>60</v>
      </c>
      <c r="C11" s="21"/>
      <c r="D11" s="22">
        <v>-2185064.21</v>
      </c>
      <c r="E11" s="23" t="s">
        <v>61</v>
      </c>
      <c r="F11" s="202" t="s">
        <v>95</v>
      </c>
      <c r="G11" s="30"/>
      <c r="H11" s="26">
        <v>0.05</v>
      </c>
      <c r="I11" s="91">
        <f t="shared" ref="I11:I13" si="0">C11*H11</f>
        <v>0</v>
      </c>
      <c r="J11" s="92"/>
      <c r="K11" s="93">
        <f t="shared" ref="K11" si="1">C11/1.09*2.2927%</f>
        <v>0</v>
      </c>
      <c r="L11" s="91"/>
      <c r="M11" s="88"/>
      <c r="N11" s="94"/>
      <c r="O11" s="8"/>
      <c r="P11" s="95"/>
      <c r="Q11" s="95"/>
      <c r="R11" s="95"/>
      <c r="S11" s="95">
        <v>0</v>
      </c>
      <c r="T11" s="148"/>
    </row>
    <row r="12" ht="18.75" customHeight="1" spans="1:20">
      <c r="A12" s="31"/>
      <c r="B12" s="32"/>
      <c r="C12" s="33"/>
      <c r="D12" s="34"/>
      <c r="E12" s="35"/>
      <c r="F12" s="36"/>
      <c r="G12" s="37"/>
      <c r="H12" s="38"/>
      <c r="I12" s="96"/>
      <c r="J12" s="97"/>
      <c r="K12" s="98"/>
      <c r="L12" s="96"/>
      <c r="M12" s="99"/>
      <c r="N12" s="100"/>
      <c r="O12" s="101"/>
      <c r="P12" s="102"/>
      <c r="Q12" s="102"/>
      <c r="R12" s="102"/>
      <c r="S12" s="102"/>
      <c r="T12" s="149"/>
    </row>
    <row r="13" ht="29.1" customHeight="1" spans="1:20">
      <c r="A13" s="39">
        <v>2</v>
      </c>
      <c r="B13" s="20" t="s">
        <v>63</v>
      </c>
      <c r="C13" s="21">
        <v>1406751.15</v>
      </c>
      <c r="D13" s="22">
        <v>321517.8</v>
      </c>
      <c r="E13" s="23" t="s">
        <v>61</v>
      </c>
      <c r="F13" s="202" t="s">
        <v>95</v>
      </c>
      <c r="G13" s="30">
        <v>0.6</v>
      </c>
      <c r="H13" s="26">
        <v>0.05</v>
      </c>
      <c r="I13" s="91">
        <f t="shared" si="0"/>
        <v>70337.5575</v>
      </c>
      <c r="J13" s="92"/>
      <c r="K13" s="93">
        <f>ROUNDUP(C13/1.09*2.2927%,2)</f>
        <v>29589.53</v>
      </c>
      <c r="L13" s="91"/>
      <c r="M13" s="88"/>
      <c r="N13" s="103"/>
      <c r="O13" s="104"/>
      <c r="P13" s="95" t="s">
        <v>56</v>
      </c>
      <c r="Q13" s="95"/>
      <c r="R13" s="95">
        <v>321517.8</v>
      </c>
      <c r="S13" s="95">
        <v>321517.8</v>
      </c>
      <c r="T13" s="146">
        <f>C13+D13-I13-K13-N13-S13-S14-D15-S16</f>
        <v>643035.6025</v>
      </c>
    </row>
    <row r="14" ht="29.1" customHeight="1" spans="1:20">
      <c r="A14" s="19">
        <v>3</v>
      </c>
      <c r="B14" s="20" t="s">
        <v>64</v>
      </c>
      <c r="C14" s="21">
        <v>0</v>
      </c>
      <c r="D14" s="40"/>
      <c r="E14" s="23"/>
      <c r="F14" s="24"/>
      <c r="G14" s="41"/>
      <c r="H14" s="26"/>
      <c r="I14" s="91"/>
      <c r="J14" s="92"/>
      <c r="K14" s="93">
        <f t="shared" ref="K14" si="2">C14/1.09*2.2927%</f>
        <v>0</v>
      </c>
      <c r="L14" s="91"/>
      <c r="M14" s="88"/>
      <c r="N14" s="103"/>
      <c r="O14" s="104"/>
      <c r="P14" s="95" t="s">
        <v>58</v>
      </c>
      <c r="Q14" s="95"/>
      <c r="R14" s="95" t="s">
        <v>57</v>
      </c>
      <c r="S14" s="95">
        <v>200000</v>
      </c>
      <c r="T14" s="147"/>
    </row>
    <row r="15" ht="29.1" customHeight="1" spans="1:20">
      <c r="A15" s="27"/>
      <c r="B15" s="20"/>
      <c r="C15" s="42"/>
      <c r="D15" s="43">
        <v>-321517.8</v>
      </c>
      <c r="E15" s="23"/>
      <c r="F15" s="24"/>
      <c r="G15" s="41"/>
      <c r="H15" s="26"/>
      <c r="I15" s="91"/>
      <c r="J15" s="92"/>
      <c r="K15" s="93"/>
      <c r="L15" s="91"/>
      <c r="M15" s="88"/>
      <c r="N15" s="103"/>
      <c r="O15" s="104"/>
      <c r="P15" s="95" t="s">
        <v>59</v>
      </c>
      <c r="Q15" s="95"/>
      <c r="R15" s="95"/>
      <c r="T15" s="147"/>
    </row>
    <row r="16" ht="29.1" customHeight="1" spans="1:20">
      <c r="A16" s="29"/>
      <c r="B16" s="20"/>
      <c r="C16" s="42"/>
      <c r="D16" s="40"/>
      <c r="E16" s="23"/>
      <c r="F16" s="24"/>
      <c r="G16" s="41"/>
      <c r="H16" s="26"/>
      <c r="I16" s="91"/>
      <c r="J16" s="92"/>
      <c r="K16" s="93"/>
      <c r="L16" s="91"/>
      <c r="M16" s="88"/>
      <c r="N16" s="103"/>
      <c r="O16" s="104"/>
      <c r="P16" s="95" t="s">
        <v>59</v>
      </c>
      <c r="Q16" s="8"/>
      <c r="R16" s="8"/>
      <c r="S16" s="150">
        <v>785306.26</v>
      </c>
      <c r="T16" s="148"/>
    </row>
    <row r="17" s="1" customFormat="1" ht="29.1" customHeight="1" spans="1:20">
      <c r="A17" s="19">
        <v>4</v>
      </c>
      <c r="B17" s="44" t="s">
        <v>96</v>
      </c>
      <c r="C17" s="45">
        <v>1934527.93</v>
      </c>
      <c r="D17" s="46"/>
      <c r="E17" s="47" t="s">
        <v>53</v>
      </c>
      <c r="F17" s="48" t="s">
        <v>54</v>
      </c>
      <c r="G17" s="49"/>
      <c r="H17" s="50">
        <v>0.05</v>
      </c>
      <c r="I17" s="105">
        <f t="shared" ref="I17" si="3">C17*H17</f>
        <v>96726.3965</v>
      </c>
      <c r="J17" s="106"/>
      <c r="K17" s="107">
        <f>ROUNDUP(C17/1.09*2.2927%,2)</f>
        <v>40690.76</v>
      </c>
      <c r="L17" s="105" t="s">
        <v>67</v>
      </c>
      <c r="M17" s="108"/>
      <c r="N17" s="109"/>
      <c r="O17" s="108"/>
      <c r="P17" s="95" t="s">
        <v>68</v>
      </c>
      <c r="Q17" s="8"/>
      <c r="R17" s="8">
        <v>200000</v>
      </c>
      <c r="S17" s="150">
        <v>200000</v>
      </c>
      <c r="T17" s="146">
        <v>0</v>
      </c>
    </row>
    <row r="18" s="1" customFormat="1" ht="29.1" customHeight="1" spans="1:20">
      <c r="A18" s="27"/>
      <c r="B18" s="51"/>
      <c r="C18" s="52"/>
      <c r="D18" s="53"/>
      <c r="E18" s="54"/>
      <c r="F18" s="55"/>
      <c r="G18" s="56"/>
      <c r="H18" s="57"/>
      <c r="I18" s="110"/>
      <c r="J18" s="111"/>
      <c r="K18" s="112"/>
      <c r="L18" s="110"/>
      <c r="M18" s="113"/>
      <c r="N18" s="114"/>
      <c r="O18" s="113"/>
      <c r="P18" s="95" t="s">
        <v>69</v>
      </c>
      <c r="Q18" s="8"/>
      <c r="R18" s="8">
        <v>100576</v>
      </c>
      <c r="S18" s="150">
        <v>100576</v>
      </c>
      <c r="T18" s="147"/>
    </row>
    <row r="19" s="1" customFormat="1" ht="29.1" customHeight="1" spans="1:20">
      <c r="A19" s="27"/>
      <c r="B19" s="58"/>
      <c r="C19" s="59"/>
      <c r="D19" s="60"/>
      <c r="E19" s="61"/>
      <c r="F19" s="62"/>
      <c r="G19" s="63"/>
      <c r="H19" s="64"/>
      <c r="I19" s="115"/>
      <c r="J19" s="116"/>
      <c r="K19" s="117"/>
      <c r="L19" s="115"/>
      <c r="M19" s="118"/>
      <c r="N19" s="119"/>
      <c r="O19" s="118"/>
      <c r="P19" s="95" t="s">
        <v>70</v>
      </c>
      <c r="Q19" s="8"/>
      <c r="R19" s="8"/>
      <c r="S19" s="150">
        <v>232180.5</v>
      </c>
      <c r="T19" s="147"/>
    </row>
    <row r="20" s="1" customFormat="1" ht="29.1" customHeight="1" spans="1:20">
      <c r="A20" s="27"/>
      <c r="B20" s="44" t="s">
        <v>97</v>
      </c>
      <c r="C20" s="45"/>
      <c r="D20" s="46"/>
      <c r="E20" s="47"/>
      <c r="F20" s="48"/>
      <c r="G20" s="49"/>
      <c r="H20" s="50"/>
      <c r="I20" s="105"/>
      <c r="J20" s="106"/>
      <c r="K20" s="107"/>
      <c r="L20" s="105"/>
      <c r="M20" s="108"/>
      <c r="N20" s="109"/>
      <c r="O20" s="108"/>
      <c r="P20" s="120" t="s">
        <v>72</v>
      </c>
      <c r="Q20" s="8"/>
      <c r="R20" s="8">
        <v>100000</v>
      </c>
      <c r="S20" s="150">
        <v>100000</v>
      </c>
      <c r="T20" s="147"/>
    </row>
    <row r="21" s="1" customFormat="1" ht="29.1" customHeight="1" spans="1:20">
      <c r="A21" s="27"/>
      <c r="B21" s="51"/>
      <c r="C21" s="52"/>
      <c r="D21" s="53"/>
      <c r="E21" s="54"/>
      <c r="F21" s="55"/>
      <c r="G21" s="56"/>
      <c r="H21" s="57"/>
      <c r="I21" s="110"/>
      <c r="J21" s="111"/>
      <c r="K21" s="112"/>
      <c r="L21" s="110"/>
      <c r="M21" s="113"/>
      <c r="N21" s="114"/>
      <c r="O21" s="113"/>
      <c r="P21" s="120" t="s">
        <v>73</v>
      </c>
      <c r="Q21" s="8"/>
      <c r="R21" s="8">
        <v>100000</v>
      </c>
      <c r="S21" s="150">
        <v>100000</v>
      </c>
      <c r="T21" s="147"/>
    </row>
    <row r="22" s="1" customFormat="1" ht="29.1" customHeight="1" spans="1:20">
      <c r="A22" s="27"/>
      <c r="B22" s="58"/>
      <c r="C22" s="59"/>
      <c r="D22" s="60"/>
      <c r="E22" s="61"/>
      <c r="F22" s="62"/>
      <c r="G22" s="63"/>
      <c r="H22" s="64"/>
      <c r="I22" s="115"/>
      <c r="J22" s="116"/>
      <c r="K22" s="117"/>
      <c r="L22" s="115"/>
      <c r="M22" s="118"/>
      <c r="N22" s="119"/>
      <c r="O22" s="118"/>
      <c r="P22" s="120" t="s">
        <v>58</v>
      </c>
      <c r="Q22" s="8"/>
      <c r="R22" s="8">
        <v>100000</v>
      </c>
      <c r="S22" s="150">
        <v>100000</v>
      </c>
      <c r="T22" s="147"/>
    </row>
    <row r="23" s="1" customFormat="1" ht="29.1" customHeight="1" spans="1:20">
      <c r="A23" s="27"/>
      <c r="B23" s="20" t="s">
        <v>98</v>
      </c>
      <c r="C23" s="42"/>
      <c r="D23" s="40"/>
      <c r="E23" s="23"/>
      <c r="F23" s="24"/>
      <c r="G23" s="41"/>
      <c r="H23" s="26"/>
      <c r="I23" s="91"/>
      <c r="J23" s="92"/>
      <c r="K23" s="93"/>
      <c r="L23" s="91"/>
      <c r="M23" s="88"/>
      <c r="N23" s="103"/>
      <c r="O23" s="104"/>
      <c r="P23" s="95" t="s">
        <v>84</v>
      </c>
      <c r="Q23" s="8"/>
      <c r="R23" s="8"/>
      <c r="S23" s="150">
        <v>613578.28</v>
      </c>
      <c r="T23" s="147"/>
    </row>
    <row r="24" s="1" customFormat="1" ht="29.1" customHeight="1" spans="1:20">
      <c r="A24" s="27"/>
      <c r="B24" s="20" t="s">
        <v>99</v>
      </c>
      <c r="C24" s="42"/>
      <c r="D24" s="40"/>
      <c r="E24" s="23"/>
      <c r="F24" s="24"/>
      <c r="G24" s="41"/>
      <c r="H24" s="26"/>
      <c r="I24" s="91"/>
      <c r="J24" s="92"/>
      <c r="K24" s="93"/>
      <c r="L24" s="91"/>
      <c r="M24" s="88"/>
      <c r="N24" s="103"/>
      <c r="O24" s="104"/>
      <c r="P24" s="120" t="s">
        <v>58</v>
      </c>
      <c r="Q24" s="8"/>
      <c r="R24" s="8">
        <v>112034.5</v>
      </c>
      <c r="S24" s="150">
        <v>112034.5</v>
      </c>
      <c r="T24" s="147"/>
    </row>
    <row r="25" s="1" customFormat="1" ht="29.1" customHeight="1" spans="1:20">
      <c r="A25" s="29"/>
      <c r="B25" s="20" t="s">
        <v>100</v>
      </c>
      <c r="C25" s="42"/>
      <c r="D25" s="40"/>
      <c r="E25" s="23"/>
      <c r="F25" s="24"/>
      <c r="G25" s="41"/>
      <c r="H25" s="26"/>
      <c r="I25" s="91"/>
      <c r="J25" s="92"/>
      <c r="K25" s="93"/>
      <c r="L25" s="91"/>
      <c r="M25" s="88"/>
      <c r="N25" s="103"/>
      <c r="O25" s="104"/>
      <c r="P25" s="95" t="s">
        <v>88</v>
      </c>
      <c r="Q25" s="8" t="s">
        <v>89</v>
      </c>
      <c r="R25" s="8"/>
      <c r="S25" s="150">
        <v>238741.5</v>
      </c>
      <c r="T25" s="148"/>
    </row>
    <row r="26" s="1" customFormat="1" ht="29.1" customHeight="1" spans="1:20">
      <c r="A26" s="19">
        <v>5</v>
      </c>
      <c r="B26" s="44" t="s">
        <v>101</v>
      </c>
      <c r="C26" s="45">
        <v>3940501.86</v>
      </c>
      <c r="D26" s="46"/>
      <c r="E26" s="47" t="s">
        <v>53</v>
      </c>
      <c r="F26" s="48" t="s">
        <v>54</v>
      </c>
      <c r="G26" s="49">
        <v>0.8</v>
      </c>
      <c r="H26" s="50">
        <v>0.05</v>
      </c>
      <c r="I26" s="105">
        <f t="shared" ref="I26" si="4">C26*H26</f>
        <v>197025.093</v>
      </c>
      <c r="J26" s="106"/>
      <c r="K26" s="107">
        <f>ROUNDUP(C26/1.09*2.2927%,2)</f>
        <v>82884.3</v>
      </c>
      <c r="L26" s="91"/>
      <c r="M26" s="88"/>
      <c r="N26" s="103"/>
      <c r="O26" s="104"/>
      <c r="P26" s="95" t="s">
        <v>91</v>
      </c>
      <c r="Q26" s="8"/>
      <c r="R26" s="8"/>
      <c r="S26" s="150">
        <v>3140000</v>
      </c>
      <c r="T26" s="146">
        <f>C26+D26-I26-K26-L26-N26-S26-S27-S28</f>
        <v>0</v>
      </c>
    </row>
    <row r="27" s="1" customFormat="1" ht="29.1" customHeight="1" spans="1:20">
      <c r="A27" s="27"/>
      <c r="B27" s="51"/>
      <c r="C27" s="52"/>
      <c r="D27" s="53"/>
      <c r="E27" s="54"/>
      <c r="F27" s="55"/>
      <c r="G27" s="56"/>
      <c r="H27" s="57"/>
      <c r="I27" s="110"/>
      <c r="J27" s="111"/>
      <c r="K27" s="112"/>
      <c r="L27" s="91"/>
      <c r="M27" s="88"/>
      <c r="N27" s="103"/>
      <c r="O27" s="104"/>
      <c r="P27" s="120" t="s">
        <v>92</v>
      </c>
      <c r="Q27" s="8"/>
      <c r="R27" s="8"/>
      <c r="S27" s="150">
        <v>200000</v>
      </c>
      <c r="T27" s="147"/>
    </row>
    <row r="28" s="1" customFormat="1" ht="29.1" customHeight="1" spans="1:20">
      <c r="A28" s="29"/>
      <c r="B28" s="58"/>
      <c r="C28" s="59"/>
      <c r="D28" s="60"/>
      <c r="E28" s="61"/>
      <c r="F28" s="62"/>
      <c r="G28" s="63"/>
      <c r="H28" s="64"/>
      <c r="I28" s="115"/>
      <c r="J28" s="116"/>
      <c r="K28" s="117"/>
      <c r="L28" s="91"/>
      <c r="M28" s="88"/>
      <c r="N28" s="103"/>
      <c r="O28" s="104"/>
      <c r="P28" s="95" t="s">
        <v>93</v>
      </c>
      <c r="Q28" s="8"/>
      <c r="R28" s="8"/>
      <c r="S28" s="151">
        <f>C26+D26-I26-K26-L26-N26-S26-S27</f>
        <v>320592.467</v>
      </c>
      <c r="T28" s="148"/>
    </row>
    <row r="29" s="1" customFormat="1" ht="29.1" customHeight="1" spans="1:20">
      <c r="A29" s="29"/>
      <c r="B29" s="44" t="s">
        <v>102</v>
      </c>
      <c r="C29" s="45">
        <v>3878659.91</v>
      </c>
      <c r="D29" s="46"/>
      <c r="E29" s="47" t="s">
        <v>53</v>
      </c>
      <c r="F29" s="48" t="s">
        <v>54</v>
      </c>
      <c r="G29" s="49">
        <v>1</v>
      </c>
      <c r="H29" s="50">
        <v>0.05</v>
      </c>
      <c r="I29" s="105">
        <v>231743.96</v>
      </c>
      <c r="J29" s="106" t="s">
        <v>103</v>
      </c>
      <c r="K29" s="107">
        <v>83006.88</v>
      </c>
      <c r="L29" s="91">
        <v>250</v>
      </c>
      <c r="M29" s="88" t="s">
        <v>104</v>
      </c>
      <c r="N29" s="103"/>
      <c r="O29" s="104"/>
      <c r="P29" s="95" t="s">
        <v>91</v>
      </c>
      <c r="Q29" s="8"/>
      <c r="R29" s="8"/>
      <c r="S29" s="150">
        <v>3086160</v>
      </c>
      <c r="T29" s="146">
        <f>C29+D29-I29-K29-L29-N29-S29-S30-S31-L32-S32</f>
        <v>2.91038304567337e-10</v>
      </c>
    </row>
    <row r="30" s="1" customFormat="1" ht="29.1" customHeight="1" spans="1:20">
      <c r="A30" s="29"/>
      <c r="B30" s="51"/>
      <c r="C30" s="52"/>
      <c r="D30" s="53"/>
      <c r="E30" s="54"/>
      <c r="F30" s="55"/>
      <c r="G30" s="56"/>
      <c r="H30" s="57"/>
      <c r="I30" s="110"/>
      <c r="J30" s="111"/>
      <c r="K30" s="112"/>
      <c r="L30" s="91"/>
      <c r="M30" s="88"/>
      <c r="N30" s="103"/>
      <c r="O30" s="104"/>
      <c r="P30" s="95" t="s">
        <v>59</v>
      </c>
      <c r="Q30" s="8"/>
      <c r="R30" s="8"/>
      <c r="S30" s="150">
        <v>86283.71</v>
      </c>
      <c r="T30" s="147"/>
    </row>
    <row r="31" s="1" customFormat="1" ht="29.1" customHeight="1" spans="1:20">
      <c r="A31" s="29"/>
      <c r="B31" s="58"/>
      <c r="C31" s="59"/>
      <c r="D31" s="60"/>
      <c r="E31" s="61"/>
      <c r="F31" s="62"/>
      <c r="G31" s="63"/>
      <c r="H31" s="64"/>
      <c r="I31" s="115"/>
      <c r="J31" s="116"/>
      <c r="K31" s="117"/>
      <c r="L31" s="91">
        <v>100</v>
      </c>
      <c r="M31" s="88" t="s">
        <v>104</v>
      </c>
      <c r="N31" s="103"/>
      <c r="O31" s="104"/>
      <c r="P31" s="95" t="s">
        <v>105</v>
      </c>
      <c r="Q31" s="8"/>
      <c r="R31" s="8"/>
      <c r="S31" s="150">
        <v>200000</v>
      </c>
      <c r="T31" s="147"/>
    </row>
    <row r="32" s="1" customFormat="1" ht="29.1" customHeight="1" spans="1:20">
      <c r="A32" s="29"/>
      <c r="B32" s="20"/>
      <c r="C32" s="42"/>
      <c r="D32" s="40">
        <v>100</v>
      </c>
      <c r="E32" s="23"/>
      <c r="F32" s="24"/>
      <c r="G32" s="41"/>
      <c r="H32" s="26"/>
      <c r="I32" s="91"/>
      <c r="J32" s="92"/>
      <c r="K32" s="93"/>
      <c r="L32" s="91">
        <v>100</v>
      </c>
      <c r="M32" s="88" t="s">
        <v>104</v>
      </c>
      <c r="N32" s="103"/>
      <c r="O32" s="104"/>
      <c r="P32" s="95" t="s">
        <v>91</v>
      </c>
      <c r="Q32" s="8"/>
      <c r="R32" s="8"/>
      <c r="S32" s="150">
        <v>191115.36</v>
      </c>
      <c r="T32" s="148"/>
    </row>
    <row r="33" s="1" customFormat="1" ht="29.1" customHeight="1" spans="1:20">
      <c r="A33" s="29"/>
      <c r="B33" s="20"/>
      <c r="C33" s="42"/>
      <c r="D33" s="40"/>
      <c r="E33" s="23"/>
      <c r="F33" s="24"/>
      <c r="G33" s="41"/>
      <c r="H33" s="26"/>
      <c r="I33" s="91"/>
      <c r="J33" s="92"/>
      <c r="K33" s="93"/>
      <c r="L33" s="91"/>
      <c r="M33" s="88"/>
      <c r="N33" s="103"/>
      <c r="O33" s="104"/>
      <c r="P33" s="95"/>
      <c r="Q33" s="8"/>
      <c r="R33" s="8"/>
      <c r="S33" s="150"/>
      <c r="T33" s="154"/>
    </row>
    <row r="34" s="1" customFormat="1" ht="29.1" customHeight="1" spans="1:20">
      <c r="A34" s="29"/>
      <c r="B34" s="20"/>
      <c r="C34" s="42"/>
      <c r="D34" s="40"/>
      <c r="E34" s="23"/>
      <c r="F34" s="24"/>
      <c r="G34" s="41"/>
      <c r="H34" s="26"/>
      <c r="I34" s="91"/>
      <c r="J34" s="92"/>
      <c r="K34" s="93"/>
      <c r="L34" s="91"/>
      <c r="M34" s="88"/>
      <c r="N34" s="103"/>
      <c r="O34" s="104"/>
      <c r="P34" s="95"/>
      <c r="Q34" s="8"/>
      <c r="R34" s="8"/>
      <c r="S34" s="150"/>
      <c r="T34" s="154"/>
    </row>
    <row r="35" s="1" customFormat="1" ht="29.1" customHeight="1" spans="1:20">
      <c r="A35" s="29"/>
      <c r="B35" s="20"/>
      <c r="C35" s="42"/>
      <c r="D35" s="40"/>
      <c r="E35" s="23"/>
      <c r="F35" s="24"/>
      <c r="G35" s="41"/>
      <c r="H35" s="26"/>
      <c r="I35" s="91"/>
      <c r="J35" s="92"/>
      <c r="K35" s="93"/>
      <c r="L35" s="91"/>
      <c r="M35" s="88"/>
      <c r="N35" s="103"/>
      <c r="O35" s="104"/>
      <c r="P35" s="95"/>
      <c r="Q35" s="8"/>
      <c r="R35" s="8"/>
      <c r="S35" s="150"/>
      <c r="T35" s="154"/>
    </row>
    <row r="36" s="1" customFormat="1" ht="29.1" customHeight="1" spans="1:20">
      <c r="A36" s="29"/>
      <c r="B36" s="20"/>
      <c r="C36" s="42"/>
      <c r="D36" s="40"/>
      <c r="E36" s="23"/>
      <c r="F36" s="24"/>
      <c r="G36" s="41"/>
      <c r="H36" s="26"/>
      <c r="I36" s="91"/>
      <c r="J36" s="92"/>
      <c r="K36" s="93"/>
      <c r="L36" s="91"/>
      <c r="M36" s="88"/>
      <c r="N36" s="103"/>
      <c r="O36" s="104"/>
      <c r="P36" s="95"/>
      <c r="Q36" s="8"/>
      <c r="R36" s="8"/>
      <c r="S36" s="150"/>
      <c r="T36" s="154"/>
    </row>
    <row r="37" s="1" customFormat="1" ht="30" customHeight="1" spans="1:20">
      <c r="A37" s="5" t="s">
        <v>74</v>
      </c>
      <c r="B37" s="5"/>
      <c r="C37" s="75">
        <f>SUM(C8:C36)</f>
        <v>14368166.47</v>
      </c>
      <c r="D37" s="75">
        <f>SUM(D8:D36)</f>
        <v>100</v>
      </c>
      <c r="E37" s="76"/>
      <c r="F37" s="76"/>
      <c r="G37" s="76"/>
      <c r="H37" s="77" t="s">
        <v>75</v>
      </c>
      <c r="I37" s="75">
        <f>SUM(I8:I36)</f>
        <v>756219.288</v>
      </c>
      <c r="J37" s="76"/>
      <c r="K37" s="75">
        <f>SUM(K8:K36)</f>
        <v>303642.594119027</v>
      </c>
      <c r="L37" s="75">
        <f>SUM(L8:L36)</f>
        <v>237654</v>
      </c>
      <c r="M37" s="77" t="s">
        <v>75</v>
      </c>
      <c r="N37" s="94">
        <f>SUM(N8:N16)</f>
        <v>0</v>
      </c>
      <c r="O37" s="77" t="s">
        <v>75</v>
      </c>
      <c r="P37" s="77" t="s">
        <v>75</v>
      </c>
      <c r="Q37" s="77"/>
      <c r="R37" s="77"/>
      <c r="S37" s="75">
        <f>SUM(S8:S36)</f>
        <v>13070750.587</v>
      </c>
      <c r="T37" s="155">
        <f>C37+D37-I37-K37-L37-N37-R37-S37</f>
        <v>0.000880969688296318</v>
      </c>
    </row>
    <row r="38" s="1" customFormat="1" ht="30" customHeight="1" spans="1:20">
      <c r="A38" s="78" t="s">
        <v>76</v>
      </c>
      <c r="B38" s="78"/>
      <c r="C38" s="78" t="s">
        <v>77</v>
      </c>
      <c r="D38" s="78"/>
      <c r="E38" s="78"/>
      <c r="F38" s="79">
        <f>S29+S30+S32+T29+S31</f>
        <v>3563559.07</v>
      </c>
      <c r="G38" s="80"/>
      <c r="H38" s="81" t="s">
        <v>78</v>
      </c>
      <c r="I38" s="128"/>
      <c r="J38" s="128"/>
      <c r="K38" s="128"/>
      <c r="L38" s="129"/>
      <c r="M38" s="78" t="s">
        <v>79</v>
      </c>
      <c r="N38" s="130">
        <v>191115.36</v>
      </c>
      <c r="O38" s="131"/>
      <c r="P38" s="131"/>
      <c r="Q38" s="131"/>
      <c r="R38" s="131"/>
      <c r="S38" s="131"/>
      <c r="T38" s="156"/>
    </row>
    <row r="39" s="1" customFormat="1" ht="30" customHeight="1" spans="1:20">
      <c r="A39" s="78"/>
      <c r="B39" s="78"/>
      <c r="C39" s="78" t="s">
        <v>80</v>
      </c>
      <c r="D39" s="78"/>
      <c r="E39" s="78"/>
      <c r="F39" s="79">
        <f>S29+S30+S31</f>
        <v>3372443.71</v>
      </c>
      <c r="G39" s="80"/>
      <c r="H39" s="82"/>
      <c r="I39" s="132"/>
      <c r="J39" s="132"/>
      <c r="K39" s="132"/>
      <c r="L39" s="133"/>
      <c r="M39" s="78" t="s">
        <v>81</v>
      </c>
      <c r="N39" s="134" t="str">
        <f>SUBSTITUTE(SUBSTITUTE(TEXT(INT(N38),"[DBNum2][$-804]G/通用格式元"&amp;IF(INT(N38)=N38,"整",""))&amp;TEXT(MID(N38,FIND(".",N38&amp;".0")+1,1),"[DBNum2][$-804]G/通用格式角")&amp;TEXT(MID(N38,FIND(".",N38&amp;".0")+2,1),"[DBNum2][$-804]G/通用格式分"),"零角","零"),"零分","")</f>
        <v>壹拾玖万壹仟壹佰壹拾伍元叁角陆分</v>
      </c>
      <c r="O39" s="135"/>
      <c r="P39" s="135"/>
      <c r="Q39" s="135"/>
      <c r="R39" s="135"/>
      <c r="S39" s="135"/>
      <c r="T39" s="157"/>
    </row>
    <row r="40" s="1" customFormat="1" ht="11.25" spans="2:20">
      <c r="B40" s="2"/>
      <c r="E40" s="3"/>
      <c r="F40" s="3"/>
      <c r="G40" s="3"/>
      <c r="I40" s="3"/>
      <c r="J40" s="3"/>
      <c r="L40" s="3"/>
      <c r="S40" s="3"/>
      <c r="T40" s="1" t="s">
        <v>82</v>
      </c>
    </row>
    <row r="45" s="1" customFormat="1" spans="2:19">
      <c r="B45" s="83"/>
      <c r="E45" s="3"/>
      <c r="F45" s="3"/>
      <c r="G45" s="3"/>
      <c r="I45" s="3"/>
      <c r="J45" s="3"/>
      <c r="L45" s="3"/>
      <c r="S45" s="3"/>
    </row>
  </sheetData>
  <mergeCells count="98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37:B37"/>
    <mergeCell ref="C38:E38"/>
    <mergeCell ref="F38:G38"/>
    <mergeCell ref="N38:T38"/>
    <mergeCell ref="C39:E39"/>
    <mergeCell ref="F39:G39"/>
    <mergeCell ref="N39:T39"/>
    <mergeCell ref="A5:A7"/>
    <mergeCell ref="A8:A11"/>
    <mergeCell ref="A14:A16"/>
    <mergeCell ref="A17:A25"/>
    <mergeCell ref="A26:A28"/>
    <mergeCell ref="B17:B19"/>
    <mergeCell ref="B20:B22"/>
    <mergeCell ref="B26:B28"/>
    <mergeCell ref="B29:B31"/>
    <mergeCell ref="C17:C19"/>
    <mergeCell ref="C20:C22"/>
    <mergeCell ref="C26:C28"/>
    <mergeCell ref="C29:C31"/>
    <mergeCell ref="D17:D19"/>
    <mergeCell ref="D20:D22"/>
    <mergeCell ref="D26:D28"/>
    <mergeCell ref="D29:D31"/>
    <mergeCell ref="E17:E19"/>
    <mergeCell ref="E20:E22"/>
    <mergeCell ref="E26:E28"/>
    <mergeCell ref="E29:E31"/>
    <mergeCell ref="F17:F19"/>
    <mergeCell ref="F20:F22"/>
    <mergeCell ref="F26:F28"/>
    <mergeCell ref="F29:F31"/>
    <mergeCell ref="G17:G19"/>
    <mergeCell ref="G20:G22"/>
    <mergeCell ref="G26:G28"/>
    <mergeCell ref="G29:G31"/>
    <mergeCell ref="H17:H19"/>
    <mergeCell ref="H20:H22"/>
    <mergeCell ref="H26:H28"/>
    <mergeCell ref="H29:H31"/>
    <mergeCell ref="I17:I19"/>
    <mergeCell ref="I20:I22"/>
    <mergeCell ref="I26:I28"/>
    <mergeCell ref="I29:I31"/>
    <mergeCell ref="J17:J19"/>
    <mergeCell ref="J20:J22"/>
    <mergeCell ref="J26:J28"/>
    <mergeCell ref="J29:J31"/>
    <mergeCell ref="K17:K19"/>
    <mergeCell ref="K20:K22"/>
    <mergeCell ref="K26:K28"/>
    <mergeCell ref="K29:K31"/>
    <mergeCell ref="L17:L19"/>
    <mergeCell ref="L20:L22"/>
    <mergeCell ref="M17:M19"/>
    <mergeCell ref="M20:M22"/>
    <mergeCell ref="N17:N19"/>
    <mergeCell ref="N20:N22"/>
    <mergeCell ref="O17:O19"/>
    <mergeCell ref="O20:O22"/>
    <mergeCell ref="S5:S7"/>
    <mergeCell ref="T5:T7"/>
    <mergeCell ref="T8:T11"/>
    <mergeCell ref="T13:T16"/>
    <mergeCell ref="T17:T25"/>
    <mergeCell ref="T26:T28"/>
    <mergeCell ref="T29:T32"/>
    <mergeCell ref="A38:B39"/>
    <mergeCell ref="H38:L39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5"/>
  <sheetViews>
    <sheetView tabSelected="1" zoomScale="80" zoomScaleNormal="80" topLeftCell="A27" workbookViewId="0">
      <selection activeCell="F33" sqref="F33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31.125" style="3" customWidth="1"/>
    <col min="7" max="7" width="17.5" style="3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24.9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.95" customHeight="1" spans="1:20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84"/>
      <c r="J2" s="84" t="s">
        <v>4</v>
      </c>
      <c r="K2" s="84"/>
      <c r="L2" s="84"/>
      <c r="M2" s="85"/>
      <c r="N2" s="86" t="s">
        <v>5</v>
      </c>
      <c r="O2" s="86"/>
      <c r="P2" s="77">
        <v>9243</v>
      </c>
      <c r="Q2" s="75" t="s">
        <v>6</v>
      </c>
      <c r="R2" s="75"/>
      <c r="S2" s="136"/>
      <c r="T2" s="136"/>
    </row>
    <row r="3" ht="27.95" customHeight="1" spans="1:20">
      <c r="A3" s="5" t="s">
        <v>7</v>
      </c>
      <c r="B3" s="5"/>
      <c r="C3" s="8">
        <v>14944693.05</v>
      </c>
      <c r="D3" s="8"/>
      <c r="E3" s="8"/>
      <c r="F3" s="8" t="s">
        <v>8</v>
      </c>
      <c r="G3" s="9" t="s">
        <v>9</v>
      </c>
      <c r="H3" s="5" t="s">
        <v>10</v>
      </c>
      <c r="I3" s="5"/>
      <c r="J3" s="87" t="s">
        <v>106</v>
      </c>
      <c r="K3" s="87"/>
      <c r="L3" s="87"/>
      <c r="M3" s="87"/>
      <c r="N3" s="5" t="s">
        <v>12</v>
      </c>
      <c r="O3" s="5"/>
      <c r="P3" s="87" t="s">
        <v>13</v>
      </c>
      <c r="Q3" s="137" t="s">
        <v>14</v>
      </c>
      <c r="R3" s="138"/>
      <c r="S3" s="139" t="s">
        <v>15</v>
      </c>
      <c r="T3" s="140"/>
    </row>
    <row r="4" ht="27.95" customHeight="1" spans="1:20">
      <c r="A4" s="5" t="s">
        <v>16</v>
      </c>
      <c r="B4" s="5"/>
      <c r="C4" s="8">
        <v>15124385.76</v>
      </c>
      <c r="D4" s="8"/>
      <c r="E4" s="8"/>
      <c r="F4" s="8" t="s">
        <v>17</v>
      </c>
      <c r="G4" s="10" t="s">
        <v>94</v>
      </c>
      <c r="H4" s="5" t="s">
        <v>18</v>
      </c>
      <c r="I4" s="5"/>
      <c r="J4" s="87" t="s">
        <v>19</v>
      </c>
      <c r="K4" s="87"/>
      <c r="L4" s="87"/>
      <c r="M4" s="87"/>
      <c r="N4" s="5" t="s">
        <v>20</v>
      </c>
      <c r="O4" s="5"/>
      <c r="P4" s="88" t="s">
        <v>21</v>
      </c>
      <c r="Q4" s="8" t="s">
        <v>22</v>
      </c>
      <c r="R4" s="88" t="s">
        <v>23</v>
      </c>
      <c r="S4" s="141" t="s">
        <v>24</v>
      </c>
      <c r="T4" s="142" t="s">
        <v>23</v>
      </c>
    </row>
    <row r="5" ht="27.95" customHeight="1" spans="1:20">
      <c r="A5" s="5" t="s">
        <v>25</v>
      </c>
      <c r="B5" s="11" t="s">
        <v>26</v>
      </c>
      <c r="C5" s="12"/>
      <c r="D5" s="12"/>
      <c r="E5" s="12"/>
      <c r="F5" s="13"/>
      <c r="G5" s="14" t="s">
        <v>27</v>
      </c>
      <c r="H5" s="11" t="s">
        <v>26</v>
      </c>
      <c r="I5" s="12"/>
      <c r="J5" s="13"/>
      <c r="K5" s="14" t="s">
        <v>28</v>
      </c>
      <c r="L5" s="11" t="s">
        <v>29</v>
      </c>
      <c r="M5" s="13"/>
      <c r="N5" s="11" t="s">
        <v>30</v>
      </c>
      <c r="O5" s="13"/>
      <c r="P5" s="89" t="s">
        <v>31</v>
      </c>
      <c r="Q5" s="143"/>
      <c r="R5" s="143"/>
      <c r="S5" s="141" t="s">
        <v>32</v>
      </c>
      <c r="T5" s="144" t="s">
        <v>33</v>
      </c>
    </row>
    <row r="6" ht="27.95" customHeight="1" spans="1:20">
      <c r="A6" s="5"/>
      <c r="B6" s="15" t="s">
        <v>34</v>
      </c>
      <c r="C6" s="16"/>
      <c r="D6" s="16"/>
      <c r="E6" s="16"/>
      <c r="F6" s="17"/>
      <c r="G6" s="5"/>
      <c r="H6" s="15" t="s">
        <v>35</v>
      </c>
      <c r="I6" s="16"/>
      <c r="J6" s="17"/>
      <c r="K6" s="5" t="s">
        <v>36</v>
      </c>
      <c r="L6" s="15" t="s">
        <v>37</v>
      </c>
      <c r="M6" s="17"/>
      <c r="N6" s="15" t="s">
        <v>38</v>
      </c>
      <c r="O6" s="17"/>
      <c r="P6" s="90" t="s">
        <v>39</v>
      </c>
      <c r="Q6" s="145"/>
      <c r="R6" s="145"/>
      <c r="S6" s="141"/>
      <c r="T6" s="144"/>
    </row>
    <row r="7" ht="27.95" customHeight="1" spans="1:20">
      <c r="A7" s="5"/>
      <c r="B7" s="18" t="s">
        <v>40</v>
      </c>
      <c r="C7" s="5" t="s">
        <v>41</v>
      </c>
      <c r="D7" s="5" t="s">
        <v>42</v>
      </c>
      <c r="E7" s="8" t="s">
        <v>43</v>
      </c>
      <c r="F7" s="8" t="s">
        <v>44</v>
      </c>
      <c r="G7" s="18" t="s">
        <v>45</v>
      </c>
      <c r="H7" s="5" t="s">
        <v>46</v>
      </c>
      <c r="I7" s="8" t="s">
        <v>47</v>
      </c>
      <c r="J7" s="8" t="s">
        <v>48</v>
      </c>
      <c r="K7" s="75" t="s">
        <v>47</v>
      </c>
      <c r="L7" s="8" t="s">
        <v>47</v>
      </c>
      <c r="M7" s="5" t="s">
        <v>48</v>
      </c>
      <c r="N7" s="5" t="s">
        <v>47</v>
      </c>
      <c r="O7" s="5" t="s">
        <v>48</v>
      </c>
      <c r="P7" s="8" t="s">
        <v>49</v>
      </c>
      <c r="Q7" s="8" t="s">
        <v>50</v>
      </c>
      <c r="R7" s="8" t="s">
        <v>51</v>
      </c>
      <c r="S7" s="141"/>
      <c r="T7" s="144"/>
    </row>
    <row r="8" ht="29.1" customHeight="1" spans="1:20">
      <c r="A8" s="19">
        <v>1</v>
      </c>
      <c r="B8" s="20" t="s">
        <v>52</v>
      </c>
      <c r="C8" s="21">
        <v>3207725.62</v>
      </c>
      <c r="D8" s="22">
        <v>2185064.21</v>
      </c>
      <c r="E8" s="23" t="s">
        <v>53</v>
      </c>
      <c r="F8" s="24" t="s">
        <v>54</v>
      </c>
      <c r="G8" s="25">
        <v>0.5</v>
      </c>
      <c r="H8" s="26">
        <v>0.05</v>
      </c>
      <c r="I8" s="91">
        <f>C8*H8</f>
        <v>160386.281</v>
      </c>
      <c r="J8" s="92"/>
      <c r="K8" s="93">
        <f>C8/1.09*2.2927%</f>
        <v>67471.1241190275</v>
      </c>
      <c r="L8" s="91">
        <v>237204</v>
      </c>
      <c r="M8" s="88" t="s">
        <v>55</v>
      </c>
      <c r="N8" s="94"/>
      <c r="O8" s="8"/>
      <c r="P8" s="95" t="s">
        <v>56</v>
      </c>
      <c r="Q8" s="95" t="s">
        <v>57</v>
      </c>
      <c r="R8" s="95">
        <v>357600</v>
      </c>
      <c r="S8" s="95">
        <v>357600</v>
      </c>
      <c r="T8" s="146">
        <f>C8+D8-I8-K8-L8-S8-S9-S10+D11</f>
        <v>0.00488097220659256</v>
      </c>
    </row>
    <row r="9" ht="29.1" customHeight="1" spans="1:20">
      <c r="A9" s="27"/>
      <c r="B9" s="20"/>
      <c r="C9" s="21"/>
      <c r="D9" s="22"/>
      <c r="E9" s="23"/>
      <c r="F9" s="28"/>
      <c r="G9" s="25"/>
      <c r="H9" s="26"/>
      <c r="I9" s="91"/>
      <c r="J9" s="92"/>
      <c r="K9" s="93"/>
      <c r="L9" s="91"/>
      <c r="M9" s="88"/>
      <c r="N9" s="94"/>
      <c r="O9" s="8"/>
      <c r="P9" s="95" t="s">
        <v>58</v>
      </c>
      <c r="Q9" s="95"/>
      <c r="R9" s="95" t="s">
        <v>57</v>
      </c>
      <c r="S9" s="95">
        <v>200000</v>
      </c>
      <c r="T9" s="147"/>
    </row>
    <row r="10" ht="29.1" customHeight="1" spans="1:20">
      <c r="A10" s="27"/>
      <c r="B10" s="20"/>
      <c r="C10" s="21"/>
      <c r="D10" s="22"/>
      <c r="E10" s="23"/>
      <c r="F10" s="28"/>
      <c r="G10" s="25"/>
      <c r="H10" s="26"/>
      <c r="I10" s="91"/>
      <c r="J10" s="92"/>
      <c r="K10" s="93"/>
      <c r="L10" s="91"/>
      <c r="M10" s="88"/>
      <c r="N10" s="94"/>
      <c r="O10" s="8"/>
      <c r="P10" s="95" t="s">
        <v>59</v>
      </c>
      <c r="Q10" s="95"/>
      <c r="R10" s="95"/>
      <c r="S10" s="95">
        <v>2185064.21</v>
      </c>
      <c r="T10" s="147"/>
    </row>
    <row r="11" ht="29.1" customHeight="1" spans="1:20">
      <c r="A11" s="29"/>
      <c r="B11" s="20" t="s">
        <v>60</v>
      </c>
      <c r="C11" s="21"/>
      <c r="D11" s="22">
        <v>-2185064.21</v>
      </c>
      <c r="E11" s="23" t="s">
        <v>61</v>
      </c>
      <c r="F11" s="202" t="s">
        <v>95</v>
      </c>
      <c r="G11" s="30"/>
      <c r="H11" s="26">
        <v>0.05</v>
      </c>
      <c r="I11" s="91">
        <f t="shared" ref="I11:I13" si="0">C11*H11</f>
        <v>0</v>
      </c>
      <c r="J11" s="92"/>
      <c r="K11" s="93">
        <f t="shared" ref="K11" si="1">C11/1.09*2.2927%</f>
        <v>0</v>
      </c>
      <c r="L11" s="91"/>
      <c r="M11" s="88"/>
      <c r="N11" s="94"/>
      <c r="O11" s="8"/>
      <c r="P11" s="95"/>
      <c r="Q11" s="95"/>
      <c r="R11" s="95"/>
      <c r="S11" s="95">
        <v>0</v>
      </c>
      <c r="T11" s="148"/>
    </row>
    <row r="12" ht="18.75" customHeight="1" spans="1:20">
      <c r="A12" s="31"/>
      <c r="B12" s="32"/>
      <c r="C12" s="33"/>
      <c r="D12" s="34"/>
      <c r="E12" s="35"/>
      <c r="F12" s="36"/>
      <c r="G12" s="37"/>
      <c r="H12" s="38"/>
      <c r="I12" s="96"/>
      <c r="J12" s="97"/>
      <c r="K12" s="98"/>
      <c r="L12" s="96"/>
      <c r="M12" s="99"/>
      <c r="N12" s="100"/>
      <c r="O12" s="101"/>
      <c r="P12" s="102"/>
      <c r="Q12" s="102"/>
      <c r="R12" s="102"/>
      <c r="S12" s="102"/>
      <c r="T12" s="149"/>
    </row>
    <row r="13" ht="29.1" customHeight="1" spans="1:20">
      <c r="A13" s="39">
        <v>2</v>
      </c>
      <c r="B13" s="20" t="s">
        <v>63</v>
      </c>
      <c r="C13" s="21">
        <v>1406751.15</v>
      </c>
      <c r="D13" s="22">
        <v>321517.8</v>
      </c>
      <c r="E13" s="23" t="s">
        <v>61</v>
      </c>
      <c r="F13" s="202" t="s">
        <v>95</v>
      </c>
      <c r="G13" s="30">
        <v>0.6</v>
      </c>
      <c r="H13" s="26">
        <v>0.05</v>
      </c>
      <c r="I13" s="91">
        <f t="shared" si="0"/>
        <v>70337.5575</v>
      </c>
      <c r="J13" s="92"/>
      <c r="K13" s="93">
        <f>ROUNDUP(C13/1.09*2.2927%,2)</f>
        <v>29589.53</v>
      </c>
      <c r="L13" s="91"/>
      <c r="M13" s="88"/>
      <c r="N13" s="103"/>
      <c r="O13" s="104"/>
      <c r="P13" s="95" t="s">
        <v>56</v>
      </c>
      <c r="Q13" s="95"/>
      <c r="R13" s="95">
        <v>321517.8</v>
      </c>
      <c r="S13" s="95">
        <v>321517.8</v>
      </c>
      <c r="T13" s="146">
        <f>C13+D13-I13-K13-N13-S13-S14-D15-S16</f>
        <v>643035.6025</v>
      </c>
    </row>
    <row r="14" ht="29.1" customHeight="1" spans="1:20">
      <c r="A14" s="19">
        <v>3</v>
      </c>
      <c r="B14" s="20" t="s">
        <v>64</v>
      </c>
      <c r="C14" s="21">
        <v>0</v>
      </c>
      <c r="D14" s="40"/>
      <c r="E14" s="23"/>
      <c r="F14" s="24"/>
      <c r="G14" s="41"/>
      <c r="H14" s="26"/>
      <c r="I14" s="91"/>
      <c r="J14" s="92"/>
      <c r="K14" s="93">
        <f t="shared" ref="K14" si="2">C14/1.09*2.2927%</f>
        <v>0</v>
      </c>
      <c r="L14" s="91"/>
      <c r="M14" s="88"/>
      <c r="N14" s="103"/>
      <c r="O14" s="104"/>
      <c r="P14" s="95" t="s">
        <v>58</v>
      </c>
      <c r="Q14" s="95"/>
      <c r="R14" s="95" t="s">
        <v>57</v>
      </c>
      <c r="S14" s="95">
        <v>200000</v>
      </c>
      <c r="T14" s="147"/>
    </row>
    <row r="15" ht="29.1" customHeight="1" spans="1:20">
      <c r="A15" s="27"/>
      <c r="B15" s="20"/>
      <c r="C15" s="42"/>
      <c r="D15" s="43">
        <v>-321517.8</v>
      </c>
      <c r="E15" s="23"/>
      <c r="F15" s="24"/>
      <c r="G15" s="41"/>
      <c r="H15" s="26"/>
      <c r="I15" s="91"/>
      <c r="J15" s="92"/>
      <c r="K15" s="93"/>
      <c r="L15" s="91"/>
      <c r="M15" s="88"/>
      <c r="N15" s="103"/>
      <c r="O15" s="104"/>
      <c r="P15" s="95" t="s">
        <v>59</v>
      </c>
      <c r="Q15" s="95"/>
      <c r="R15" s="95"/>
      <c r="T15" s="147"/>
    </row>
    <row r="16" ht="29.1" customHeight="1" spans="1:20">
      <c r="A16" s="29"/>
      <c r="B16" s="20"/>
      <c r="C16" s="42"/>
      <c r="D16" s="40"/>
      <c r="E16" s="23"/>
      <c r="F16" s="24"/>
      <c r="G16" s="41"/>
      <c r="H16" s="26"/>
      <c r="I16" s="91"/>
      <c r="J16" s="92"/>
      <c r="K16" s="93"/>
      <c r="L16" s="91"/>
      <c r="M16" s="88"/>
      <c r="N16" s="103"/>
      <c r="O16" s="104"/>
      <c r="P16" s="95" t="s">
        <v>59</v>
      </c>
      <c r="Q16" s="8"/>
      <c r="R16" s="8"/>
      <c r="S16" s="150">
        <v>785306.26</v>
      </c>
      <c r="T16" s="148"/>
    </row>
    <row r="17" s="1" customFormat="1" ht="29.1" customHeight="1" spans="1:20">
      <c r="A17" s="19">
        <v>4</v>
      </c>
      <c r="B17" s="44" t="s">
        <v>96</v>
      </c>
      <c r="C17" s="45">
        <v>1934527.93</v>
      </c>
      <c r="D17" s="46"/>
      <c r="E17" s="47" t="s">
        <v>53</v>
      </c>
      <c r="F17" s="48" t="s">
        <v>54</v>
      </c>
      <c r="G17" s="49"/>
      <c r="H17" s="50">
        <v>0.05</v>
      </c>
      <c r="I17" s="105">
        <f t="shared" ref="I17" si="3">C17*H17</f>
        <v>96726.3965</v>
      </c>
      <c r="J17" s="106"/>
      <c r="K17" s="107">
        <f>ROUNDUP(C17/1.09*2.2927%,2)</f>
        <v>40690.76</v>
      </c>
      <c r="L17" s="105" t="s">
        <v>67</v>
      </c>
      <c r="M17" s="108"/>
      <c r="N17" s="109"/>
      <c r="O17" s="108"/>
      <c r="P17" s="95" t="s">
        <v>68</v>
      </c>
      <c r="Q17" s="8"/>
      <c r="R17" s="8">
        <v>200000</v>
      </c>
      <c r="S17" s="150">
        <v>200000</v>
      </c>
      <c r="T17" s="146">
        <v>0</v>
      </c>
    </row>
    <row r="18" s="1" customFormat="1" ht="29.1" customHeight="1" spans="1:20">
      <c r="A18" s="27"/>
      <c r="B18" s="51"/>
      <c r="C18" s="52"/>
      <c r="D18" s="53"/>
      <c r="E18" s="54"/>
      <c r="F18" s="55"/>
      <c r="G18" s="56"/>
      <c r="H18" s="57"/>
      <c r="I18" s="110"/>
      <c r="J18" s="111"/>
      <c r="K18" s="112"/>
      <c r="L18" s="110"/>
      <c r="M18" s="113"/>
      <c r="N18" s="114"/>
      <c r="O18" s="113"/>
      <c r="P18" s="95" t="s">
        <v>69</v>
      </c>
      <c r="Q18" s="8"/>
      <c r="R18" s="8">
        <v>100576</v>
      </c>
      <c r="S18" s="150">
        <v>100576</v>
      </c>
      <c r="T18" s="147"/>
    </row>
    <row r="19" s="1" customFormat="1" ht="29.1" customHeight="1" spans="1:20">
      <c r="A19" s="27"/>
      <c r="B19" s="58"/>
      <c r="C19" s="59"/>
      <c r="D19" s="60"/>
      <c r="E19" s="61"/>
      <c r="F19" s="62"/>
      <c r="G19" s="63"/>
      <c r="H19" s="64"/>
      <c r="I19" s="115"/>
      <c r="J19" s="116"/>
      <c r="K19" s="117"/>
      <c r="L19" s="115"/>
      <c r="M19" s="118"/>
      <c r="N19" s="119"/>
      <c r="O19" s="118"/>
      <c r="P19" s="95" t="s">
        <v>70</v>
      </c>
      <c r="Q19" s="8"/>
      <c r="R19" s="8"/>
      <c r="S19" s="150">
        <v>232180.5</v>
      </c>
      <c r="T19" s="147"/>
    </row>
    <row r="20" s="1" customFormat="1" ht="29.1" customHeight="1" spans="1:20">
      <c r="A20" s="27"/>
      <c r="B20" s="44" t="s">
        <v>97</v>
      </c>
      <c r="C20" s="45"/>
      <c r="D20" s="46"/>
      <c r="E20" s="47"/>
      <c r="F20" s="48"/>
      <c r="G20" s="49"/>
      <c r="H20" s="50"/>
      <c r="I20" s="105"/>
      <c r="J20" s="106"/>
      <c r="K20" s="107"/>
      <c r="L20" s="105"/>
      <c r="M20" s="108"/>
      <c r="N20" s="109"/>
      <c r="O20" s="108"/>
      <c r="P20" s="120" t="s">
        <v>72</v>
      </c>
      <c r="Q20" s="8"/>
      <c r="R20" s="8">
        <v>100000</v>
      </c>
      <c r="S20" s="150">
        <v>100000</v>
      </c>
      <c r="T20" s="147"/>
    </row>
    <row r="21" s="1" customFormat="1" ht="29.1" customHeight="1" spans="1:20">
      <c r="A21" s="27"/>
      <c r="B21" s="51"/>
      <c r="C21" s="52"/>
      <c r="D21" s="53"/>
      <c r="E21" s="54"/>
      <c r="F21" s="55"/>
      <c r="G21" s="56"/>
      <c r="H21" s="57"/>
      <c r="I21" s="110"/>
      <c r="J21" s="111"/>
      <c r="K21" s="112"/>
      <c r="L21" s="110"/>
      <c r="M21" s="113"/>
      <c r="N21" s="114"/>
      <c r="O21" s="113"/>
      <c r="P21" s="120" t="s">
        <v>73</v>
      </c>
      <c r="Q21" s="8"/>
      <c r="R21" s="8">
        <v>100000</v>
      </c>
      <c r="S21" s="150">
        <v>100000</v>
      </c>
      <c r="T21" s="147"/>
    </row>
    <row r="22" s="1" customFormat="1" ht="29.1" customHeight="1" spans="1:20">
      <c r="A22" s="27"/>
      <c r="B22" s="58"/>
      <c r="C22" s="59"/>
      <c r="D22" s="60"/>
      <c r="E22" s="61"/>
      <c r="F22" s="62"/>
      <c r="G22" s="63"/>
      <c r="H22" s="64"/>
      <c r="I22" s="115"/>
      <c r="J22" s="116"/>
      <c r="K22" s="117"/>
      <c r="L22" s="115"/>
      <c r="M22" s="118"/>
      <c r="N22" s="119"/>
      <c r="O22" s="118"/>
      <c r="P22" s="120" t="s">
        <v>58</v>
      </c>
      <c r="Q22" s="8"/>
      <c r="R22" s="8">
        <v>100000</v>
      </c>
      <c r="S22" s="150">
        <v>100000</v>
      </c>
      <c r="T22" s="147"/>
    </row>
    <row r="23" s="1" customFormat="1" ht="29.1" customHeight="1" spans="1:20">
      <c r="A23" s="27"/>
      <c r="B23" s="20" t="s">
        <v>98</v>
      </c>
      <c r="C23" s="42"/>
      <c r="D23" s="40"/>
      <c r="E23" s="23"/>
      <c r="F23" s="24"/>
      <c r="G23" s="41"/>
      <c r="H23" s="26"/>
      <c r="I23" s="91"/>
      <c r="J23" s="92"/>
      <c r="K23" s="93"/>
      <c r="L23" s="91"/>
      <c r="M23" s="88"/>
      <c r="N23" s="103"/>
      <c r="O23" s="104"/>
      <c r="P23" s="95" t="s">
        <v>84</v>
      </c>
      <c r="Q23" s="8"/>
      <c r="R23" s="8"/>
      <c r="S23" s="150">
        <v>613578.28</v>
      </c>
      <c r="T23" s="147"/>
    </row>
    <row r="24" s="1" customFormat="1" ht="29.1" customHeight="1" spans="1:20">
      <c r="A24" s="27"/>
      <c r="B24" s="20" t="s">
        <v>99</v>
      </c>
      <c r="C24" s="42"/>
      <c r="D24" s="40"/>
      <c r="E24" s="23"/>
      <c r="F24" s="24"/>
      <c r="G24" s="41"/>
      <c r="H24" s="26"/>
      <c r="I24" s="91"/>
      <c r="J24" s="92"/>
      <c r="K24" s="93"/>
      <c r="L24" s="91"/>
      <c r="M24" s="88"/>
      <c r="N24" s="103"/>
      <c r="O24" s="104"/>
      <c r="P24" s="120" t="s">
        <v>58</v>
      </c>
      <c r="Q24" s="8"/>
      <c r="R24" s="8">
        <v>112034.5</v>
      </c>
      <c r="S24" s="150">
        <v>112034.5</v>
      </c>
      <c r="T24" s="147"/>
    </row>
    <row r="25" s="1" customFormat="1" ht="29.1" customHeight="1" spans="1:20">
      <c r="A25" s="29"/>
      <c r="B25" s="20" t="s">
        <v>100</v>
      </c>
      <c r="C25" s="42"/>
      <c r="D25" s="40"/>
      <c r="E25" s="23"/>
      <c r="F25" s="24"/>
      <c r="G25" s="41"/>
      <c r="H25" s="26"/>
      <c r="I25" s="91"/>
      <c r="J25" s="92"/>
      <c r="K25" s="93"/>
      <c r="L25" s="91"/>
      <c r="M25" s="88"/>
      <c r="N25" s="103"/>
      <c r="O25" s="104"/>
      <c r="P25" s="95" t="s">
        <v>88</v>
      </c>
      <c r="Q25" s="8" t="s">
        <v>89</v>
      </c>
      <c r="R25" s="8"/>
      <c r="S25" s="150">
        <v>238741.5</v>
      </c>
      <c r="T25" s="148"/>
    </row>
    <row r="26" s="1" customFormat="1" ht="29.1" customHeight="1" spans="1:20">
      <c r="A26" s="19">
        <v>5</v>
      </c>
      <c r="B26" s="44" t="s">
        <v>101</v>
      </c>
      <c r="C26" s="45">
        <v>3940501.86</v>
      </c>
      <c r="D26" s="46"/>
      <c r="E26" s="47" t="s">
        <v>53</v>
      </c>
      <c r="F26" s="48" t="s">
        <v>54</v>
      </c>
      <c r="G26" s="49">
        <v>0.8</v>
      </c>
      <c r="H26" s="50">
        <v>0.05</v>
      </c>
      <c r="I26" s="105">
        <f t="shared" ref="I26" si="4">C26*H26</f>
        <v>197025.093</v>
      </c>
      <c r="J26" s="106"/>
      <c r="K26" s="107">
        <f>ROUNDUP(C26/1.09*2.2927%,2)</f>
        <v>82884.3</v>
      </c>
      <c r="L26" s="91"/>
      <c r="M26" s="88"/>
      <c r="N26" s="103"/>
      <c r="O26" s="104"/>
      <c r="P26" s="95" t="s">
        <v>91</v>
      </c>
      <c r="Q26" s="8"/>
      <c r="R26" s="8"/>
      <c r="S26" s="150">
        <v>3140000</v>
      </c>
      <c r="T26" s="146">
        <f>C26+D26-I26-K26-L26-N26-S26-S27-S28</f>
        <v>0</v>
      </c>
    </row>
    <row r="27" s="1" customFormat="1" ht="29.1" customHeight="1" spans="1:20">
      <c r="A27" s="27"/>
      <c r="B27" s="51"/>
      <c r="C27" s="52"/>
      <c r="D27" s="53"/>
      <c r="E27" s="54"/>
      <c r="F27" s="55"/>
      <c r="G27" s="56"/>
      <c r="H27" s="57"/>
      <c r="I27" s="110"/>
      <c r="J27" s="111"/>
      <c r="K27" s="112"/>
      <c r="L27" s="91"/>
      <c r="M27" s="88"/>
      <c r="N27" s="103"/>
      <c r="O27" s="104"/>
      <c r="P27" s="120" t="s">
        <v>92</v>
      </c>
      <c r="Q27" s="8"/>
      <c r="R27" s="8"/>
      <c r="S27" s="150">
        <v>200000</v>
      </c>
      <c r="T27" s="147"/>
    </row>
    <row r="28" s="1" customFormat="1" ht="29.1" customHeight="1" spans="1:20">
      <c r="A28" s="29"/>
      <c r="B28" s="58"/>
      <c r="C28" s="59"/>
      <c r="D28" s="60"/>
      <c r="E28" s="61"/>
      <c r="F28" s="62"/>
      <c r="G28" s="63"/>
      <c r="H28" s="64"/>
      <c r="I28" s="115"/>
      <c r="J28" s="116"/>
      <c r="K28" s="117"/>
      <c r="L28" s="91"/>
      <c r="M28" s="88"/>
      <c r="N28" s="103"/>
      <c r="O28" s="104"/>
      <c r="P28" s="95" t="s">
        <v>93</v>
      </c>
      <c r="Q28" s="8"/>
      <c r="R28" s="8"/>
      <c r="S28" s="151">
        <f>C26+D26-I26-K26-L26-N26-S26-S27</f>
        <v>320592.467</v>
      </c>
      <c r="T28" s="148"/>
    </row>
    <row r="29" s="1" customFormat="1" ht="29.1" customHeight="1" spans="1:20">
      <c r="A29" s="65">
        <v>6</v>
      </c>
      <c r="B29" s="44" t="s">
        <v>102</v>
      </c>
      <c r="C29" s="45">
        <v>3878659.91</v>
      </c>
      <c r="D29" s="46"/>
      <c r="E29" s="47" t="s">
        <v>53</v>
      </c>
      <c r="F29" s="48" t="s">
        <v>54</v>
      </c>
      <c r="G29" s="49">
        <v>1</v>
      </c>
      <c r="H29" s="50">
        <v>0.05</v>
      </c>
      <c r="I29" s="105">
        <v>231743.96</v>
      </c>
      <c r="J29" s="106" t="s">
        <v>107</v>
      </c>
      <c r="K29" s="107">
        <v>83006.88</v>
      </c>
      <c r="L29" s="91">
        <v>250</v>
      </c>
      <c r="M29" s="88" t="s">
        <v>104</v>
      </c>
      <c r="N29" s="103"/>
      <c r="O29" s="104"/>
      <c r="P29" s="95" t="s">
        <v>91</v>
      </c>
      <c r="Q29" s="8"/>
      <c r="R29" s="8"/>
      <c r="S29" s="150">
        <v>3086160</v>
      </c>
      <c r="T29" s="146">
        <f>C29+D29-I29-K29-L29-N29-S29-S30-S31-L32-S32</f>
        <v>2.91038304567337e-10</v>
      </c>
    </row>
    <row r="30" s="1" customFormat="1" ht="29.1" customHeight="1" spans="1:20">
      <c r="A30" s="65"/>
      <c r="B30" s="51"/>
      <c r="C30" s="52"/>
      <c r="D30" s="53"/>
      <c r="E30" s="54"/>
      <c r="F30" s="55"/>
      <c r="G30" s="56"/>
      <c r="H30" s="57"/>
      <c r="I30" s="110"/>
      <c r="J30" s="111"/>
      <c r="K30" s="112"/>
      <c r="L30" s="91"/>
      <c r="M30" s="88"/>
      <c r="N30" s="103"/>
      <c r="O30" s="104"/>
      <c r="P30" s="95" t="s">
        <v>59</v>
      </c>
      <c r="Q30" s="8"/>
      <c r="R30" s="8"/>
      <c r="S30" s="150">
        <v>86283.71</v>
      </c>
      <c r="T30" s="147"/>
    </row>
    <row r="31" s="1" customFormat="1" ht="29.1" customHeight="1" spans="1:20">
      <c r="A31" s="66"/>
      <c r="B31" s="58"/>
      <c r="C31" s="59"/>
      <c r="D31" s="60"/>
      <c r="E31" s="61"/>
      <c r="F31" s="62"/>
      <c r="G31" s="63"/>
      <c r="H31" s="64"/>
      <c r="I31" s="115"/>
      <c r="J31" s="116"/>
      <c r="K31" s="117"/>
      <c r="L31" s="91">
        <v>100</v>
      </c>
      <c r="M31" s="88" t="s">
        <v>104</v>
      </c>
      <c r="N31" s="103"/>
      <c r="O31" s="104"/>
      <c r="P31" s="95" t="s">
        <v>105</v>
      </c>
      <c r="Q31" s="8"/>
      <c r="R31" s="8"/>
      <c r="S31" s="150">
        <v>200000</v>
      </c>
      <c r="T31" s="147"/>
    </row>
    <row r="32" s="1" customFormat="1" ht="29.1" customHeight="1" spans="1:20">
      <c r="A32" s="29"/>
      <c r="B32" s="20"/>
      <c r="C32" s="42"/>
      <c r="D32" s="40">
        <v>100</v>
      </c>
      <c r="E32" s="23"/>
      <c r="F32" s="24"/>
      <c r="G32" s="41"/>
      <c r="H32" s="26"/>
      <c r="I32" s="91"/>
      <c r="J32" s="92"/>
      <c r="K32" s="93"/>
      <c r="L32" s="91">
        <v>100</v>
      </c>
      <c r="M32" s="88" t="s">
        <v>104</v>
      </c>
      <c r="N32" s="103"/>
      <c r="O32" s="104"/>
      <c r="P32" s="95" t="s">
        <v>91</v>
      </c>
      <c r="Q32" s="8"/>
      <c r="R32" s="8"/>
      <c r="S32" s="150">
        <v>191115.36</v>
      </c>
      <c r="T32" s="148"/>
    </row>
    <row r="33" s="1" customFormat="1" ht="29.1" customHeight="1" spans="1:20">
      <c r="A33" s="67">
        <v>7</v>
      </c>
      <c r="B33" s="68">
        <v>44812</v>
      </c>
      <c r="C33" s="69">
        <v>450000</v>
      </c>
      <c r="D33" s="70"/>
      <c r="E33" s="71" t="s">
        <v>108</v>
      </c>
      <c r="F33" s="203" t="s">
        <v>109</v>
      </c>
      <c r="G33" s="73">
        <v>1</v>
      </c>
      <c r="H33" s="74">
        <v>0.05</v>
      </c>
      <c r="I33" s="121">
        <v>0</v>
      </c>
      <c r="J33" s="122"/>
      <c r="K33" s="123">
        <v>9630.42</v>
      </c>
      <c r="L33" s="121">
        <v>200</v>
      </c>
      <c r="M33" s="124" t="s">
        <v>104</v>
      </c>
      <c r="N33" s="125"/>
      <c r="O33" s="126"/>
      <c r="P33" s="127" t="s">
        <v>91</v>
      </c>
      <c r="Q33" s="152"/>
      <c r="R33" s="152"/>
      <c r="S33" s="153">
        <v>250000</v>
      </c>
      <c r="T33" s="154"/>
    </row>
    <row r="34" s="1" customFormat="1" ht="29.1" customHeight="1" spans="1:20">
      <c r="A34" s="67"/>
      <c r="B34" s="68"/>
      <c r="C34" s="69"/>
      <c r="D34" s="70"/>
      <c r="E34" s="71"/>
      <c r="F34" s="72"/>
      <c r="G34" s="73"/>
      <c r="H34" s="74"/>
      <c r="I34" s="121"/>
      <c r="J34" s="122"/>
      <c r="K34" s="123"/>
      <c r="L34" s="121"/>
      <c r="M34" s="124"/>
      <c r="N34" s="125"/>
      <c r="O34" s="126"/>
      <c r="P34" s="127" t="s">
        <v>59</v>
      </c>
      <c r="Q34" s="152"/>
      <c r="R34" s="152"/>
      <c r="S34" s="153">
        <v>190169.58</v>
      </c>
      <c r="T34" s="154"/>
    </row>
    <row r="35" s="1" customFormat="1" ht="29.1" customHeight="1" spans="1:20">
      <c r="A35" s="29"/>
      <c r="B35" s="20"/>
      <c r="C35" s="42"/>
      <c r="D35" s="40"/>
      <c r="E35" s="23"/>
      <c r="F35" s="24"/>
      <c r="G35" s="41"/>
      <c r="H35" s="26"/>
      <c r="I35" s="91"/>
      <c r="J35" s="92"/>
      <c r="K35" s="93"/>
      <c r="L35" s="91"/>
      <c r="M35" s="88"/>
      <c r="N35" s="103"/>
      <c r="O35" s="104"/>
      <c r="P35" s="95"/>
      <c r="Q35" s="8"/>
      <c r="R35" s="8"/>
      <c r="S35" s="150"/>
      <c r="T35" s="154"/>
    </row>
    <row r="36" s="1" customFormat="1" ht="29.1" customHeight="1" spans="1:20">
      <c r="A36" s="29"/>
      <c r="B36" s="20"/>
      <c r="C36" s="42"/>
      <c r="D36" s="40"/>
      <c r="E36" s="23"/>
      <c r="F36" s="24"/>
      <c r="G36" s="41"/>
      <c r="H36" s="26"/>
      <c r="I36" s="91"/>
      <c r="J36" s="92"/>
      <c r="K36" s="93"/>
      <c r="L36" s="91"/>
      <c r="M36" s="88"/>
      <c r="N36" s="103"/>
      <c r="O36" s="104"/>
      <c r="P36" s="95"/>
      <c r="Q36" s="8"/>
      <c r="R36" s="8"/>
      <c r="S36" s="150"/>
      <c r="T36" s="154"/>
    </row>
    <row r="37" s="1" customFormat="1" ht="30" customHeight="1" spans="1:20">
      <c r="A37" s="5" t="s">
        <v>74</v>
      </c>
      <c r="B37" s="5"/>
      <c r="C37" s="75">
        <f>SUM(C8:C36)</f>
        <v>14818166.47</v>
      </c>
      <c r="D37" s="75">
        <f>SUM(D8:D36)</f>
        <v>100</v>
      </c>
      <c r="E37" s="76"/>
      <c r="F37" s="76"/>
      <c r="G37" s="76"/>
      <c r="H37" s="77" t="s">
        <v>75</v>
      </c>
      <c r="I37" s="75">
        <f>SUM(I8:I36)</f>
        <v>756219.288</v>
      </c>
      <c r="J37" s="76"/>
      <c r="K37" s="75">
        <f>SUM(K8:K36)</f>
        <v>313273.014119027</v>
      </c>
      <c r="L37" s="75">
        <f>SUM(L8:L36)</f>
        <v>237854</v>
      </c>
      <c r="M37" s="77" t="s">
        <v>75</v>
      </c>
      <c r="N37" s="94">
        <f>SUM(N8:N16)</f>
        <v>0</v>
      </c>
      <c r="O37" s="77" t="s">
        <v>75</v>
      </c>
      <c r="P37" s="77" t="s">
        <v>75</v>
      </c>
      <c r="Q37" s="77"/>
      <c r="R37" s="77"/>
      <c r="S37" s="75">
        <f>SUM(S8:S36)</f>
        <v>13510920.167</v>
      </c>
      <c r="T37" s="155">
        <f>C37+D37-I37-K37-L37-N37-R37-S37</f>
        <v>0.000880969688296318</v>
      </c>
    </row>
    <row r="38" s="1" customFormat="1" ht="30" customHeight="1" spans="1:20">
      <c r="A38" s="78" t="s">
        <v>76</v>
      </c>
      <c r="B38" s="78"/>
      <c r="C38" s="78" t="s">
        <v>77</v>
      </c>
      <c r="D38" s="78"/>
      <c r="E38" s="78"/>
      <c r="F38" s="79">
        <f>S33+S34</f>
        <v>440169.58</v>
      </c>
      <c r="G38" s="80"/>
      <c r="H38" s="81" t="s">
        <v>78</v>
      </c>
      <c r="I38" s="128"/>
      <c r="J38" s="128"/>
      <c r="K38" s="128"/>
      <c r="L38" s="129"/>
      <c r="M38" s="78" t="s">
        <v>79</v>
      </c>
      <c r="N38" s="130">
        <f>F38</f>
        <v>440169.58</v>
      </c>
      <c r="O38" s="131"/>
      <c r="P38" s="131"/>
      <c r="Q38" s="131"/>
      <c r="R38" s="131"/>
      <c r="S38" s="131"/>
      <c r="T38" s="156"/>
    </row>
    <row r="39" s="1" customFormat="1" ht="30" customHeight="1" spans="1:20">
      <c r="A39" s="78"/>
      <c r="B39" s="78"/>
      <c r="C39" s="78" t="s">
        <v>80</v>
      </c>
      <c r="D39" s="78"/>
      <c r="E39" s="78"/>
      <c r="F39" s="79">
        <v>0</v>
      </c>
      <c r="G39" s="80"/>
      <c r="H39" s="82"/>
      <c r="I39" s="132"/>
      <c r="J39" s="132"/>
      <c r="K39" s="132"/>
      <c r="L39" s="133"/>
      <c r="M39" s="78" t="s">
        <v>81</v>
      </c>
      <c r="N39" s="134" t="str">
        <f>SUBSTITUTE(SUBSTITUTE(TEXT(INT(N38),"[DBNum2][$-804]G/通用格式元"&amp;IF(INT(N38)=N38,"整",""))&amp;TEXT(MID(N38,FIND(".",N38&amp;".0")+1,1),"[DBNum2][$-804]G/通用格式角")&amp;TEXT(MID(N38,FIND(".",N38&amp;".0")+2,1),"[DBNum2][$-804]G/通用格式分"),"零角","零"),"零分","")</f>
        <v>肆拾肆万零壹佰陆拾玖元伍角捌分</v>
      </c>
      <c r="O39" s="135"/>
      <c r="P39" s="135"/>
      <c r="Q39" s="135"/>
      <c r="R39" s="135"/>
      <c r="S39" s="135"/>
      <c r="T39" s="157"/>
    </row>
    <row r="40" s="1" customFormat="1" ht="11.25" spans="2:20">
      <c r="B40" s="2"/>
      <c r="E40" s="3"/>
      <c r="F40" s="3"/>
      <c r="G40" s="3"/>
      <c r="I40" s="3"/>
      <c r="J40" s="3"/>
      <c r="L40" s="3"/>
      <c r="S40" s="3"/>
      <c r="T40" s="1" t="s">
        <v>82</v>
      </c>
    </row>
    <row r="45" s="1" customFormat="1" spans="2:19">
      <c r="B45" s="83"/>
      <c r="E45" s="3"/>
      <c r="F45" s="3"/>
      <c r="G45" s="3"/>
      <c r="I45" s="3"/>
      <c r="J45" s="3"/>
      <c r="L45" s="3"/>
      <c r="S45" s="3"/>
    </row>
  </sheetData>
  <mergeCells count="9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37:B37"/>
    <mergeCell ref="C38:E38"/>
    <mergeCell ref="F38:G38"/>
    <mergeCell ref="N38:T38"/>
    <mergeCell ref="C39:E39"/>
    <mergeCell ref="F39:G39"/>
    <mergeCell ref="N39:T39"/>
    <mergeCell ref="A5:A7"/>
    <mergeCell ref="A8:A11"/>
    <mergeCell ref="A14:A16"/>
    <mergeCell ref="A17:A25"/>
    <mergeCell ref="A26:A28"/>
    <mergeCell ref="A29:A31"/>
    <mergeCell ref="B17:B19"/>
    <mergeCell ref="B20:B22"/>
    <mergeCell ref="B26:B28"/>
    <mergeCell ref="B29:B31"/>
    <mergeCell ref="C17:C19"/>
    <mergeCell ref="C20:C22"/>
    <mergeCell ref="C26:C28"/>
    <mergeCell ref="C29:C31"/>
    <mergeCell ref="D17:D19"/>
    <mergeCell ref="D20:D22"/>
    <mergeCell ref="D26:D28"/>
    <mergeCell ref="D29:D31"/>
    <mergeCell ref="E17:E19"/>
    <mergeCell ref="E20:E22"/>
    <mergeCell ref="E26:E28"/>
    <mergeCell ref="E29:E31"/>
    <mergeCell ref="F17:F19"/>
    <mergeCell ref="F20:F22"/>
    <mergeCell ref="F26:F28"/>
    <mergeCell ref="F29:F31"/>
    <mergeCell ref="G17:G19"/>
    <mergeCell ref="G20:G22"/>
    <mergeCell ref="G26:G28"/>
    <mergeCell ref="G29:G31"/>
    <mergeCell ref="H17:H19"/>
    <mergeCell ref="H20:H22"/>
    <mergeCell ref="H26:H28"/>
    <mergeCell ref="H29:H31"/>
    <mergeCell ref="I17:I19"/>
    <mergeCell ref="I20:I22"/>
    <mergeCell ref="I26:I28"/>
    <mergeCell ref="I29:I31"/>
    <mergeCell ref="J17:J19"/>
    <mergeCell ref="J20:J22"/>
    <mergeCell ref="J26:J28"/>
    <mergeCell ref="J29:J31"/>
    <mergeCell ref="K17:K19"/>
    <mergeCell ref="K20:K22"/>
    <mergeCell ref="K26:K28"/>
    <mergeCell ref="K29:K31"/>
    <mergeCell ref="L17:L19"/>
    <mergeCell ref="L20:L22"/>
    <mergeCell ref="M17:M19"/>
    <mergeCell ref="M20:M22"/>
    <mergeCell ref="N17:N19"/>
    <mergeCell ref="N20:N22"/>
    <mergeCell ref="O17:O19"/>
    <mergeCell ref="O20:O22"/>
    <mergeCell ref="S5:S7"/>
    <mergeCell ref="T5:T7"/>
    <mergeCell ref="T8:T11"/>
    <mergeCell ref="T13:T16"/>
    <mergeCell ref="T17:T25"/>
    <mergeCell ref="T26:T28"/>
    <mergeCell ref="T29:T32"/>
    <mergeCell ref="A38:B39"/>
    <mergeCell ref="H38:L39"/>
  </mergeCells>
  <printOptions horizontalCentered="1" verticalCentered="1"/>
  <pageMargins left="0" right="0" top="0" bottom="0" header="0" footer="0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第1次</vt:lpstr>
      <vt:lpstr>第2次</vt:lpstr>
      <vt:lpstr>第3次 (2)</vt:lpstr>
      <vt:lpstr>第4次 </vt:lpstr>
      <vt:lpstr>第5次  </vt:lpstr>
      <vt:lpstr>第6次</vt:lpstr>
      <vt:lpstr>第6次 (2)</vt:lpstr>
      <vt:lpstr>第6次 (3)</vt:lpstr>
      <vt:lpstr>第7次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2017-01-11T04:48:00Z</dcterms:created>
  <dcterms:modified xsi:type="dcterms:W3CDTF">2022-10-13T07:50:29Z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51E2920B3B7E4B45BD50DCCE9D7CF683</vt:lpwstr>
  </property>
</Properties>
</file>