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第1次" sheetId="1" r:id="rId1"/>
    <sheet name="第2次" sheetId="2" r:id="rId2"/>
  </sheets>
  <calcPr calcId="144525"/>
</workbook>
</file>

<file path=xl/sharedStrings.xml><?xml version="1.0" encoding="utf-8"?>
<sst xmlns="http://schemas.openxmlformats.org/spreadsheetml/2006/main" count="255" uniqueCount="91">
  <si>
    <t xml:space="preserve">工程款支付证书 </t>
  </si>
  <si>
    <t>工程名称</t>
  </si>
  <si>
    <t>蓬莱路跨派河桥、三河路、玉兰大道、国际大道二标标志标线工程</t>
  </si>
  <si>
    <t>建设单位</t>
  </si>
  <si>
    <t>肥西县城乡建设有限公司</t>
  </si>
  <si>
    <t>ERP编号</t>
  </si>
  <si>
    <t>档案编号</t>
  </si>
  <si>
    <t>合同金额</t>
  </si>
  <si>
    <t>中标时间</t>
  </si>
  <si>
    <t>18.1.30</t>
  </si>
  <si>
    <t>已提供工程资料</t>
  </si>
  <si>
    <t>中标通知书  合同</t>
  </si>
  <si>
    <t>保存地址</t>
  </si>
  <si>
    <t>合肥</t>
  </si>
  <si>
    <t>责任单位</t>
  </si>
  <si>
    <t>第十大区安徽省</t>
  </si>
  <si>
    <t>决算金额</t>
  </si>
  <si>
    <t>决算时间</t>
  </si>
  <si>
    <t>项目部印章</t>
  </si>
  <si>
    <t>无</t>
  </si>
  <si>
    <t>施工人</t>
  </si>
  <si>
    <t>孙容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</si>
  <si>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</si>
  <si>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</si>
  <si>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</si>
  <si>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</si>
  <si>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</si>
  <si>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</si>
  <si>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</si>
  <si>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</si>
  <si>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</si>
  <si>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</si>
  <si>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</si>
  <si>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</si>
  <si>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</si>
  <si>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</si>
  <si>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</si>
  <si>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</si>
  <si>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</si>
  <si>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</si>
  <si>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</si>
  <si>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</si>
  <si>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</si>
  <si>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</si>
  <si>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</si>
  <si>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</si>
  <si>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</si>
  <si>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</si>
  <si>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</si>
  <si>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</si>
  <si>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</si>
  <si>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</si>
  <si>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8.12.21</t>
    </r>
  </si>
  <si>
    <t>杭州银行合肥分行</t>
  </si>
  <si>
    <t>3401040160000607599</t>
  </si>
  <si>
    <t>祥顺照明</t>
  </si>
  <si>
    <t>捷瑞交通</t>
  </si>
  <si>
    <t>18.12.21</t>
  </si>
  <si>
    <t>3401040160000607607</t>
  </si>
  <si>
    <t>人员工资</t>
  </si>
  <si>
    <t>19.1.25</t>
  </si>
  <si>
    <t>扬州祥顺+合肥宝畅</t>
  </si>
  <si>
    <t>19.7.9</t>
  </si>
  <si>
    <t>见附件详情</t>
  </si>
  <si>
    <t>19.7.10</t>
  </si>
  <si>
    <t>19.9.30</t>
  </si>
  <si>
    <t>徽商银行合肥太湖路支行</t>
  </si>
  <si>
    <t>1020 5010 2100 0016 507</t>
  </si>
  <si>
    <t>孙业顺</t>
  </si>
  <si>
    <t>本次</t>
  </si>
  <si>
    <t>19.12.20</t>
  </si>
  <si>
    <t>合肥宝畅交通设施工程有限公司</t>
  </si>
  <si>
    <t>王玲子（2019年9月份人员工资）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</si>
  <si>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</si>
  <si>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</si>
  <si>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</si>
  <si>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</si>
  <si>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</si>
  <si>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</si>
  <si>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</si>
  <si>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</si>
  <si>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21.2.1</t>
  </si>
  <si>
    <t>中国银行蜀山支行</t>
  </si>
  <si>
    <t>175 257 190 682</t>
  </si>
  <si>
    <t>扣至合同价</t>
  </si>
  <si>
    <t>扣增值税及附加</t>
  </si>
  <si>
    <t>转账手续费</t>
  </si>
  <si>
    <t>安徽融畅智能科技有限公司</t>
  </si>
  <si>
    <t>21.2.5</t>
  </si>
  <si>
    <t>合肥融通建设工程有限公司</t>
  </si>
  <si>
    <t>王玲子</t>
  </si>
</sst>
</file>

<file path=xl/styles.xml><?xml version="1.0" encoding="utf-8"?>
<styleSheet xmlns="http://schemas.openxmlformats.org/spreadsheetml/2006/main">
  <numFmts count="12">
    <numFmt numFmtId="176" formatCode="0.0%"/>
    <numFmt numFmtId="42" formatCode="_ &quot;￥&quot;* #,##0_ ;_ &quot;￥&quot;* \-#,##0_ ;_ &quot;￥&quot;* &quot;-&quot;_ ;_ @_ "/>
    <numFmt numFmtId="177" formatCode="yyyy&quot;年&quot;m&quot;月&quot;d&quot;日&quot;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yy/m/d;@"/>
    <numFmt numFmtId="179" formatCode="#,##0.00_);[Red]\(#,##0.00\)"/>
    <numFmt numFmtId="180" formatCode="#,##0.00_ "/>
    <numFmt numFmtId="181" formatCode="0.00_ "/>
    <numFmt numFmtId="182" formatCode="0.00_);[Red]\(0.00\)"/>
    <numFmt numFmtId="183" formatCode="#,##0_ "/>
  </numFmts>
  <fonts count="33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8" borderId="15" applyNumberFormat="0" applyAlignment="0" applyProtection="0">
      <alignment vertical="center"/>
    </xf>
    <xf numFmtId="44" fontId="5" fillId="0" borderId="0">
      <protection locked="0"/>
    </xf>
    <xf numFmtId="41" fontId="14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3" borderId="16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>
      <protection locked="0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8" fillId="22" borderId="20" applyNumberFormat="0" applyAlignment="0" applyProtection="0">
      <alignment vertical="center"/>
    </xf>
    <xf numFmtId="0" fontId="29" fillId="22" borderId="15" applyNumberFormat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8" fillId="0" borderId="0">
      <protection locked="0"/>
    </xf>
  </cellStyleXfs>
  <cellXfs count="176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178" fontId="1" fillId="2" borderId="0" xfId="50" applyNumberFormat="1" applyFont="1" applyFill="1" applyBorder="1" applyAlignment="1" applyProtection="1">
      <alignment horizontal="center" vertical="center"/>
    </xf>
    <xf numFmtId="179" fontId="1" fillId="2" borderId="0" xfId="50" applyNumberFormat="1" applyFont="1" applyFill="1" applyBorder="1" applyAlignment="1" applyProtection="1">
      <alignment horizontal="right" vertical="center"/>
    </xf>
    <xf numFmtId="180" fontId="1" fillId="2" borderId="0" xfId="50" applyNumberFormat="1" applyFont="1" applyFill="1" applyBorder="1" applyAlignment="1" applyProtection="1">
      <alignment horizontal="center" vertical="center"/>
    </xf>
    <xf numFmtId="49" fontId="1" fillId="2" borderId="0" xfId="50" applyNumberFormat="1" applyFont="1" applyFill="1" applyBorder="1" applyAlignment="1" applyProtection="1">
      <alignment horizontal="center"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4" fillId="2" borderId="3" xfId="50" applyFont="1" applyFill="1" applyBorder="1" applyAlignment="1" applyProtection="1">
      <alignment horizontal="center" vertical="center" shrinkToFit="1"/>
    </xf>
    <xf numFmtId="180" fontId="3" fillId="2" borderId="2" xfId="50" applyNumberFormat="1" applyFont="1" applyFill="1" applyBorder="1" applyAlignment="1" applyProtection="1">
      <alignment horizontal="center" vertical="center" wrapText="1"/>
    </xf>
    <xf numFmtId="49" fontId="3" fillId="2" borderId="2" xfId="50" applyNumberFormat="1" applyFont="1" applyFill="1" applyBorder="1" applyAlignment="1" applyProtection="1">
      <alignment horizontal="center" vertical="center" wrapText="1"/>
    </xf>
    <xf numFmtId="177" fontId="3" fillId="2" borderId="4" xfId="50" applyNumberFormat="1" applyFont="1" applyFill="1" applyBorder="1" applyAlignment="1" applyProtection="1">
      <alignment horizontal="center" vertical="center" wrapText="1"/>
    </xf>
    <xf numFmtId="180" fontId="1" fillId="2" borderId="2" xfId="50" applyNumberFormat="1" applyFont="1" applyFill="1" applyBorder="1" applyAlignment="1" applyProtection="1">
      <alignment horizontal="right" vertical="center" wrapText="1"/>
    </xf>
    <xf numFmtId="180" fontId="1" fillId="2" borderId="4" xfId="50" applyNumberFormat="1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178" fontId="3" fillId="2" borderId="2" xfId="50" applyNumberFormat="1" applyFont="1" applyFill="1" applyBorder="1" applyAlignment="1" applyProtection="1">
      <alignment horizontal="center" vertical="center" wrapText="1"/>
    </xf>
    <xf numFmtId="179" fontId="3" fillId="2" borderId="2" xfId="50" applyNumberFormat="1" applyFont="1" applyFill="1" applyBorder="1" applyAlignment="1" applyProtection="1">
      <alignment horizontal="right" vertical="center" wrapText="1"/>
    </xf>
    <xf numFmtId="0" fontId="1" fillId="2" borderId="6" xfId="50" applyFont="1" applyFill="1" applyBorder="1" applyAlignment="1" applyProtection="1">
      <alignment horizontal="center" vertical="center" wrapText="1"/>
    </xf>
    <xf numFmtId="177" fontId="0" fillId="2" borderId="6" xfId="50" applyNumberFormat="1" applyFont="1" applyFill="1" applyBorder="1" applyAlignment="1" applyProtection="1">
      <alignment horizontal="center" vertical="center" shrinkToFit="1"/>
    </xf>
    <xf numFmtId="179" fontId="1" fillId="2" borderId="6" xfId="50" applyNumberFormat="1" applyFont="1" applyFill="1" applyBorder="1" applyAlignment="1" applyProtection="1">
      <alignment horizontal="right" vertical="center" shrinkToFit="1"/>
    </xf>
    <xf numFmtId="181" fontId="5" fillId="0" borderId="6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9" fontId="5" fillId="0" borderId="6" xfId="0" applyNumberFormat="1" applyFont="1" applyFill="1" applyBorder="1" applyAlignment="1">
      <alignment horizontal="center" vertical="center"/>
    </xf>
    <xf numFmtId="176" fontId="1" fillId="2" borderId="6" xfId="19" applyNumberFormat="1" applyFont="1" applyFill="1" applyBorder="1" applyAlignment="1" applyProtection="1">
      <alignment horizontal="center" vertical="center" wrapText="1"/>
    </xf>
    <xf numFmtId="0" fontId="1" fillId="2" borderId="7" xfId="50" applyFont="1" applyFill="1" applyBorder="1" applyAlignment="1" applyProtection="1">
      <alignment horizontal="center" vertical="center" wrapText="1"/>
    </xf>
    <xf numFmtId="177" fontId="0" fillId="2" borderId="8" xfId="50" applyNumberFormat="1" applyFont="1" applyFill="1" applyBorder="1" applyAlignment="1" applyProtection="1">
      <alignment horizontal="center" vertical="center" shrinkToFit="1"/>
    </xf>
    <xf numFmtId="179" fontId="1" fillId="2" borderId="8" xfId="50" applyNumberFormat="1" applyFont="1" applyFill="1" applyBorder="1" applyAlignment="1" applyProtection="1">
      <alignment horizontal="right" vertical="center" shrinkToFit="1"/>
    </xf>
    <xf numFmtId="181" fontId="5" fillId="0" borderId="8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9" fontId="5" fillId="0" borderId="8" xfId="0" applyNumberFormat="1" applyFont="1" applyFill="1" applyBorder="1" applyAlignment="1">
      <alignment horizontal="center" vertical="center"/>
    </xf>
    <xf numFmtId="176" fontId="1" fillId="2" borderId="7" xfId="19" applyNumberFormat="1" applyFont="1" applyFill="1" applyBorder="1" applyAlignment="1" applyProtection="1">
      <alignment horizontal="center" vertical="center" wrapText="1"/>
    </xf>
    <xf numFmtId="0" fontId="1" fillId="2" borderId="8" xfId="50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9" fontId="1" fillId="2" borderId="4" xfId="50" applyNumberFormat="1" applyFont="1" applyFill="1" applyBorder="1" applyAlignment="1" applyProtection="1">
      <alignment horizontal="right" vertical="center" shrinkToFit="1"/>
    </xf>
    <xf numFmtId="181" fontId="5" fillId="0" borderId="2" xfId="0" applyNumberFormat="1" applyFont="1" applyFill="1" applyBorder="1">
      <alignment vertical="center"/>
    </xf>
    <xf numFmtId="181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9" fontId="1" fillId="2" borderId="2" xfId="50" applyNumberFormat="1" applyFont="1" applyFill="1" applyBorder="1" applyAlignment="1" applyProtection="1">
      <alignment vertical="center" shrinkToFit="1"/>
    </xf>
    <xf numFmtId="176" fontId="1" fillId="2" borderId="8" xfId="19" applyNumberFormat="1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horizontal="left" vertical="center" wrapText="1" shrinkToFit="1"/>
    </xf>
    <xf numFmtId="177" fontId="0" fillId="2" borderId="2" xfId="50" applyNumberFormat="1" applyFont="1" applyFill="1" applyBorder="1" applyAlignment="1" applyProtection="1">
      <alignment horizontal="center" vertical="center" shrinkToFit="1"/>
    </xf>
    <xf numFmtId="179" fontId="1" fillId="0" borderId="2" xfId="50" applyNumberFormat="1" applyFont="1" applyBorder="1" applyAlignment="1" applyProtection="1">
      <alignment horizontal="right" vertical="center" wrapText="1"/>
    </xf>
    <xf numFmtId="180" fontId="6" fillId="2" borderId="2" xfId="50" applyNumberFormat="1" applyFont="1" applyFill="1" applyBorder="1" applyAlignment="1" applyProtection="1">
      <alignment horizontal="right" vertical="center" shrinkToFit="1"/>
    </xf>
    <xf numFmtId="177" fontId="7" fillId="2" borderId="2" xfId="50" applyNumberFormat="1" applyFont="1" applyFill="1" applyBorder="1" applyAlignment="1" applyProtection="1">
      <alignment horizontal="center" vertical="center" shrinkToFit="1"/>
    </xf>
    <xf numFmtId="181" fontId="1" fillId="2" borderId="2" xfId="4" applyNumberFormat="1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vertical="center" wrapText="1" shrinkToFit="1"/>
    </xf>
    <xf numFmtId="0" fontId="1" fillId="2" borderId="2" xfId="50" applyFont="1" applyFill="1" applyBorder="1" applyAlignment="1" applyProtection="1">
      <alignment horizontal="center" vertical="center" wrapText="1"/>
    </xf>
    <xf numFmtId="180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177" fontId="7" fillId="2" borderId="6" xfId="50" applyNumberFormat="1" applyFont="1" applyFill="1" applyBorder="1" applyAlignment="1" applyProtection="1">
      <alignment horizontal="center" vertical="center" shrinkToFit="1"/>
    </xf>
    <xf numFmtId="179" fontId="1" fillId="0" borderId="6" xfId="50" applyNumberFormat="1" applyFont="1" applyBorder="1" applyAlignment="1" applyProtection="1">
      <alignment horizontal="right" vertical="center" wrapText="1"/>
    </xf>
    <xf numFmtId="181" fontId="1" fillId="2" borderId="6" xfId="4" applyNumberFormat="1" applyFont="1" applyFill="1" applyBorder="1" applyAlignment="1" applyProtection="1">
      <alignment horizontal="center" vertical="center" wrapText="1"/>
    </xf>
    <xf numFmtId="180" fontId="1" fillId="2" borderId="6" xfId="50" applyNumberFormat="1" applyFont="1" applyFill="1" applyBorder="1" applyAlignment="1" applyProtection="1">
      <alignment horizontal="center" vertical="center" wrapText="1" shrinkToFit="1"/>
    </xf>
    <xf numFmtId="49" fontId="1" fillId="2" borderId="6" xfId="50" applyNumberFormat="1" applyFont="1" applyFill="1" applyBorder="1" applyAlignment="1" applyProtection="1">
      <alignment horizontal="center" vertical="center" wrapText="1" shrinkToFit="1"/>
    </xf>
    <xf numFmtId="9" fontId="1" fillId="2" borderId="6" xfId="50" applyNumberFormat="1" applyFont="1" applyFill="1" applyBorder="1" applyAlignment="1" applyProtection="1">
      <alignment horizontal="center" vertical="center" shrinkToFit="1"/>
    </xf>
    <xf numFmtId="9" fontId="1" fillId="2" borderId="6" xfId="19" applyFont="1" applyFill="1" applyBorder="1" applyAlignment="1" applyProtection="1">
      <alignment horizontal="center" vertical="center" wrapText="1"/>
    </xf>
    <xf numFmtId="177" fontId="7" fillId="2" borderId="8" xfId="50" applyNumberFormat="1" applyFont="1" applyFill="1" applyBorder="1" applyAlignment="1" applyProtection="1">
      <alignment horizontal="center" vertical="center" shrinkToFit="1"/>
    </xf>
    <xf numFmtId="179" fontId="1" fillId="0" borderId="8" xfId="50" applyNumberFormat="1" applyFont="1" applyBorder="1" applyAlignment="1" applyProtection="1">
      <alignment horizontal="right" vertical="center" wrapText="1"/>
    </xf>
    <xf numFmtId="181" fontId="1" fillId="2" borderId="8" xfId="4" applyNumberFormat="1" applyFont="1" applyFill="1" applyBorder="1" applyAlignment="1" applyProtection="1">
      <alignment horizontal="center" vertical="center" wrapText="1"/>
    </xf>
    <xf numFmtId="180" fontId="1" fillId="2" borderId="8" xfId="50" applyNumberFormat="1" applyFont="1" applyFill="1" applyBorder="1" applyAlignment="1" applyProtection="1">
      <alignment horizontal="center" vertical="center" wrapText="1" shrinkToFit="1"/>
    </xf>
    <xf numFmtId="49" fontId="1" fillId="2" borderId="8" xfId="50" applyNumberFormat="1" applyFont="1" applyFill="1" applyBorder="1" applyAlignment="1" applyProtection="1">
      <alignment horizontal="center" vertical="center" wrapText="1" shrinkToFit="1"/>
    </xf>
    <xf numFmtId="9" fontId="1" fillId="2" borderId="8" xfId="50" applyNumberFormat="1" applyFont="1" applyFill="1" applyBorder="1" applyAlignment="1" applyProtection="1">
      <alignment horizontal="center" vertical="center" shrinkToFit="1"/>
    </xf>
    <xf numFmtId="9" fontId="1" fillId="2" borderId="8" xfId="19" applyFont="1" applyFill="1" applyBorder="1" applyAlignment="1" applyProtection="1">
      <alignment horizontal="center" vertical="center" wrapText="1"/>
    </xf>
    <xf numFmtId="0" fontId="1" fillId="4" borderId="8" xfId="50" applyFont="1" applyFill="1" applyBorder="1" applyAlignment="1" applyProtection="1">
      <alignment horizontal="center" vertical="center" wrapText="1"/>
    </xf>
    <xf numFmtId="177" fontId="8" fillId="4" borderId="2" xfId="50" applyNumberFormat="1" applyFont="1" applyFill="1" applyBorder="1" applyAlignment="1" applyProtection="1">
      <alignment horizontal="center" vertical="center" shrinkToFit="1"/>
    </xf>
    <xf numFmtId="179" fontId="1" fillId="4" borderId="2" xfId="50" applyNumberFormat="1" applyFont="1" applyFill="1" applyBorder="1" applyAlignment="1" applyProtection="1">
      <alignment horizontal="right" vertical="center" wrapText="1"/>
    </xf>
    <xf numFmtId="180" fontId="6" fillId="4" borderId="2" xfId="50" applyNumberFormat="1" applyFont="1" applyFill="1" applyBorder="1" applyAlignment="1" applyProtection="1">
      <alignment horizontal="right" vertical="center" shrinkToFit="1"/>
    </xf>
    <xf numFmtId="181" fontId="5" fillId="4" borderId="2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9" fontId="1" fillId="4" borderId="2" xfId="50" applyNumberFormat="1" applyFont="1" applyFill="1" applyBorder="1" applyAlignment="1" applyProtection="1">
      <alignment horizontal="left" vertical="center" wrapText="1" shrinkToFit="1"/>
    </xf>
    <xf numFmtId="176" fontId="1" fillId="4" borderId="8" xfId="19" applyNumberFormat="1" applyFont="1" applyFill="1" applyBorder="1" applyAlignment="1" applyProtection="1">
      <alignment horizontal="center" vertical="center" wrapText="1"/>
    </xf>
    <xf numFmtId="177" fontId="7" fillId="2" borderId="2" xfId="50" applyNumberFormat="1" applyFont="1" applyFill="1" applyBorder="1" applyAlignment="1" applyProtection="1">
      <alignment vertical="center" shrinkToFit="1"/>
    </xf>
    <xf numFmtId="179" fontId="1" fillId="2" borderId="2" xfId="50" applyNumberFormat="1" applyFont="1" applyFill="1" applyBorder="1" applyAlignment="1" applyProtection="1">
      <alignment vertical="center" wrapText="1"/>
    </xf>
    <xf numFmtId="181" fontId="1" fillId="2" borderId="2" xfId="4" applyNumberFormat="1" applyFont="1" applyFill="1" applyBorder="1" applyAlignment="1" applyProtection="1">
      <alignment vertical="center" wrapText="1"/>
    </xf>
    <xf numFmtId="180" fontId="1" fillId="2" borderId="2" xfId="50" applyNumberFormat="1" applyFont="1" applyFill="1" applyBorder="1" applyAlignment="1" applyProtection="1">
      <alignment vertical="center" wrapText="1" shrinkToFit="1"/>
    </xf>
    <xf numFmtId="49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6" xfId="50" applyNumberFormat="1" applyFont="1" applyFill="1" applyBorder="1" applyAlignment="1" applyProtection="1">
      <alignment vertical="center" wrapText="1" shrinkToFit="1"/>
    </xf>
    <xf numFmtId="9" fontId="1" fillId="2" borderId="7" xfId="50" applyNumberFormat="1" applyFont="1" applyFill="1" applyBorder="1" applyAlignment="1" applyProtection="1">
      <alignment vertical="center" wrapText="1" shrinkToFit="1"/>
    </xf>
    <xf numFmtId="9" fontId="1" fillId="2" borderId="7" xfId="19" applyFont="1" applyFill="1" applyBorder="1" applyAlignment="1" applyProtection="1">
      <alignment horizontal="center" vertical="center" wrapText="1"/>
    </xf>
    <xf numFmtId="9" fontId="1" fillId="2" borderId="8" xfId="50" applyNumberFormat="1" applyFont="1" applyFill="1" applyBorder="1" applyAlignment="1" applyProtection="1">
      <alignment vertical="center" wrapText="1" shrinkToFit="1"/>
    </xf>
    <xf numFmtId="179" fontId="1" fillId="2" borderId="2" xfId="50" applyNumberFormat="1" applyFont="1" applyFill="1" applyBorder="1" applyAlignment="1" applyProtection="1">
      <alignment horizontal="right" vertical="center" wrapText="1"/>
    </xf>
    <xf numFmtId="179" fontId="3" fillId="2" borderId="2" xfId="50" applyNumberFormat="1" applyFont="1" applyFill="1" applyBorder="1" applyAlignment="1" applyProtection="1">
      <alignment horizontal="right" vertical="center" shrinkToFit="1"/>
    </xf>
    <xf numFmtId="181" fontId="3" fillId="2" borderId="2" xfId="50" applyNumberFormat="1" applyFont="1" applyFill="1" applyBorder="1" applyAlignment="1" applyProtection="1">
      <alignment horizontal="center" vertical="center" shrinkToFit="1"/>
    </xf>
    <xf numFmtId="180" fontId="9" fillId="2" borderId="2" xfId="50" applyNumberFormat="1" applyFont="1" applyFill="1" applyBorder="1" applyAlignment="1" applyProtection="1">
      <alignment horizontal="right" vertical="center" shrinkToFit="1"/>
    </xf>
    <xf numFmtId="49" fontId="9" fillId="2" borderId="2" xfId="50" applyNumberFormat="1" applyFont="1" applyFill="1" applyBorder="1" applyAlignment="1" applyProtection="1">
      <alignment horizontal="right" vertical="center" shrinkToFit="1"/>
    </xf>
    <xf numFmtId="0" fontId="3" fillId="2" borderId="2" xfId="50" applyFont="1" applyFill="1" applyBorder="1" applyAlignment="1" applyProtection="1">
      <alignment horizontal="center" vertical="center" shrinkToFit="1"/>
    </xf>
    <xf numFmtId="0" fontId="10" fillId="2" borderId="2" xfId="50" applyFont="1" applyFill="1" applyBorder="1" applyAlignment="1" applyProtection="1">
      <alignment horizontal="center" vertical="center" wrapText="1"/>
    </xf>
    <xf numFmtId="182" fontId="11" fillId="2" borderId="3" xfId="50" applyNumberFormat="1" applyFont="1" applyFill="1" applyBorder="1" applyAlignment="1" applyProtection="1">
      <alignment horizontal="center" vertical="center" shrinkToFit="1"/>
    </xf>
    <xf numFmtId="182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9" xfId="50" applyFont="1" applyFill="1" applyBorder="1" applyAlignment="1" applyProtection="1">
      <alignment horizontal="center" vertical="center" wrapText="1"/>
    </xf>
    <xf numFmtId="0" fontId="11" fillId="2" borderId="10" xfId="50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4" fillId="2" borderId="5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180" fontId="3" fillId="2" borderId="2" xfId="50" applyNumberFormat="1" applyFont="1" applyFill="1" applyBorder="1" applyAlignment="1" applyProtection="1">
      <alignment horizontal="center" vertical="center" shrinkToFit="1"/>
    </xf>
    <xf numFmtId="180" fontId="1" fillId="2" borderId="6" xfId="50" applyNumberFormat="1" applyFont="1" applyFill="1" applyBorder="1" applyAlignment="1" applyProtection="1">
      <alignment horizontal="center" vertical="center" shrinkToFit="1"/>
    </xf>
    <xf numFmtId="0" fontId="1" fillId="2" borderId="6" xfId="50" applyFont="1" applyFill="1" applyBorder="1" applyAlignment="1" applyProtection="1">
      <alignment horizontal="center" vertical="center"/>
    </xf>
    <xf numFmtId="180" fontId="1" fillId="2" borderId="6" xfId="50" applyNumberFormat="1" applyFont="1" applyFill="1" applyBorder="1" applyAlignment="1" applyProtection="1">
      <alignment horizontal="center" vertical="center" wrapText="1"/>
    </xf>
    <xf numFmtId="180" fontId="3" fillId="2" borderId="6" xfId="50" applyNumberFormat="1" applyFont="1" applyFill="1" applyBorder="1" applyAlignment="1" applyProtection="1">
      <alignment horizontal="center" vertical="center" shrinkToFit="1"/>
    </xf>
    <xf numFmtId="180" fontId="3" fillId="2" borderId="6" xfId="50" applyNumberFormat="1" applyFont="1" applyFill="1" applyBorder="1" applyAlignment="1" applyProtection="1">
      <alignment horizontal="center" vertical="center" wrapText="1"/>
    </xf>
    <xf numFmtId="180" fontId="1" fillId="2" borderId="7" xfId="50" applyNumberFormat="1" applyFont="1" applyFill="1" applyBorder="1" applyAlignment="1" applyProtection="1">
      <alignment horizontal="center" vertical="center" shrinkToFit="1"/>
    </xf>
    <xf numFmtId="180" fontId="1" fillId="2" borderId="7" xfId="50" applyNumberFormat="1" applyFont="1" applyFill="1" applyBorder="1" applyAlignment="1" applyProtection="1">
      <alignment horizontal="center" vertical="center" wrapText="1" shrinkToFit="1"/>
    </xf>
    <xf numFmtId="0" fontId="1" fillId="2" borderId="7" xfId="50" applyFont="1" applyFill="1" applyBorder="1" applyAlignment="1" applyProtection="1">
      <alignment horizontal="center" vertical="center"/>
    </xf>
    <xf numFmtId="180" fontId="1" fillId="2" borderId="7" xfId="50" applyNumberFormat="1" applyFont="1" applyFill="1" applyBorder="1" applyAlignment="1" applyProtection="1">
      <alignment horizontal="center" vertical="center" wrapText="1"/>
    </xf>
    <xf numFmtId="180" fontId="3" fillId="2" borderId="7" xfId="50" applyNumberFormat="1" applyFont="1" applyFill="1" applyBorder="1" applyAlignment="1" applyProtection="1">
      <alignment horizontal="center" vertical="center" shrinkToFit="1"/>
    </xf>
    <xf numFmtId="180" fontId="3" fillId="2" borderId="7" xfId="50" applyNumberFormat="1" applyFont="1" applyFill="1" applyBorder="1" applyAlignment="1" applyProtection="1">
      <alignment horizontal="center" vertical="center" wrapText="1"/>
    </xf>
    <xf numFmtId="180" fontId="1" fillId="2" borderId="8" xfId="50" applyNumberFormat="1" applyFont="1" applyFill="1" applyBorder="1" applyAlignment="1" applyProtection="1">
      <alignment horizontal="center" vertical="center" shrinkToFit="1"/>
    </xf>
    <xf numFmtId="0" fontId="1" fillId="2" borderId="8" xfId="50" applyFont="1" applyFill="1" applyBorder="1" applyAlignment="1" applyProtection="1">
      <alignment horizontal="center" vertical="center"/>
    </xf>
    <xf numFmtId="180" fontId="1" fillId="2" borderId="8" xfId="50" applyNumberFormat="1" applyFont="1" applyFill="1" applyBorder="1" applyAlignment="1" applyProtection="1">
      <alignment horizontal="center" vertical="center" wrapText="1"/>
    </xf>
    <xf numFmtId="180" fontId="3" fillId="2" borderId="8" xfId="50" applyNumberFormat="1" applyFont="1" applyFill="1" applyBorder="1" applyAlignment="1" applyProtection="1">
      <alignment horizontal="center" vertical="center" shrinkToFit="1"/>
    </xf>
    <xf numFmtId="180" fontId="3" fillId="2" borderId="8" xfId="50" applyNumberFormat="1" applyFont="1" applyFill="1" applyBorder="1" applyAlignment="1" applyProtection="1">
      <alignment horizontal="center" vertical="center" wrapText="1"/>
    </xf>
    <xf numFmtId="183" fontId="1" fillId="2" borderId="6" xfId="50" applyNumberFormat="1" applyFont="1" applyFill="1" applyBorder="1" applyAlignment="1" applyProtection="1">
      <alignment horizontal="center" vertical="center" shrinkToFit="1"/>
    </xf>
    <xf numFmtId="183" fontId="1" fillId="2" borderId="8" xfId="50" applyNumberFormat="1" applyFont="1" applyFill="1" applyBorder="1" applyAlignment="1" applyProtection="1">
      <alignment horizontal="center" vertical="center" shrinkToFit="1"/>
    </xf>
    <xf numFmtId="180" fontId="1" fillId="2" borderId="2" xfId="50" applyNumberFormat="1" applyFont="1" applyFill="1" applyBorder="1" applyAlignment="1" applyProtection="1">
      <alignment horizontal="right" vertical="center" shrinkToFit="1"/>
    </xf>
    <xf numFmtId="180" fontId="1" fillId="2" borderId="2" xfId="50" applyNumberFormat="1" applyFont="1" applyFill="1" applyBorder="1" applyAlignment="1" applyProtection="1">
      <alignment horizontal="center" vertical="center" wrapText="1"/>
    </xf>
    <xf numFmtId="180" fontId="3" fillId="2" borderId="2" xfId="50" applyNumberFormat="1" applyFont="1" applyFill="1" applyBorder="1" applyAlignment="1" applyProtection="1">
      <alignment horizontal="right" vertical="center" shrinkToFit="1"/>
    </xf>
    <xf numFmtId="180" fontId="1" fillId="4" borderId="8" xfId="50" applyNumberFormat="1" applyFont="1" applyFill="1" applyBorder="1" applyAlignment="1" applyProtection="1">
      <alignment horizontal="center" vertical="center" shrinkToFit="1"/>
    </xf>
    <xf numFmtId="180" fontId="1" fillId="4" borderId="8" xfId="50" applyNumberFormat="1" applyFont="1" applyFill="1" applyBorder="1" applyAlignment="1" applyProtection="1">
      <alignment horizontal="center" vertical="center" wrapText="1" shrinkToFit="1"/>
    </xf>
    <xf numFmtId="0" fontId="1" fillId="4" borderId="8" xfId="50" applyFont="1" applyFill="1" applyBorder="1" applyAlignment="1" applyProtection="1">
      <alignment horizontal="center" vertical="center"/>
    </xf>
    <xf numFmtId="180" fontId="1" fillId="4" borderId="2" xfId="50" applyNumberFormat="1" applyFont="1" applyFill="1" applyBorder="1" applyAlignment="1" applyProtection="1">
      <alignment horizontal="right" vertical="center" shrinkToFit="1"/>
    </xf>
    <xf numFmtId="180" fontId="1" fillId="4" borderId="2" xfId="50" applyNumberFormat="1" applyFont="1" applyFill="1" applyBorder="1" applyAlignment="1" applyProtection="1">
      <alignment horizontal="center" vertical="center" wrapText="1"/>
    </xf>
    <xf numFmtId="180" fontId="3" fillId="4" borderId="2" xfId="50" applyNumberFormat="1" applyFont="1" applyFill="1" applyBorder="1" applyAlignment="1" applyProtection="1">
      <alignment horizontal="right" vertical="center" shrinkToFit="1"/>
    </xf>
    <xf numFmtId="180" fontId="3" fillId="4" borderId="2" xfId="50" applyNumberFormat="1" applyFont="1" applyFill="1" applyBorder="1" applyAlignment="1" applyProtection="1">
      <alignment horizontal="center" vertical="center" wrapText="1"/>
    </xf>
    <xf numFmtId="0" fontId="11" fillId="2" borderId="11" xfId="50" applyFont="1" applyFill="1" applyBorder="1" applyAlignment="1" applyProtection="1">
      <alignment horizontal="center" vertical="center" wrapText="1"/>
    </xf>
    <xf numFmtId="0" fontId="11" fillId="2" borderId="12" xfId="50" applyFont="1" applyFill="1" applyBorder="1" applyAlignment="1" applyProtection="1">
      <alignment horizontal="center" vertical="center" wrapText="1"/>
    </xf>
    <xf numFmtId="180" fontId="11" fillId="2" borderId="3" xfId="50" applyNumberFormat="1" applyFont="1" applyFill="1" applyBorder="1" applyAlignment="1" applyProtection="1">
      <alignment horizontal="center" vertical="center" shrinkToFit="1"/>
    </xf>
    <xf numFmtId="180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1" xfId="50" applyFont="1" applyFill="1" applyBorder="1" applyAlignment="1" applyProtection="1">
      <alignment horizontal="center" vertical="center" wrapText="1"/>
    </xf>
    <xf numFmtId="0" fontId="11" fillId="2" borderId="13" xfId="50" applyFont="1" applyFill="1" applyBorder="1" applyAlignment="1" applyProtection="1">
      <alignment horizontal="center" vertical="center" wrapText="1"/>
    </xf>
    <xf numFmtId="0" fontId="11" fillId="2" borderId="3" xfId="50" applyFont="1" applyFill="1" applyBorder="1" applyAlignment="1" applyProtection="1">
      <alignment horizontal="center" vertical="center" shrinkToFit="1"/>
    </xf>
    <xf numFmtId="0" fontId="11" fillId="2" borderId="5" xfId="50" applyFont="1" applyFill="1" applyBorder="1" applyAlignment="1" applyProtection="1">
      <alignment horizontal="center" vertical="center" shrinkToFit="1"/>
    </xf>
    <xf numFmtId="0" fontId="3" fillId="2" borderId="2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7" fillId="2" borderId="5" xfId="50" applyFont="1" applyFill="1" applyBorder="1" applyAlignment="1" applyProtection="1">
      <alignment horizontal="center" vertical="center" wrapText="1"/>
    </xf>
    <xf numFmtId="0" fontId="7" fillId="2" borderId="4" xfId="50" applyFont="1" applyFill="1" applyBorder="1" applyAlignment="1" applyProtection="1">
      <alignment horizontal="center" vertical="center" wrapText="1"/>
    </xf>
    <xf numFmtId="180" fontId="4" fillId="2" borderId="2" xfId="50" applyNumberFormat="1" applyFont="1" applyFill="1" applyBorder="1" applyAlignment="1" applyProtection="1">
      <alignment horizontal="center" vertical="center" wrapText="1"/>
    </xf>
    <xf numFmtId="180" fontId="7" fillId="2" borderId="2" xfId="50" applyNumberFormat="1" applyFont="1" applyFill="1" applyBorder="1" applyAlignment="1" applyProtection="1">
      <alignment horizontal="center" vertical="center" wrapText="1"/>
    </xf>
    <xf numFmtId="180" fontId="3" fillId="3" borderId="3" xfId="50" applyNumberFormat="1" applyFont="1" applyFill="1" applyBorder="1" applyAlignment="1" applyProtection="1">
      <alignment horizontal="center" vertical="center" wrapText="1"/>
    </xf>
    <xf numFmtId="180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80" fontId="3" fillId="2" borderId="3" xfId="50" applyNumberFormat="1" applyFont="1" applyFill="1" applyBorder="1" applyAlignment="1" applyProtection="1">
      <alignment vertical="center" wrapText="1"/>
    </xf>
    <xf numFmtId="180" fontId="3" fillId="2" borderId="5" xfId="50" applyNumberFormat="1" applyFont="1" applyFill="1" applyBorder="1" applyAlignment="1" applyProtection="1">
      <alignment vertical="center" wrapText="1"/>
    </xf>
    <xf numFmtId="180" fontId="0" fillId="2" borderId="2" xfId="50" applyNumberFormat="1" applyFont="1" applyFill="1" applyBorder="1" applyAlignment="1" applyProtection="1">
      <alignment horizontal="left" vertical="center" wrapText="1"/>
    </xf>
    <xf numFmtId="180" fontId="0" fillId="2" borderId="2" xfId="50" applyNumberFormat="1" applyFont="1" applyFill="1" applyBorder="1" applyAlignment="1" applyProtection="1">
      <alignment horizontal="right" vertical="center" wrapText="1" shrinkToFit="1"/>
    </xf>
    <xf numFmtId="180" fontId="1" fillId="2" borderId="6" xfId="50" applyNumberFormat="1" applyFont="1" applyFill="1" applyBorder="1" applyAlignment="1" applyProtection="1">
      <alignment horizontal="center" vertical="center"/>
    </xf>
    <xf numFmtId="180" fontId="0" fillId="2" borderId="2" xfId="50" applyNumberFormat="1" applyFont="1" applyFill="1" applyBorder="1" applyAlignment="1" applyProtection="1">
      <alignment horizontal="right" vertical="center" shrinkToFit="1"/>
    </xf>
    <xf numFmtId="10" fontId="0" fillId="0" borderId="2" xfId="0" applyNumberFormat="1" applyFont="1" applyBorder="1">
      <alignment vertical="center"/>
    </xf>
    <xf numFmtId="180" fontId="1" fillId="2" borderId="2" xfId="50" applyNumberFormat="1" applyFont="1" applyFill="1" applyBorder="1" applyAlignment="1" applyProtection="1">
      <alignment horizontal="left" vertical="center" wrapText="1"/>
    </xf>
    <xf numFmtId="181" fontId="0" fillId="2" borderId="2" xfId="0" applyNumberFormat="1" applyFont="1" applyFill="1" applyBorder="1">
      <alignment vertical="center"/>
    </xf>
    <xf numFmtId="181" fontId="1" fillId="2" borderId="2" xfId="50" applyNumberFormat="1" applyFont="1" applyFill="1" applyBorder="1" applyAlignment="1" applyProtection="1">
      <alignment horizontal="center" vertical="center"/>
    </xf>
    <xf numFmtId="181" fontId="1" fillId="2" borderId="6" xfId="50" applyNumberFormat="1" applyFont="1" applyFill="1" applyBorder="1" applyAlignment="1" applyProtection="1">
      <alignment horizontal="center" vertical="center"/>
    </xf>
    <xf numFmtId="181" fontId="1" fillId="2" borderId="8" xfId="50" applyNumberFormat="1" applyFont="1" applyFill="1" applyBorder="1" applyAlignment="1" applyProtection="1">
      <alignment horizontal="center" vertical="center"/>
    </xf>
    <xf numFmtId="10" fontId="0" fillId="4" borderId="2" xfId="0" applyNumberFormat="1" applyFont="1" applyFill="1" applyBorder="1">
      <alignment vertical="center"/>
    </xf>
    <xf numFmtId="180" fontId="0" fillId="4" borderId="2" xfId="50" applyNumberFormat="1" applyFont="1" applyFill="1" applyBorder="1" applyAlignment="1" applyProtection="1">
      <alignment horizontal="right" vertical="center" shrinkToFit="1"/>
    </xf>
    <xf numFmtId="181" fontId="1" fillId="2" borderId="7" xfId="50" applyNumberFormat="1" applyFont="1" applyFill="1" applyBorder="1" applyAlignment="1" applyProtection="1">
      <alignment horizontal="center" vertical="center"/>
    </xf>
    <xf numFmtId="181" fontId="3" fillId="2" borderId="2" xfId="50" applyNumberFormat="1" applyFont="1" applyFill="1" applyBorder="1" applyAlignment="1" applyProtection="1">
      <alignment horizontal="right" vertical="center"/>
    </xf>
    <xf numFmtId="180" fontId="11" fillId="2" borderId="4" xfId="50" applyNumberFormat="1" applyFont="1" applyFill="1" applyBorder="1" applyAlignment="1" applyProtection="1">
      <alignment horizontal="center" vertical="center" shrinkToFit="1"/>
    </xf>
    <xf numFmtId="0" fontId="11" fillId="2" borderId="4" xfId="50" applyFont="1" applyFill="1" applyBorder="1" applyAlignment="1" applyProtection="1">
      <alignment horizontal="center" vertical="center" shrinkToFit="1"/>
    </xf>
    <xf numFmtId="180" fontId="1" fillId="2" borderId="6" xfId="50" applyNumberFormat="1" applyFont="1" applyFill="1" applyBorder="1" applyAlignment="1" applyProtection="1">
      <alignment horizontal="right" vertical="center" shrinkToFit="1"/>
    </xf>
    <xf numFmtId="180" fontId="1" fillId="2" borderId="8" xfId="50" applyNumberFormat="1" applyFont="1" applyFill="1" applyBorder="1" applyAlignment="1" applyProtection="1">
      <alignment horizontal="right" vertical="center" shrinkToFit="1"/>
    </xf>
    <xf numFmtId="180" fontId="1" fillId="2" borderId="4" xfId="50" applyNumberFormat="1" applyFont="1" applyFill="1" applyBorder="1" applyAlignment="1" applyProtection="1">
      <alignment horizontal="right" vertical="center" shrinkToFit="1"/>
    </xf>
    <xf numFmtId="180" fontId="1" fillId="0" borderId="2" xfId="50" applyNumberFormat="1" applyFont="1" applyBorder="1" applyAlignment="1" applyProtection="1">
      <alignment horizontal="right" vertical="center" wrapText="1"/>
    </xf>
    <xf numFmtId="180" fontId="1" fillId="4" borderId="2" xfId="50" applyNumberFormat="1" applyFont="1" applyFill="1" applyBorder="1" applyAlignment="1" applyProtection="1">
      <alignment horizontal="right" vertical="center" wrapText="1"/>
    </xf>
    <xf numFmtId="180" fontId="1" fillId="0" borderId="6" xfId="50" applyNumberFormat="1" applyFont="1" applyBorder="1" applyAlignment="1" applyProtection="1">
      <alignment horizontal="center" vertical="center" wrapText="1"/>
    </xf>
    <xf numFmtId="180" fontId="1" fillId="0" borderId="8" xfId="50" applyNumberFormat="1" applyFont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1320165</xdr:colOff>
      <xdr:row>24</xdr:row>
      <xdr:rowOff>240030</xdr:rowOff>
    </xdr:from>
    <xdr:to>
      <xdr:col>13</xdr:col>
      <xdr:colOff>379095</xdr:colOff>
      <xdr:row>29</xdr:row>
      <xdr:rowOff>233045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59140" y="8933180"/>
          <a:ext cx="4478655" cy="184086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33</xdr:row>
      <xdr:rowOff>61595</xdr:rowOff>
    </xdr:from>
    <xdr:to>
      <xdr:col>6</xdr:col>
      <xdr:colOff>821690</xdr:colOff>
      <xdr:row>61</xdr:row>
      <xdr:rowOff>113030</xdr:rowOff>
    </xdr:to>
    <xdr:pic>
      <xdr:nvPicPr>
        <xdr:cNvPr id="3" name="图片 2" descr="蓬莱路到账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12115165"/>
          <a:ext cx="7860030" cy="4852035"/>
        </a:xfrm>
        <a:prstGeom prst="rect">
          <a:avLst/>
        </a:prstGeom>
      </xdr:spPr>
    </xdr:pic>
    <xdr:clientData/>
  </xdr:twoCellAnchor>
  <xdr:twoCellAnchor editAs="oneCell">
    <xdr:from>
      <xdr:col>6</xdr:col>
      <xdr:colOff>1109980</xdr:colOff>
      <xdr:row>33</xdr:row>
      <xdr:rowOff>72390</xdr:rowOff>
    </xdr:from>
    <xdr:to>
      <xdr:col>16</xdr:col>
      <xdr:colOff>1258570</xdr:colOff>
      <xdr:row>61</xdr:row>
      <xdr:rowOff>161925</xdr:rowOff>
    </xdr:to>
    <xdr:pic>
      <xdr:nvPicPr>
        <xdr:cNvPr id="4" name="图片 3" descr="蓬莱路到账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148955" y="12125960"/>
          <a:ext cx="7816215" cy="4890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32"/>
  <sheetViews>
    <sheetView zoomScale="90" zoomScaleNormal="90" topLeftCell="A7" workbookViewId="0">
      <selection activeCell="K15" sqref="K15:K16"/>
    </sheetView>
  </sheetViews>
  <sheetFormatPr defaultColWidth="9" defaultRowHeight="13.5"/>
  <cols>
    <col min="1" max="1" width="3.25" style="1" customWidth="1"/>
    <col min="2" max="2" width="15.875" style="2" customWidth="1"/>
    <col min="3" max="3" width="16.25" style="1" customWidth="1"/>
    <col min="4" max="4" width="15.375" style="1" customWidth="1"/>
    <col min="5" max="5" width="18.75" style="4" customWidth="1"/>
    <col min="6" max="6" width="22.875" style="5" customWidth="1"/>
    <col min="7" max="7" width="17.5" style="4" customWidth="1"/>
    <col min="8" max="8" width="4.875" style="1" customWidth="1"/>
    <col min="9" max="9" width="10.375" style="4" customWidth="1"/>
    <col min="10" max="10" width="10" style="4" customWidth="1"/>
    <col min="11" max="11" width="9.375" style="1" customWidth="1"/>
    <col min="12" max="12" width="9.625" style="4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4" customWidth="1"/>
    <col min="20" max="20" width="15.5" style="1" customWidth="1"/>
    <col min="21" max="16361" width="9" style="1" customWidth="1"/>
  </cols>
  <sheetData>
    <row r="1" ht="24.95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ht="27.95" customHeight="1" spans="1:20">
      <c r="A2" s="7" t="s">
        <v>1</v>
      </c>
      <c r="B2" s="7"/>
      <c r="C2" s="8" t="s">
        <v>2</v>
      </c>
      <c r="D2" s="8"/>
      <c r="E2" s="8"/>
      <c r="F2" s="8"/>
      <c r="G2" s="8"/>
      <c r="H2" s="9" t="s">
        <v>3</v>
      </c>
      <c r="I2" s="100"/>
      <c r="J2" s="8" t="s">
        <v>4</v>
      </c>
      <c r="K2" s="8"/>
      <c r="L2" s="8"/>
      <c r="M2" s="8"/>
      <c r="N2" s="101" t="s">
        <v>5</v>
      </c>
      <c r="O2" s="101"/>
      <c r="P2" s="139">
        <v>9156</v>
      </c>
      <c r="Q2" s="102" t="s">
        <v>6</v>
      </c>
      <c r="R2" s="102"/>
      <c r="S2" s="140"/>
      <c r="T2" s="140"/>
    </row>
    <row r="3" ht="27.95" customHeight="1" spans="1:20">
      <c r="A3" s="7" t="s">
        <v>7</v>
      </c>
      <c r="B3" s="7"/>
      <c r="C3" s="10">
        <v>7192965.8</v>
      </c>
      <c r="D3" s="10"/>
      <c r="E3" s="10"/>
      <c r="F3" s="11" t="s">
        <v>8</v>
      </c>
      <c r="G3" s="12" t="s">
        <v>9</v>
      </c>
      <c r="H3" s="7" t="s">
        <v>10</v>
      </c>
      <c r="I3" s="7"/>
      <c r="J3" s="53" t="s">
        <v>11</v>
      </c>
      <c r="K3" s="53"/>
      <c r="L3" s="53"/>
      <c r="M3" s="53"/>
      <c r="N3" s="7" t="s">
        <v>12</v>
      </c>
      <c r="O3" s="7"/>
      <c r="P3" s="53" t="s">
        <v>13</v>
      </c>
      <c r="Q3" s="141" t="s">
        <v>14</v>
      </c>
      <c r="R3" s="142"/>
      <c r="S3" s="143" t="s">
        <v>15</v>
      </c>
      <c r="T3" s="144"/>
    </row>
    <row r="4" ht="27.95" customHeight="1" spans="1:20">
      <c r="A4" s="7" t="s">
        <v>16</v>
      </c>
      <c r="B4" s="7"/>
      <c r="C4" s="13"/>
      <c r="D4" s="13"/>
      <c r="E4" s="13"/>
      <c r="F4" s="11" t="s">
        <v>17</v>
      </c>
      <c r="G4" s="14"/>
      <c r="H4" s="7" t="s">
        <v>18</v>
      </c>
      <c r="I4" s="7"/>
      <c r="J4" s="53" t="s">
        <v>19</v>
      </c>
      <c r="K4" s="53"/>
      <c r="L4" s="53"/>
      <c r="M4" s="53"/>
      <c r="N4" s="7" t="s">
        <v>20</v>
      </c>
      <c r="O4" s="7"/>
      <c r="P4" s="122" t="s">
        <v>21</v>
      </c>
      <c r="Q4" s="10" t="s">
        <v>22</v>
      </c>
      <c r="R4" s="122" t="s">
        <v>23</v>
      </c>
      <c r="S4" s="145" t="s">
        <v>24</v>
      </c>
      <c r="T4" s="146" t="s">
        <v>23</v>
      </c>
    </row>
    <row r="5" ht="27.95" customHeight="1" spans="1:20">
      <c r="A5" s="7" t="s">
        <v>25</v>
      </c>
      <c r="B5" s="15" t="s">
        <v>26</v>
      </c>
      <c r="C5" s="16"/>
      <c r="D5" s="16"/>
      <c r="E5" s="16"/>
      <c r="F5" s="17"/>
      <c r="G5" s="18" t="s">
        <v>27</v>
      </c>
      <c r="H5" s="15" t="s">
        <v>26</v>
      </c>
      <c r="I5" s="16"/>
      <c r="J5" s="17"/>
      <c r="K5" s="18" t="s">
        <v>28</v>
      </c>
      <c r="L5" s="15" t="s">
        <v>29</v>
      </c>
      <c r="M5" s="17"/>
      <c r="N5" s="15" t="s">
        <v>30</v>
      </c>
      <c r="O5" s="17"/>
      <c r="P5" s="147" t="s">
        <v>31</v>
      </c>
      <c r="Q5" s="148"/>
      <c r="R5" s="148"/>
      <c r="S5" s="145" t="s">
        <v>32</v>
      </c>
      <c r="T5" s="149" t="s">
        <v>33</v>
      </c>
    </row>
    <row r="6" ht="27.95" customHeight="1" spans="1:20">
      <c r="A6" s="7"/>
      <c r="B6" s="19" t="s">
        <v>34</v>
      </c>
      <c r="C6" s="20"/>
      <c r="D6" s="20"/>
      <c r="E6" s="20"/>
      <c r="F6" s="21"/>
      <c r="G6" s="7"/>
      <c r="H6" s="19" t="s">
        <v>35</v>
      </c>
      <c r="I6" s="20"/>
      <c r="J6" s="21"/>
      <c r="K6" s="7" t="s">
        <v>36</v>
      </c>
      <c r="L6" s="19" t="s">
        <v>37</v>
      </c>
      <c r="M6" s="21"/>
      <c r="N6" s="19" t="s">
        <v>38</v>
      </c>
      <c r="O6" s="21"/>
      <c r="P6" s="150" t="s">
        <v>39</v>
      </c>
      <c r="Q6" s="151"/>
      <c r="R6" s="151"/>
      <c r="S6" s="145"/>
      <c r="T6" s="149"/>
    </row>
    <row r="7" ht="27.95" customHeight="1" spans="1:20">
      <c r="A7" s="7"/>
      <c r="B7" s="22" t="s">
        <v>40</v>
      </c>
      <c r="C7" s="7" t="s">
        <v>41</v>
      </c>
      <c r="D7" s="7" t="s">
        <v>42</v>
      </c>
      <c r="E7" s="10" t="s">
        <v>43</v>
      </c>
      <c r="F7" s="11" t="s">
        <v>44</v>
      </c>
      <c r="G7" s="22" t="s">
        <v>45</v>
      </c>
      <c r="H7" s="7" t="s">
        <v>46</v>
      </c>
      <c r="I7" s="10" t="s">
        <v>47</v>
      </c>
      <c r="J7" s="10" t="s">
        <v>48</v>
      </c>
      <c r="K7" s="102" t="s">
        <v>47</v>
      </c>
      <c r="L7" s="10" t="s">
        <v>47</v>
      </c>
      <c r="M7" s="7" t="s">
        <v>48</v>
      </c>
      <c r="N7" s="7" t="s">
        <v>47</v>
      </c>
      <c r="O7" s="7" t="s">
        <v>48</v>
      </c>
      <c r="P7" s="10" t="s">
        <v>49</v>
      </c>
      <c r="Q7" s="10" t="s">
        <v>50</v>
      </c>
      <c r="R7" s="10" t="s">
        <v>51</v>
      </c>
      <c r="S7" s="145"/>
      <c r="T7" s="149"/>
    </row>
    <row r="8" ht="29.1" customHeight="1" spans="1:20">
      <c r="A8" s="24">
        <v>1</v>
      </c>
      <c r="B8" s="25" t="s">
        <v>52</v>
      </c>
      <c r="C8" s="168">
        <v>270000</v>
      </c>
      <c r="D8" s="27"/>
      <c r="E8" s="27" t="s">
        <v>53</v>
      </c>
      <c r="F8" s="28" t="s">
        <v>54</v>
      </c>
      <c r="G8" s="29"/>
      <c r="H8" s="30">
        <v>0.05</v>
      </c>
      <c r="I8" s="103">
        <f>(C8+C10)*H8</f>
        <v>15000</v>
      </c>
      <c r="J8" s="60"/>
      <c r="K8" s="104">
        <f>ROUNDUP(300000/1.1*2.293%,2)</f>
        <v>6253.64</v>
      </c>
      <c r="L8" s="103"/>
      <c r="M8" s="105"/>
      <c r="N8" s="106"/>
      <c r="O8" s="107"/>
      <c r="P8" s="152" t="s">
        <v>55</v>
      </c>
      <c r="Q8" s="10"/>
      <c r="R8" s="10"/>
      <c r="S8" s="153">
        <v>100000</v>
      </c>
      <c r="T8" s="154">
        <f>C8+C10+D8+D10-I8-K8-L8-N8-S8-S9-S10</f>
        <v>0</v>
      </c>
    </row>
    <row r="9" ht="29.1" customHeight="1" spans="1:20">
      <c r="A9" s="31"/>
      <c r="B9" s="32"/>
      <c r="C9" s="169"/>
      <c r="D9" s="34"/>
      <c r="E9" s="34"/>
      <c r="F9" s="35"/>
      <c r="G9" s="36"/>
      <c r="H9" s="37"/>
      <c r="I9" s="108"/>
      <c r="J9" s="109"/>
      <c r="K9" s="110"/>
      <c r="L9" s="108"/>
      <c r="M9" s="111"/>
      <c r="N9" s="112"/>
      <c r="O9" s="113"/>
      <c r="P9" s="152" t="s">
        <v>56</v>
      </c>
      <c r="Q9" s="10"/>
      <c r="R9" s="10"/>
      <c r="S9" s="155">
        <f>C8+D8-I8-K8-L8-S8</f>
        <v>148746.36</v>
      </c>
      <c r="T9" s="110"/>
    </row>
    <row r="10" ht="29.1" customHeight="1" spans="1:20">
      <c r="A10" s="38"/>
      <c r="B10" s="39" t="s">
        <v>57</v>
      </c>
      <c r="C10" s="170">
        <v>30000</v>
      </c>
      <c r="D10" s="41"/>
      <c r="E10" s="42" t="s">
        <v>53</v>
      </c>
      <c r="F10" s="43" t="s">
        <v>58</v>
      </c>
      <c r="G10" s="44"/>
      <c r="H10" s="45"/>
      <c r="I10" s="114"/>
      <c r="J10" s="67"/>
      <c r="K10" s="115"/>
      <c r="L10" s="114"/>
      <c r="M10" s="116"/>
      <c r="N10" s="117"/>
      <c r="O10" s="118"/>
      <c r="P10" s="152" t="s">
        <v>59</v>
      </c>
      <c r="Q10" s="10"/>
      <c r="R10" s="10"/>
      <c r="S10" s="155">
        <v>30000</v>
      </c>
      <c r="T10" s="115"/>
    </row>
    <row r="11" ht="29.1" customHeight="1" spans="1:20">
      <c r="A11" s="24">
        <v>5</v>
      </c>
      <c r="B11" s="39" t="s">
        <v>60</v>
      </c>
      <c r="C11" s="170">
        <v>360000</v>
      </c>
      <c r="D11" s="41"/>
      <c r="E11" s="42" t="s">
        <v>53</v>
      </c>
      <c r="F11" s="176" t="s">
        <v>54</v>
      </c>
      <c r="G11" s="46"/>
      <c r="H11" s="30">
        <v>0.05</v>
      </c>
      <c r="I11" s="103">
        <f>(C11+C12)*H11</f>
        <v>20000</v>
      </c>
      <c r="J11" s="60"/>
      <c r="K11" s="104">
        <f>ROUNDUP((C11+C12)/1.1*2.293%,2)</f>
        <v>8338.19</v>
      </c>
      <c r="L11" s="103"/>
      <c r="M11" s="105"/>
      <c r="N11" s="119"/>
      <c r="O11" s="105"/>
      <c r="P11" s="152" t="s">
        <v>56</v>
      </c>
      <c r="Q11" s="10"/>
      <c r="R11" s="10"/>
      <c r="S11" s="155">
        <f>C11+D11-I11-K11-L11-N11</f>
        <v>331661.81</v>
      </c>
      <c r="T11" s="154">
        <f>C11+C12+D11+D12-I11-K11-L11-N11-S11-S12</f>
        <v>0</v>
      </c>
    </row>
    <row r="12" ht="29.1" customHeight="1" spans="1:20">
      <c r="A12" s="31"/>
      <c r="B12" s="39" t="s">
        <v>60</v>
      </c>
      <c r="C12" s="170">
        <v>40000</v>
      </c>
      <c r="D12" s="41"/>
      <c r="E12" s="42" t="s">
        <v>53</v>
      </c>
      <c r="F12" s="43" t="s">
        <v>58</v>
      </c>
      <c r="G12" s="46"/>
      <c r="H12" s="45"/>
      <c r="I12" s="114"/>
      <c r="J12" s="67"/>
      <c r="K12" s="115"/>
      <c r="L12" s="114"/>
      <c r="M12" s="116"/>
      <c r="N12" s="120"/>
      <c r="O12" s="116"/>
      <c r="P12" s="152" t="s">
        <v>59</v>
      </c>
      <c r="Q12" s="10"/>
      <c r="R12" s="10"/>
      <c r="S12" s="155">
        <f>C12</f>
        <v>40000</v>
      </c>
      <c r="T12" s="115"/>
    </row>
    <row r="13" ht="29.1" customHeight="1" spans="1:20">
      <c r="A13" s="31"/>
      <c r="B13" s="39" t="s">
        <v>60</v>
      </c>
      <c r="C13" s="170">
        <v>675000</v>
      </c>
      <c r="D13" s="41"/>
      <c r="E13" s="42" t="s">
        <v>53</v>
      </c>
      <c r="F13" s="176" t="s">
        <v>54</v>
      </c>
      <c r="G13" s="46"/>
      <c r="H13" s="30">
        <v>0.05</v>
      </c>
      <c r="I13" s="103">
        <f>(C13+C14)*H13</f>
        <v>37500</v>
      </c>
      <c r="J13" s="60"/>
      <c r="K13" s="104">
        <f>ROUNDUP((C13+C14)/1.1*2.293%,2)</f>
        <v>15634.1</v>
      </c>
      <c r="L13" s="103"/>
      <c r="M13" s="105"/>
      <c r="N13" s="119"/>
      <c r="O13" s="105"/>
      <c r="P13" s="152" t="s">
        <v>61</v>
      </c>
      <c r="Q13" s="10"/>
      <c r="R13" s="10"/>
      <c r="S13" s="155">
        <f>C13+D13-I13-K13-L13-N13</f>
        <v>621865.9</v>
      </c>
      <c r="T13" s="154">
        <f>C13+C14+D13+D14-I13-K13-L13-N13-S13-S14</f>
        <v>0</v>
      </c>
    </row>
    <row r="14" ht="29.1" customHeight="1" spans="1:20">
      <c r="A14" s="38"/>
      <c r="B14" s="39" t="s">
        <v>60</v>
      </c>
      <c r="C14" s="170">
        <v>75000</v>
      </c>
      <c r="D14" s="41"/>
      <c r="E14" s="42" t="s">
        <v>53</v>
      </c>
      <c r="F14" s="43" t="s">
        <v>58</v>
      </c>
      <c r="G14" s="46"/>
      <c r="H14" s="45"/>
      <c r="I14" s="114"/>
      <c r="J14" s="67"/>
      <c r="K14" s="115"/>
      <c r="L14" s="114"/>
      <c r="M14" s="116"/>
      <c r="N14" s="120"/>
      <c r="O14" s="116"/>
      <c r="P14" s="156" t="s">
        <v>59</v>
      </c>
      <c r="Q14" s="10"/>
      <c r="R14" s="10"/>
      <c r="S14" s="155">
        <f>C14</f>
        <v>75000</v>
      </c>
      <c r="T14" s="115"/>
    </row>
    <row r="15" ht="29.1" customHeight="1" spans="1:20">
      <c r="A15" s="24">
        <v>3</v>
      </c>
      <c r="B15" s="47" t="s">
        <v>62</v>
      </c>
      <c r="C15" s="171">
        <v>270000</v>
      </c>
      <c r="D15" s="49"/>
      <c r="E15" s="42" t="s">
        <v>53</v>
      </c>
      <c r="F15" s="176" t="s">
        <v>54</v>
      </c>
      <c r="G15" s="46"/>
      <c r="H15" s="30">
        <v>0.05</v>
      </c>
      <c r="I15" s="103">
        <f>(C15+C16)*H15</f>
        <v>15000</v>
      </c>
      <c r="J15" s="60"/>
      <c r="K15" s="104">
        <f>ROUNDUP((C15+C16)/1.09*2.2927%,2)</f>
        <v>6310.19</v>
      </c>
      <c r="L15" s="121"/>
      <c r="M15" s="122"/>
      <c r="N15" s="123"/>
      <c r="O15" s="10"/>
      <c r="P15" s="152" t="s">
        <v>63</v>
      </c>
      <c r="Q15" s="10"/>
      <c r="R15" s="10"/>
      <c r="S15" s="155">
        <f>C15+D15-I15-K15-L15-N15</f>
        <v>248689.81</v>
      </c>
      <c r="T15" s="154">
        <f>C15+C16+D15+D16-I15-K15-L15-N15-S15-S16</f>
        <v>0</v>
      </c>
    </row>
    <row r="16" ht="29.1" customHeight="1" spans="1:20">
      <c r="A16" s="31"/>
      <c r="B16" s="50" t="s">
        <v>62</v>
      </c>
      <c r="C16" s="171">
        <v>30000</v>
      </c>
      <c r="D16" s="51"/>
      <c r="E16" s="42" t="s">
        <v>53</v>
      </c>
      <c r="F16" s="176" t="s">
        <v>58</v>
      </c>
      <c r="G16" s="44"/>
      <c r="H16" s="45"/>
      <c r="I16" s="114"/>
      <c r="J16" s="67"/>
      <c r="K16" s="115"/>
      <c r="L16" s="121"/>
      <c r="M16" s="122"/>
      <c r="N16" s="121"/>
      <c r="O16" s="122"/>
      <c r="P16" s="156" t="s">
        <v>59</v>
      </c>
      <c r="Q16" s="157"/>
      <c r="R16" s="157"/>
      <c r="S16" s="155">
        <f>C16</f>
        <v>30000</v>
      </c>
      <c r="T16" s="115"/>
    </row>
    <row r="17" ht="29.1" customHeight="1" spans="1:20">
      <c r="A17" s="31"/>
      <c r="B17" s="50" t="s">
        <v>64</v>
      </c>
      <c r="C17" s="171">
        <v>990000</v>
      </c>
      <c r="D17" s="51"/>
      <c r="E17" s="42" t="s">
        <v>53</v>
      </c>
      <c r="F17" s="176" t="s">
        <v>54</v>
      </c>
      <c r="G17" s="52"/>
      <c r="H17" s="30">
        <v>0.05</v>
      </c>
      <c r="I17" s="103">
        <f>(C17+C18)*H17</f>
        <v>55000</v>
      </c>
      <c r="J17" s="60"/>
      <c r="K17" s="104">
        <f>ROUNDUP((C17+C18)/1.09*2.2927%,2)</f>
        <v>23137.34</v>
      </c>
      <c r="L17" s="121"/>
      <c r="M17" s="122"/>
      <c r="N17" s="121"/>
      <c r="O17" s="122"/>
      <c r="P17" s="152" t="s">
        <v>63</v>
      </c>
      <c r="Q17" s="157"/>
      <c r="R17" s="157"/>
      <c r="S17" s="155">
        <f>C17+D17-I17-K17-L17-N17</f>
        <v>911862.66</v>
      </c>
      <c r="T17" s="154">
        <f>C17+C18+D17+D18-I17-K17-L17-N17-S17-S18</f>
        <v>0</v>
      </c>
    </row>
    <row r="18" ht="29.1" customHeight="1" spans="1:20">
      <c r="A18" s="38"/>
      <c r="B18" s="47" t="s">
        <v>64</v>
      </c>
      <c r="C18" s="171">
        <v>110000</v>
      </c>
      <c r="D18" s="49"/>
      <c r="E18" s="42" t="s">
        <v>53</v>
      </c>
      <c r="F18" s="176" t="s">
        <v>58</v>
      </c>
      <c r="G18" s="46"/>
      <c r="H18" s="45"/>
      <c r="I18" s="114"/>
      <c r="J18" s="67"/>
      <c r="K18" s="115"/>
      <c r="L18" s="121"/>
      <c r="M18" s="122"/>
      <c r="N18" s="123"/>
      <c r="O18" s="10"/>
      <c r="P18" s="156" t="s">
        <v>59</v>
      </c>
      <c r="Q18" s="10"/>
      <c r="R18" s="10"/>
      <c r="S18" s="155">
        <f>C18</f>
        <v>110000</v>
      </c>
      <c r="T18" s="115"/>
    </row>
    <row r="19" ht="29.1" customHeight="1" spans="1:20">
      <c r="A19" s="53">
        <v>4</v>
      </c>
      <c r="B19" s="50" t="s">
        <v>65</v>
      </c>
      <c r="C19" s="171">
        <v>200000</v>
      </c>
      <c r="D19" s="51"/>
      <c r="E19" s="54" t="s">
        <v>66</v>
      </c>
      <c r="F19" s="55" t="s">
        <v>67</v>
      </c>
      <c r="G19" s="44"/>
      <c r="H19" s="56">
        <v>0.05</v>
      </c>
      <c r="I19" s="121">
        <f>C19*H19</f>
        <v>10000</v>
      </c>
      <c r="J19" s="121"/>
      <c r="K19" s="121">
        <f>ROUNDUP(C19/1.09*2.2927%,2)</f>
        <v>4206.79</v>
      </c>
      <c r="L19" s="121"/>
      <c r="M19" s="122"/>
      <c r="N19" s="121"/>
      <c r="O19" s="122"/>
      <c r="P19" s="156" t="s">
        <v>68</v>
      </c>
      <c r="Q19" s="157"/>
      <c r="R19" s="157"/>
      <c r="S19" s="158">
        <f>C19+D19-I19-K19</f>
        <v>185793.21</v>
      </c>
      <c r="T19" s="159">
        <f>C19+D19-I19-K19-L19-N19-S19</f>
        <v>0</v>
      </c>
    </row>
    <row r="20" ht="26.25" customHeight="1" spans="1:20">
      <c r="A20" s="71"/>
      <c r="B20" s="72" t="s">
        <v>69</v>
      </c>
      <c r="C20" s="172"/>
      <c r="D20" s="74"/>
      <c r="E20" s="75"/>
      <c r="F20" s="76"/>
      <c r="G20" s="77"/>
      <c r="H20" s="78"/>
      <c r="I20" s="124"/>
      <c r="J20" s="125"/>
      <c r="K20" s="126"/>
      <c r="L20" s="127"/>
      <c r="M20" s="128"/>
      <c r="N20" s="129"/>
      <c r="O20" s="130"/>
      <c r="P20" s="162"/>
      <c r="Q20" s="130"/>
      <c r="R20" s="130"/>
      <c r="S20" s="163"/>
      <c r="T20" s="126"/>
    </row>
    <row r="21" ht="29.1" customHeight="1" spans="1:20">
      <c r="A21" s="24"/>
      <c r="B21" s="57" t="s">
        <v>70</v>
      </c>
      <c r="C21" s="173">
        <v>500000</v>
      </c>
      <c r="D21" s="59"/>
      <c r="E21" s="60" t="s">
        <v>66</v>
      </c>
      <c r="F21" s="61" t="s">
        <v>67</v>
      </c>
      <c r="G21" s="62"/>
      <c r="H21" s="63">
        <v>0.05</v>
      </c>
      <c r="I21" s="103">
        <f>C21*H21</f>
        <v>25000</v>
      </c>
      <c r="J21" s="103"/>
      <c r="K21" s="103">
        <f>ROUNDUP(C21/1.09*2.2927%,2)</f>
        <v>10516.98</v>
      </c>
      <c r="L21" s="103"/>
      <c r="M21" s="105"/>
      <c r="N21" s="103"/>
      <c r="O21" s="105"/>
      <c r="P21" s="156" t="s">
        <v>71</v>
      </c>
      <c r="Q21" s="157"/>
      <c r="R21" s="157"/>
      <c r="S21" s="158">
        <v>280000</v>
      </c>
      <c r="T21" s="160">
        <f>C21+D21-I21-K21-L21-N21-S21-S22</f>
        <v>0</v>
      </c>
    </row>
    <row r="22" ht="29.1" customHeight="1" spans="1:20">
      <c r="A22" s="38"/>
      <c r="B22" s="64"/>
      <c r="C22" s="174"/>
      <c r="D22" s="66"/>
      <c r="E22" s="67"/>
      <c r="F22" s="68"/>
      <c r="G22" s="69"/>
      <c r="H22" s="70"/>
      <c r="I22" s="114"/>
      <c r="J22" s="114"/>
      <c r="K22" s="114"/>
      <c r="L22" s="114"/>
      <c r="M22" s="116"/>
      <c r="N22" s="114"/>
      <c r="O22" s="116"/>
      <c r="P22" s="156" t="s">
        <v>72</v>
      </c>
      <c r="Q22" s="157"/>
      <c r="R22" s="157"/>
      <c r="S22" s="158">
        <f>C21+D21-I21-K21-L21-N21-S21</f>
        <v>184483.02</v>
      </c>
      <c r="T22" s="161"/>
    </row>
    <row r="23" ht="29.1" customHeight="1" spans="1:20">
      <c r="A23" s="53"/>
      <c r="B23" s="50"/>
      <c r="C23" s="175"/>
      <c r="D23" s="51"/>
      <c r="E23" s="54"/>
      <c r="F23" s="55"/>
      <c r="G23" s="52"/>
      <c r="H23" s="56"/>
      <c r="I23" s="121"/>
      <c r="J23" s="121"/>
      <c r="K23" s="121"/>
      <c r="L23" s="121"/>
      <c r="M23" s="122"/>
      <c r="N23" s="121"/>
      <c r="O23" s="122"/>
      <c r="P23" s="156"/>
      <c r="Q23" s="157"/>
      <c r="R23" s="157"/>
      <c r="S23" s="158"/>
      <c r="T23" s="159"/>
    </row>
    <row r="24" ht="30" customHeight="1" spans="1:20">
      <c r="A24" s="7" t="s">
        <v>73</v>
      </c>
      <c r="B24" s="7"/>
      <c r="C24" s="93">
        <f>SUM(C8:C23)</f>
        <v>3550000</v>
      </c>
      <c r="D24" s="90">
        <f>SUM(D8:D23)</f>
        <v>0</v>
      </c>
      <c r="E24" s="91"/>
      <c r="F24" s="92"/>
      <c r="G24" s="91"/>
      <c r="H24" s="93" t="s">
        <v>74</v>
      </c>
      <c r="I24" s="123">
        <f>SUM(I8:I23)</f>
        <v>177500</v>
      </c>
      <c r="J24" s="91"/>
      <c r="K24" s="123">
        <f>SUM(K8:K23)</f>
        <v>74397.23</v>
      </c>
      <c r="L24" s="123">
        <f>SUM(L8:L23)</f>
        <v>0</v>
      </c>
      <c r="M24" s="93" t="s">
        <v>74</v>
      </c>
      <c r="N24" s="123">
        <f>SUM(N8:N23)</f>
        <v>0</v>
      </c>
      <c r="O24" s="93" t="s">
        <v>74</v>
      </c>
      <c r="P24" s="93" t="s">
        <v>74</v>
      </c>
      <c r="Q24" s="93"/>
      <c r="R24" s="93"/>
      <c r="S24" s="123">
        <f>SUM(S8:S23)</f>
        <v>3298102.77</v>
      </c>
      <c r="T24" s="165">
        <f>D24+C24-S24-I24-K24-L24-N24</f>
        <v>-2.91038304567337e-11</v>
      </c>
    </row>
    <row r="25" ht="30" customHeight="1" spans="1:20">
      <c r="A25" s="94" t="s">
        <v>75</v>
      </c>
      <c r="B25" s="94"/>
      <c r="C25" s="94" t="s">
        <v>76</v>
      </c>
      <c r="D25" s="94"/>
      <c r="E25" s="94"/>
      <c r="F25" s="95">
        <f>S21+S22</f>
        <v>464483.02</v>
      </c>
      <c r="G25" s="96"/>
      <c r="H25" s="97" t="s">
        <v>77</v>
      </c>
      <c r="I25" s="131"/>
      <c r="J25" s="131"/>
      <c r="K25" s="131"/>
      <c r="L25" s="132"/>
      <c r="M25" s="94" t="s">
        <v>78</v>
      </c>
      <c r="N25" s="133">
        <f>F25</f>
        <v>464483.02</v>
      </c>
      <c r="O25" s="134"/>
      <c r="P25" s="134"/>
      <c r="Q25" s="134"/>
      <c r="R25" s="134"/>
      <c r="S25" s="134"/>
      <c r="T25" s="166"/>
    </row>
    <row r="26" ht="30" customHeight="1" spans="1:20">
      <c r="A26" s="94"/>
      <c r="B26" s="94"/>
      <c r="C26" s="94" t="s">
        <v>79</v>
      </c>
      <c r="D26" s="94"/>
      <c r="E26" s="94"/>
      <c r="F26" s="95">
        <f>SUM(S8:S19)</f>
        <v>2833619.75</v>
      </c>
      <c r="G26" s="96"/>
      <c r="H26" s="98"/>
      <c r="I26" s="135"/>
      <c r="J26" s="135"/>
      <c r="K26" s="135"/>
      <c r="L26" s="136"/>
      <c r="M26" s="94" t="s">
        <v>80</v>
      </c>
      <c r="N26" s="137" t="str">
        <f>SUBSTITUTE(SUBSTITUTE(TEXT(INT(N25),"[DBNum2][$-804]G/通用格式元"&amp;IF(INT(N25)=N25,"整",""))&amp;TEXT(MID(N25,FIND(".",N25&amp;".0")+1,1),"[DBNum2][$-804]G/通用格式角")&amp;TEXT(MID(N25,FIND(".",N25&amp;".0")+2,1),"[DBNum2][$-804]G/通用格式分"),"零角","零"),"零分","")</f>
        <v>肆拾陆万肆仟肆佰捌拾叁元零贰分</v>
      </c>
      <c r="O26" s="138"/>
      <c r="P26" s="138"/>
      <c r="Q26" s="138"/>
      <c r="R26" s="138"/>
      <c r="S26" s="138"/>
      <c r="T26" s="167"/>
    </row>
    <row r="32" spans="2:2">
      <c r="B32" s="99"/>
    </row>
  </sheetData>
  <mergeCells count="103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4:B24"/>
    <mergeCell ref="C25:E25"/>
    <mergeCell ref="F25:G25"/>
    <mergeCell ref="N25:T25"/>
    <mergeCell ref="C26:E26"/>
    <mergeCell ref="F26:G26"/>
    <mergeCell ref="N26:T26"/>
    <mergeCell ref="A5:A7"/>
    <mergeCell ref="A8:A10"/>
    <mergeCell ref="A11:A14"/>
    <mergeCell ref="A15:A18"/>
    <mergeCell ref="A21:A22"/>
    <mergeCell ref="B8:B9"/>
    <mergeCell ref="B21:B22"/>
    <mergeCell ref="C8:C9"/>
    <mergeCell ref="C21:C22"/>
    <mergeCell ref="D8:D9"/>
    <mergeCell ref="D21:D22"/>
    <mergeCell ref="E8:E9"/>
    <mergeCell ref="E21:E22"/>
    <mergeCell ref="F8:F9"/>
    <mergeCell ref="F21:F22"/>
    <mergeCell ref="G8:G9"/>
    <mergeCell ref="G21:G22"/>
    <mergeCell ref="H8:H10"/>
    <mergeCell ref="H11:H12"/>
    <mergeCell ref="H13:H14"/>
    <mergeCell ref="H15:H16"/>
    <mergeCell ref="H17:H18"/>
    <mergeCell ref="H21:H22"/>
    <mergeCell ref="I8:I10"/>
    <mergeCell ref="I11:I12"/>
    <mergeCell ref="I13:I14"/>
    <mergeCell ref="I15:I16"/>
    <mergeCell ref="I17:I18"/>
    <mergeCell ref="I21:I22"/>
    <mergeCell ref="J8:J10"/>
    <mergeCell ref="J11:J12"/>
    <mergeCell ref="J13:J14"/>
    <mergeCell ref="J15:J16"/>
    <mergeCell ref="J17:J18"/>
    <mergeCell ref="J21:J22"/>
    <mergeCell ref="K8:K10"/>
    <mergeCell ref="K11:K12"/>
    <mergeCell ref="K13:K14"/>
    <mergeCell ref="K15:K16"/>
    <mergeCell ref="K17:K18"/>
    <mergeCell ref="K21:K22"/>
    <mergeCell ref="L8:L10"/>
    <mergeCell ref="L11:L12"/>
    <mergeCell ref="L13:L14"/>
    <mergeCell ref="L21:L22"/>
    <mergeCell ref="M8:M10"/>
    <mergeCell ref="M11:M12"/>
    <mergeCell ref="M13:M14"/>
    <mergeCell ref="M21:M22"/>
    <mergeCell ref="N8:N10"/>
    <mergeCell ref="N11:N12"/>
    <mergeCell ref="N13:N14"/>
    <mergeCell ref="N21:N22"/>
    <mergeCell ref="O8:O10"/>
    <mergeCell ref="O11:O12"/>
    <mergeCell ref="O13:O14"/>
    <mergeCell ref="O21:O22"/>
    <mergeCell ref="S5:S7"/>
    <mergeCell ref="T5:T7"/>
    <mergeCell ref="T8:T10"/>
    <mergeCell ref="T11:T12"/>
    <mergeCell ref="T13:T14"/>
    <mergeCell ref="T15:T16"/>
    <mergeCell ref="T17:T18"/>
    <mergeCell ref="T21:T22"/>
    <mergeCell ref="A25:B26"/>
    <mergeCell ref="H25:L26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U39"/>
  <sheetViews>
    <sheetView tabSelected="1" zoomScale="90" zoomScaleNormal="90" topLeftCell="A7" workbookViewId="0">
      <selection activeCell="E42" sqref="D40:E42"/>
    </sheetView>
  </sheetViews>
  <sheetFormatPr defaultColWidth="9" defaultRowHeight="13.5"/>
  <cols>
    <col min="1" max="1" width="3.25" style="1" customWidth="1"/>
    <col min="2" max="2" width="15.875" style="2" customWidth="1"/>
    <col min="3" max="3" width="16.25" style="3" customWidth="1"/>
    <col min="4" max="4" width="15.375" style="1" customWidth="1"/>
    <col min="5" max="5" width="18.75" style="4" customWidth="1"/>
    <col min="6" max="6" width="22.875" style="5" customWidth="1"/>
    <col min="7" max="7" width="17.5" style="4" customWidth="1"/>
    <col min="8" max="8" width="4.875" style="1" customWidth="1"/>
    <col min="9" max="9" width="10.375" style="4" customWidth="1"/>
    <col min="10" max="10" width="10" style="4" customWidth="1"/>
    <col min="11" max="12" width="9.375" style="1" customWidth="1"/>
    <col min="13" max="13" width="9.625" style="4" customWidth="1"/>
    <col min="14" max="14" width="10.25" style="1" customWidth="1"/>
    <col min="15" max="15" width="10.125" style="1" customWidth="1"/>
    <col min="16" max="16" width="9.125" style="1" customWidth="1"/>
    <col min="17" max="17" width="34.625" style="1" customWidth="1"/>
    <col min="18" max="18" width="14.75" style="1" customWidth="1"/>
    <col min="19" max="19" width="14.5" style="1" customWidth="1"/>
    <col min="20" max="20" width="15.5" style="4" customWidth="1"/>
    <col min="21" max="21" width="15.5" style="1" customWidth="1"/>
    <col min="22" max="16362" width="9" style="1" customWidth="1"/>
  </cols>
  <sheetData>
    <row r="1" ht="24.95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27.95" customHeight="1" spans="1:21">
      <c r="A2" s="7" t="s">
        <v>1</v>
      </c>
      <c r="B2" s="7"/>
      <c r="C2" s="8" t="s">
        <v>2</v>
      </c>
      <c r="D2" s="8"/>
      <c r="E2" s="8"/>
      <c r="F2" s="8"/>
      <c r="G2" s="8"/>
      <c r="H2" s="9" t="s">
        <v>3</v>
      </c>
      <c r="I2" s="100"/>
      <c r="J2" s="8" t="s">
        <v>4</v>
      </c>
      <c r="K2" s="8"/>
      <c r="L2" s="8"/>
      <c r="M2" s="8"/>
      <c r="N2" s="8"/>
      <c r="O2" s="101" t="s">
        <v>5</v>
      </c>
      <c r="P2" s="101"/>
      <c r="Q2" s="139">
        <v>9156</v>
      </c>
      <c r="R2" s="102" t="s">
        <v>6</v>
      </c>
      <c r="S2" s="102"/>
      <c r="T2" s="140"/>
      <c r="U2" s="140"/>
    </row>
    <row r="3" ht="27.95" customHeight="1" spans="1:21">
      <c r="A3" s="7" t="s">
        <v>7</v>
      </c>
      <c r="B3" s="7"/>
      <c r="C3" s="10">
        <v>7192965.8</v>
      </c>
      <c r="D3" s="10"/>
      <c r="E3" s="10"/>
      <c r="F3" s="11" t="s">
        <v>8</v>
      </c>
      <c r="G3" s="12" t="s">
        <v>9</v>
      </c>
      <c r="H3" s="7" t="s">
        <v>10</v>
      </c>
      <c r="I3" s="7"/>
      <c r="J3" s="53" t="s">
        <v>11</v>
      </c>
      <c r="K3" s="53"/>
      <c r="L3" s="53"/>
      <c r="M3" s="53"/>
      <c r="N3" s="53"/>
      <c r="O3" s="7" t="s">
        <v>12</v>
      </c>
      <c r="P3" s="7"/>
      <c r="Q3" s="53" t="s">
        <v>13</v>
      </c>
      <c r="R3" s="141" t="s">
        <v>14</v>
      </c>
      <c r="S3" s="142"/>
      <c r="T3" s="143" t="s">
        <v>15</v>
      </c>
      <c r="U3" s="144"/>
    </row>
    <row r="4" ht="27.95" customHeight="1" spans="1:21">
      <c r="A4" s="7" t="s">
        <v>16</v>
      </c>
      <c r="B4" s="7"/>
      <c r="C4" s="13"/>
      <c r="D4" s="13"/>
      <c r="E4" s="13"/>
      <c r="F4" s="11" t="s">
        <v>17</v>
      </c>
      <c r="G4" s="14"/>
      <c r="H4" s="7" t="s">
        <v>18</v>
      </c>
      <c r="I4" s="7"/>
      <c r="J4" s="53" t="s">
        <v>19</v>
      </c>
      <c r="K4" s="53"/>
      <c r="L4" s="53"/>
      <c r="M4" s="53"/>
      <c r="N4" s="53"/>
      <c r="O4" s="7" t="s">
        <v>20</v>
      </c>
      <c r="P4" s="7"/>
      <c r="Q4" s="122" t="s">
        <v>21</v>
      </c>
      <c r="R4" s="10" t="s">
        <v>22</v>
      </c>
      <c r="S4" s="122" t="s">
        <v>23</v>
      </c>
      <c r="T4" s="145" t="s">
        <v>24</v>
      </c>
      <c r="U4" s="146" t="s">
        <v>23</v>
      </c>
    </row>
    <row r="5" ht="27.95" customHeight="1" spans="1:21">
      <c r="A5" s="7" t="s">
        <v>25</v>
      </c>
      <c r="B5" s="15" t="s">
        <v>26</v>
      </c>
      <c r="C5" s="16"/>
      <c r="D5" s="16"/>
      <c r="E5" s="16"/>
      <c r="F5" s="17"/>
      <c r="G5" s="18" t="s">
        <v>27</v>
      </c>
      <c r="H5" s="15" t="s">
        <v>26</v>
      </c>
      <c r="I5" s="16"/>
      <c r="J5" s="17"/>
      <c r="K5" s="18" t="s">
        <v>28</v>
      </c>
      <c r="L5" s="15"/>
      <c r="M5" s="15" t="s">
        <v>29</v>
      </c>
      <c r="N5" s="17"/>
      <c r="O5" s="15" t="s">
        <v>30</v>
      </c>
      <c r="P5" s="17"/>
      <c r="Q5" s="147" t="s">
        <v>31</v>
      </c>
      <c r="R5" s="148"/>
      <c r="S5" s="148"/>
      <c r="T5" s="145" t="s">
        <v>32</v>
      </c>
      <c r="U5" s="149" t="s">
        <v>33</v>
      </c>
    </row>
    <row r="6" ht="27.95" customHeight="1" spans="1:21">
      <c r="A6" s="7"/>
      <c r="B6" s="19" t="s">
        <v>34</v>
      </c>
      <c r="C6" s="20"/>
      <c r="D6" s="20"/>
      <c r="E6" s="20"/>
      <c r="F6" s="21"/>
      <c r="G6" s="7"/>
      <c r="H6" s="19" t="s">
        <v>35</v>
      </c>
      <c r="I6" s="20"/>
      <c r="J6" s="21"/>
      <c r="K6" s="7" t="s">
        <v>36</v>
      </c>
      <c r="L6" s="19"/>
      <c r="M6" s="19" t="s">
        <v>37</v>
      </c>
      <c r="N6" s="21"/>
      <c r="O6" s="19" t="s">
        <v>38</v>
      </c>
      <c r="P6" s="21"/>
      <c r="Q6" s="150" t="s">
        <v>39</v>
      </c>
      <c r="R6" s="151"/>
      <c r="S6" s="151"/>
      <c r="T6" s="145"/>
      <c r="U6" s="149"/>
    </row>
    <row r="7" ht="27.95" customHeight="1" spans="1:21">
      <c r="A7" s="7"/>
      <c r="B7" s="22" t="s">
        <v>40</v>
      </c>
      <c r="C7" s="23" t="s">
        <v>41</v>
      </c>
      <c r="D7" s="7" t="s">
        <v>42</v>
      </c>
      <c r="E7" s="10" t="s">
        <v>43</v>
      </c>
      <c r="F7" s="11" t="s">
        <v>44</v>
      </c>
      <c r="G7" s="22" t="s">
        <v>45</v>
      </c>
      <c r="H7" s="7" t="s">
        <v>46</v>
      </c>
      <c r="I7" s="10" t="s">
        <v>47</v>
      </c>
      <c r="J7" s="10" t="s">
        <v>48</v>
      </c>
      <c r="K7" s="102" t="s">
        <v>47</v>
      </c>
      <c r="L7" s="102" t="s">
        <v>48</v>
      </c>
      <c r="M7" s="10" t="s">
        <v>47</v>
      </c>
      <c r="N7" s="7" t="s">
        <v>48</v>
      </c>
      <c r="O7" s="7" t="s">
        <v>47</v>
      </c>
      <c r="P7" s="7" t="s">
        <v>48</v>
      </c>
      <c r="Q7" s="10" t="s">
        <v>49</v>
      </c>
      <c r="R7" s="10" t="s">
        <v>50</v>
      </c>
      <c r="S7" s="10" t="s">
        <v>51</v>
      </c>
      <c r="T7" s="145"/>
      <c r="U7" s="149"/>
    </row>
    <row r="8" ht="29.1" customHeight="1" spans="1:21">
      <c r="A8" s="24">
        <v>1</v>
      </c>
      <c r="B8" s="25" t="s">
        <v>52</v>
      </c>
      <c r="C8" s="26">
        <v>270000</v>
      </c>
      <c r="D8" s="27"/>
      <c r="E8" s="27" t="s">
        <v>53</v>
      </c>
      <c r="F8" s="28" t="s">
        <v>54</v>
      </c>
      <c r="G8" s="29"/>
      <c r="H8" s="30">
        <v>0.05</v>
      </c>
      <c r="I8" s="103">
        <f>(C8+C10)*H8</f>
        <v>15000</v>
      </c>
      <c r="J8" s="60"/>
      <c r="K8" s="104">
        <f>ROUNDUP(300000/1.1*2.293%,2)</f>
        <v>6253.64</v>
      </c>
      <c r="L8" s="104"/>
      <c r="M8" s="103"/>
      <c r="N8" s="105"/>
      <c r="O8" s="106"/>
      <c r="P8" s="107"/>
      <c r="Q8" s="152" t="s">
        <v>55</v>
      </c>
      <c r="R8" s="10"/>
      <c r="S8" s="10"/>
      <c r="T8" s="153">
        <v>100000</v>
      </c>
      <c r="U8" s="154">
        <f>C8+C10+D8+D10-I8-K8-M8-O8-T8-T9-T10</f>
        <v>0</v>
      </c>
    </row>
    <row r="9" ht="29.1" customHeight="1" spans="1:21">
      <c r="A9" s="31"/>
      <c r="B9" s="32"/>
      <c r="C9" s="33"/>
      <c r="D9" s="34"/>
      <c r="E9" s="34"/>
      <c r="F9" s="35"/>
      <c r="G9" s="36"/>
      <c r="H9" s="37"/>
      <c r="I9" s="108"/>
      <c r="J9" s="109"/>
      <c r="K9" s="110"/>
      <c r="L9" s="110"/>
      <c r="M9" s="108"/>
      <c r="N9" s="111"/>
      <c r="O9" s="112"/>
      <c r="P9" s="113"/>
      <c r="Q9" s="152" t="s">
        <v>56</v>
      </c>
      <c r="R9" s="10"/>
      <c r="S9" s="10"/>
      <c r="T9" s="155">
        <f>C8+D8-I8-K8-M8-T8</f>
        <v>148746.36</v>
      </c>
      <c r="U9" s="110"/>
    </row>
    <row r="10" ht="29.1" customHeight="1" spans="1:21">
      <c r="A10" s="38"/>
      <c r="B10" s="39" t="s">
        <v>57</v>
      </c>
      <c r="C10" s="40">
        <v>30000</v>
      </c>
      <c r="D10" s="41"/>
      <c r="E10" s="42" t="s">
        <v>53</v>
      </c>
      <c r="F10" s="43" t="s">
        <v>58</v>
      </c>
      <c r="G10" s="44"/>
      <c r="H10" s="45"/>
      <c r="I10" s="114"/>
      <c r="J10" s="67"/>
      <c r="K10" s="115"/>
      <c r="L10" s="115"/>
      <c r="M10" s="114"/>
      <c r="N10" s="116"/>
      <c r="O10" s="117"/>
      <c r="P10" s="118"/>
      <c r="Q10" s="152" t="s">
        <v>59</v>
      </c>
      <c r="R10" s="10"/>
      <c r="S10" s="10"/>
      <c r="T10" s="155">
        <v>30000</v>
      </c>
      <c r="U10" s="115"/>
    </row>
    <row r="11" ht="29.1" customHeight="1" spans="1:21">
      <c r="A11" s="24">
        <v>5</v>
      </c>
      <c r="B11" s="39" t="s">
        <v>60</v>
      </c>
      <c r="C11" s="40">
        <v>360000</v>
      </c>
      <c r="D11" s="41"/>
      <c r="E11" s="42" t="s">
        <v>53</v>
      </c>
      <c r="F11" s="176" t="s">
        <v>54</v>
      </c>
      <c r="G11" s="46"/>
      <c r="H11" s="30">
        <v>0.05</v>
      </c>
      <c r="I11" s="103">
        <f>(C11+C12)*H11</f>
        <v>20000</v>
      </c>
      <c r="J11" s="60"/>
      <c r="K11" s="104">
        <f>ROUNDUP((C11+C12)/1.1*2.293%,2)</f>
        <v>8338.19</v>
      </c>
      <c r="L11" s="104"/>
      <c r="M11" s="103"/>
      <c r="N11" s="105"/>
      <c r="O11" s="119"/>
      <c r="P11" s="105"/>
      <c r="Q11" s="152" t="s">
        <v>56</v>
      </c>
      <c r="R11" s="10"/>
      <c r="S11" s="10"/>
      <c r="T11" s="155">
        <f>C11+D11-I11-K11-M11-O11</f>
        <v>331661.81</v>
      </c>
      <c r="U11" s="154">
        <f>C11+C12+D11+D12-I11-K11-M11-O11-T11-T12</f>
        <v>0</v>
      </c>
    </row>
    <row r="12" ht="29.1" customHeight="1" spans="1:21">
      <c r="A12" s="31"/>
      <c r="B12" s="39" t="s">
        <v>60</v>
      </c>
      <c r="C12" s="40">
        <v>40000</v>
      </c>
      <c r="D12" s="41"/>
      <c r="E12" s="42" t="s">
        <v>53</v>
      </c>
      <c r="F12" s="43" t="s">
        <v>58</v>
      </c>
      <c r="G12" s="46"/>
      <c r="H12" s="45"/>
      <c r="I12" s="114"/>
      <c r="J12" s="67"/>
      <c r="K12" s="115"/>
      <c r="L12" s="115"/>
      <c r="M12" s="114"/>
      <c r="N12" s="116"/>
      <c r="O12" s="120"/>
      <c r="P12" s="116"/>
      <c r="Q12" s="152" t="s">
        <v>59</v>
      </c>
      <c r="R12" s="10"/>
      <c r="S12" s="10"/>
      <c r="T12" s="155">
        <f>C12</f>
        <v>40000</v>
      </c>
      <c r="U12" s="115"/>
    </row>
    <row r="13" ht="29.1" customHeight="1" spans="1:21">
      <c r="A13" s="31"/>
      <c r="B13" s="39" t="s">
        <v>60</v>
      </c>
      <c r="C13" s="40">
        <v>675000</v>
      </c>
      <c r="D13" s="41"/>
      <c r="E13" s="42" t="s">
        <v>53</v>
      </c>
      <c r="F13" s="176" t="s">
        <v>54</v>
      </c>
      <c r="G13" s="46"/>
      <c r="H13" s="30">
        <v>0.05</v>
      </c>
      <c r="I13" s="103">
        <f>(C13+C14)*H13</f>
        <v>37500</v>
      </c>
      <c r="J13" s="60"/>
      <c r="K13" s="104">
        <f>ROUNDUP((C13+C14)/1.1*2.293%,2)</f>
        <v>15634.1</v>
      </c>
      <c r="L13" s="104"/>
      <c r="M13" s="103"/>
      <c r="N13" s="105"/>
      <c r="O13" s="119"/>
      <c r="P13" s="105"/>
      <c r="Q13" s="152" t="s">
        <v>61</v>
      </c>
      <c r="R13" s="10"/>
      <c r="S13" s="10"/>
      <c r="T13" s="155">
        <f>C13+D13-I13-K13-M13-O13</f>
        <v>621865.9</v>
      </c>
      <c r="U13" s="154">
        <f>C13+C14+D13+D14-I13-K13-M13-O13-T13-T14</f>
        <v>0</v>
      </c>
    </row>
    <row r="14" ht="29.1" customHeight="1" spans="1:21">
      <c r="A14" s="38"/>
      <c r="B14" s="39" t="s">
        <v>60</v>
      </c>
      <c r="C14" s="40">
        <v>75000</v>
      </c>
      <c r="D14" s="41"/>
      <c r="E14" s="42" t="s">
        <v>53</v>
      </c>
      <c r="F14" s="43" t="s">
        <v>58</v>
      </c>
      <c r="G14" s="46"/>
      <c r="H14" s="45"/>
      <c r="I14" s="114"/>
      <c r="J14" s="67"/>
      <c r="K14" s="115"/>
      <c r="L14" s="115"/>
      <c r="M14" s="114"/>
      <c r="N14" s="116"/>
      <c r="O14" s="120"/>
      <c r="P14" s="116"/>
      <c r="Q14" s="156" t="s">
        <v>59</v>
      </c>
      <c r="R14" s="10"/>
      <c r="S14" s="10"/>
      <c r="T14" s="155">
        <f>C14</f>
        <v>75000</v>
      </c>
      <c r="U14" s="115"/>
    </row>
    <row r="15" ht="29.1" customHeight="1" spans="1:21">
      <c r="A15" s="24">
        <v>3</v>
      </c>
      <c r="B15" s="47" t="s">
        <v>62</v>
      </c>
      <c r="C15" s="48">
        <v>270000</v>
      </c>
      <c r="D15" s="49"/>
      <c r="E15" s="42" t="s">
        <v>53</v>
      </c>
      <c r="F15" s="176" t="s">
        <v>54</v>
      </c>
      <c r="G15" s="46"/>
      <c r="H15" s="30">
        <v>0.05</v>
      </c>
      <c r="I15" s="103">
        <f>(C15+C16)*H15</f>
        <v>15000</v>
      </c>
      <c r="J15" s="60"/>
      <c r="K15" s="104">
        <f>ROUNDUP((C15+C16)/1.09*2.2927%,2)</f>
        <v>6310.19</v>
      </c>
      <c r="L15" s="104"/>
      <c r="M15" s="121"/>
      <c r="N15" s="122"/>
      <c r="O15" s="123"/>
      <c r="P15" s="10"/>
      <c r="Q15" s="152" t="s">
        <v>63</v>
      </c>
      <c r="R15" s="10"/>
      <c r="S15" s="10"/>
      <c r="T15" s="155">
        <f>C15+D15-I15-K15-M15-O15</f>
        <v>248689.81</v>
      </c>
      <c r="U15" s="154">
        <f>C15+C16+D15+D16-I15-K15-M15-O15-T15-T16</f>
        <v>0</v>
      </c>
    </row>
    <row r="16" ht="29.1" customHeight="1" spans="1:21">
      <c r="A16" s="31"/>
      <c r="B16" s="50" t="s">
        <v>62</v>
      </c>
      <c r="C16" s="48">
        <v>30000</v>
      </c>
      <c r="D16" s="51"/>
      <c r="E16" s="42" t="s">
        <v>53</v>
      </c>
      <c r="F16" s="176" t="s">
        <v>58</v>
      </c>
      <c r="G16" s="44"/>
      <c r="H16" s="45"/>
      <c r="I16" s="114"/>
      <c r="J16" s="67"/>
      <c r="K16" s="115"/>
      <c r="L16" s="115"/>
      <c r="M16" s="121"/>
      <c r="N16" s="122"/>
      <c r="O16" s="121"/>
      <c r="P16" s="122"/>
      <c r="Q16" s="156" t="s">
        <v>59</v>
      </c>
      <c r="R16" s="157"/>
      <c r="S16" s="157"/>
      <c r="T16" s="155">
        <f>C16</f>
        <v>30000</v>
      </c>
      <c r="U16" s="115"/>
    </row>
    <row r="17" ht="29.1" customHeight="1" spans="1:21">
      <c r="A17" s="31"/>
      <c r="B17" s="50" t="s">
        <v>64</v>
      </c>
      <c r="C17" s="48">
        <v>990000</v>
      </c>
      <c r="D17" s="51"/>
      <c r="E17" s="42" t="s">
        <v>53</v>
      </c>
      <c r="F17" s="176" t="s">
        <v>54</v>
      </c>
      <c r="G17" s="52"/>
      <c r="H17" s="30">
        <v>0.05</v>
      </c>
      <c r="I17" s="103">
        <f>(C17+C18)*H17</f>
        <v>55000</v>
      </c>
      <c r="J17" s="60"/>
      <c r="K17" s="104">
        <f>ROUNDUP((C17+C18)/1.09*2.2927%,2)</f>
        <v>23137.34</v>
      </c>
      <c r="L17" s="104"/>
      <c r="M17" s="121"/>
      <c r="N17" s="122"/>
      <c r="O17" s="121"/>
      <c r="P17" s="122"/>
      <c r="Q17" s="152" t="s">
        <v>63</v>
      </c>
      <c r="R17" s="157"/>
      <c r="S17" s="157"/>
      <c r="T17" s="155">
        <f>C17+D17-I17-K17-M17-O17</f>
        <v>911862.66</v>
      </c>
      <c r="U17" s="154">
        <f>C17+C18+D17+D18-I17-K17-M17-O17-T17-T18</f>
        <v>0</v>
      </c>
    </row>
    <row r="18" ht="29.1" customHeight="1" spans="1:21">
      <c r="A18" s="38"/>
      <c r="B18" s="47" t="s">
        <v>64</v>
      </c>
      <c r="C18" s="48">
        <v>110000</v>
      </c>
      <c r="D18" s="49"/>
      <c r="E18" s="42" t="s">
        <v>53</v>
      </c>
      <c r="F18" s="176" t="s">
        <v>58</v>
      </c>
      <c r="G18" s="46"/>
      <c r="H18" s="45"/>
      <c r="I18" s="114"/>
      <c r="J18" s="67"/>
      <c r="K18" s="115"/>
      <c r="L18" s="115"/>
      <c r="M18" s="121"/>
      <c r="N18" s="122"/>
      <c r="O18" s="123"/>
      <c r="P18" s="10"/>
      <c r="Q18" s="156" t="s">
        <v>59</v>
      </c>
      <c r="R18" s="10"/>
      <c r="S18" s="10"/>
      <c r="T18" s="155">
        <f>C18</f>
        <v>110000</v>
      </c>
      <c r="U18" s="115"/>
    </row>
    <row r="19" ht="29.1" customHeight="1" spans="1:21">
      <c r="A19" s="53">
        <v>4</v>
      </c>
      <c r="B19" s="50" t="s">
        <v>65</v>
      </c>
      <c r="C19" s="48">
        <v>200000</v>
      </c>
      <c r="D19" s="51"/>
      <c r="E19" s="54" t="s">
        <v>66</v>
      </c>
      <c r="F19" s="55" t="s">
        <v>67</v>
      </c>
      <c r="G19" s="44"/>
      <c r="H19" s="56">
        <v>0.05</v>
      </c>
      <c r="I19" s="121">
        <f>C19*H19</f>
        <v>10000</v>
      </c>
      <c r="J19" s="121"/>
      <c r="K19" s="121">
        <f>ROUNDUP(C19/1.09*2.2927%,2)</f>
        <v>4206.79</v>
      </c>
      <c r="L19" s="121"/>
      <c r="M19" s="121"/>
      <c r="N19" s="122"/>
      <c r="O19" s="121"/>
      <c r="P19" s="122"/>
      <c r="Q19" s="156" t="s">
        <v>68</v>
      </c>
      <c r="R19" s="157"/>
      <c r="S19" s="157"/>
      <c r="T19" s="158">
        <f>C19+D19-I19-K19</f>
        <v>185793.21</v>
      </c>
      <c r="U19" s="159">
        <f>C19+D19-I19-K19-M19-O19-T19</f>
        <v>0</v>
      </c>
    </row>
    <row r="20" s="1" customFormat="1" ht="29.1" customHeight="1" spans="1:21">
      <c r="A20" s="24"/>
      <c r="B20" s="57" t="s">
        <v>70</v>
      </c>
      <c r="C20" s="58">
        <v>500000</v>
      </c>
      <c r="D20" s="59"/>
      <c r="E20" s="60" t="s">
        <v>66</v>
      </c>
      <c r="F20" s="61" t="s">
        <v>67</v>
      </c>
      <c r="G20" s="62"/>
      <c r="H20" s="63">
        <v>0.05</v>
      </c>
      <c r="I20" s="103">
        <f>C20*H20</f>
        <v>25000</v>
      </c>
      <c r="J20" s="103"/>
      <c r="K20" s="103">
        <f>ROUNDUP(C20/1.09*2.2927%,2)</f>
        <v>10516.98</v>
      </c>
      <c r="L20" s="103"/>
      <c r="M20" s="103"/>
      <c r="N20" s="105"/>
      <c r="O20" s="103"/>
      <c r="P20" s="105"/>
      <c r="Q20" s="156" t="s">
        <v>71</v>
      </c>
      <c r="R20" s="157"/>
      <c r="S20" s="157"/>
      <c r="T20" s="158">
        <v>280000</v>
      </c>
      <c r="U20" s="160">
        <f>C20+D20-I20-K20-M20-O20-T20-T21</f>
        <v>0</v>
      </c>
    </row>
    <row r="21" s="1" customFormat="1" ht="29.1" customHeight="1" spans="1:21">
      <c r="A21" s="38"/>
      <c r="B21" s="64"/>
      <c r="C21" s="65"/>
      <c r="D21" s="66"/>
      <c r="E21" s="67"/>
      <c r="F21" s="68"/>
      <c r="G21" s="69"/>
      <c r="H21" s="70"/>
      <c r="I21" s="114"/>
      <c r="J21" s="114"/>
      <c r="K21" s="114"/>
      <c r="L21" s="114"/>
      <c r="M21" s="114"/>
      <c r="N21" s="116"/>
      <c r="O21" s="114"/>
      <c r="P21" s="116"/>
      <c r="Q21" s="156" t="s">
        <v>72</v>
      </c>
      <c r="R21" s="157"/>
      <c r="S21" s="157"/>
      <c r="T21" s="158">
        <f>C20+D20-I20-K20-M20-O20-T20</f>
        <v>184483.02</v>
      </c>
      <c r="U21" s="161"/>
    </row>
    <row r="22" s="1" customFormat="1" ht="26.25" customHeight="1" spans="1:21">
      <c r="A22" s="71"/>
      <c r="B22" s="72" t="s">
        <v>69</v>
      </c>
      <c r="C22" s="73"/>
      <c r="D22" s="74"/>
      <c r="E22" s="75"/>
      <c r="F22" s="76"/>
      <c r="G22" s="77"/>
      <c r="H22" s="78"/>
      <c r="I22" s="124"/>
      <c r="J22" s="125"/>
      <c r="K22" s="126"/>
      <c r="L22" s="126"/>
      <c r="M22" s="127"/>
      <c r="N22" s="128"/>
      <c r="O22" s="129"/>
      <c r="P22" s="130"/>
      <c r="Q22" s="162"/>
      <c r="R22" s="130"/>
      <c r="S22" s="130"/>
      <c r="T22" s="163"/>
      <c r="U22" s="126"/>
    </row>
    <row r="23" s="1" customFormat="1" ht="29.1" customHeight="1" spans="1:21">
      <c r="A23" s="24">
        <v>5</v>
      </c>
      <c r="B23" s="79" t="s">
        <v>81</v>
      </c>
      <c r="C23" s="80">
        <v>265701.76</v>
      </c>
      <c r="D23" s="81"/>
      <c r="E23" s="82" t="s">
        <v>82</v>
      </c>
      <c r="F23" s="83" t="s">
        <v>83</v>
      </c>
      <c r="G23" s="84"/>
      <c r="H23" s="63">
        <v>0.05</v>
      </c>
      <c r="I23" s="103">
        <v>182148.29</v>
      </c>
      <c r="J23" s="103" t="s">
        <v>84</v>
      </c>
      <c r="K23" s="103">
        <v>19901.89</v>
      </c>
      <c r="L23" s="103" t="s">
        <v>85</v>
      </c>
      <c r="M23" s="103">
        <v>250</v>
      </c>
      <c r="N23" s="105" t="s">
        <v>86</v>
      </c>
      <c r="O23" s="103"/>
      <c r="P23" s="105"/>
      <c r="Q23" s="156" t="s">
        <v>87</v>
      </c>
      <c r="R23" s="157"/>
      <c r="S23" s="157"/>
      <c r="T23" s="158">
        <v>448000</v>
      </c>
      <c r="U23" s="160">
        <v>0</v>
      </c>
    </row>
    <row r="24" s="1" customFormat="1" ht="29.1" customHeight="1" spans="1:21">
      <c r="A24" s="31"/>
      <c r="B24" s="79" t="s">
        <v>88</v>
      </c>
      <c r="C24" s="80">
        <v>664253</v>
      </c>
      <c r="D24" s="81"/>
      <c r="E24" s="82" t="s">
        <v>82</v>
      </c>
      <c r="F24" s="83" t="s">
        <v>83</v>
      </c>
      <c r="G24" s="85"/>
      <c r="H24" s="86"/>
      <c r="I24" s="108"/>
      <c r="J24" s="108"/>
      <c r="K24" s="108"/>
      <c r="L24" s="108"/>
      <c r="M24" s="108"/>
      <c r="N24" s="111"/>
      <c r="O24" s="108"/>
      <c r="P24" s="111"/>
      <c r="Q24" s="156" t="s">
        <v>89</v>
      </c>
      <c r="R24" s="157"/>
      <c r="S24" s="157"/>
      <c r="T24" s="158">
        <v>260000</v>
      </c>
      <c r="U24" s="164"/>
    </row>
    <row r="25" s="1" customFormat="1" ht="29.1" customHeight="1" spans="1:21">
      <c r="A25" s="38"/>
      <c r="B25" s="79"/>
      <c r="C25" s="80"/>
      <c r="D25" s="81"/>
      <c r="E25" s="82"/>
      <c r="F25" s="83"/>
      <c r="G25" s="87"/>
      <c r="H25" s="70"/>
      <c r="I25" s="114"/>
      <c r="J25" s="114"/>
      <c r="K25" s="114"/>
      <c r="L25" s="114"/>
      <c r="M25" s="114"/>
      <c r="N25" s="116"/>
      <c r="O25" s="114"/>
      <c r="P25" s="116"/>
      <c r="Q25" s="156" t="s">
        <v>90</v>
      </c>
      <c r="R25" s="157"/>
      <c r="S25" s="157"/>
      <c r="T25" s="158">
        <v>19654.58</v>
      </c>
      <c r="U25" s="161"/>
    </row>
    <row r="26" s="1" customFormat="1" ht="29.1" customHeight="1" spans="1:21">
      <c r="A26" s="53"/>
      <c r="B26" s="50"/>
      <c r="C26" s="88"/>
      <c r="D26" s="51"/>
      <c r="E26" s="54"/>
      <c r="F26" s="55"/>
      <c r="G26" s="52"/>
      <c r="H26" s="56"/>
      <c r="I26" s="121"/>
      <c r="J26" s="121"/>
      <c r="K26" s="121"/>
      <c r="L26" s="121"/>
      <c r="M26" s="121"/>
      <c r="N26" s="122"/>
      <c r="O26" s="121"/>
      <c r="P26" s="122"/>
      <c r="Q26" s="156"/>
      <c r="R26" s="157"/>
      <c r="S26" s="157"/>
      <c r="T26" s="158"/>
      <c r="U26" s="159"/>
    </row>
    <row r="27" s="1" customFormat="1" ht="29.1" customHeight="1" spans="1:21">
      <c r="A27" s="53"/>
      <c r="B27" s="50"/>
      <c r="C27" s="88"/>
      <c r="D27" s="51"/>
      <c r="E27" s="54"/>
      <c r="F27" s="55"/>
      <c r="G27" s="52"/>
      <c r="H27" s="56"/>
      <c r="I27" s="121"/>
      <c r="J27" s="121"/>
      <c r="K27" s="121"/>
      <c r="L27" s="121"/>
      <c r="M27" s="121"/>
      <c r="N27" s="122"/>
      <c r="O27" s="121"/>
      <c r="P27" s="122"/>
      <c r="Q27" s="156"/>
      <c r="R27" s="157"/>
      <c r="S27" s="157"/>
      <c r="T27" s="158"/>
      <c r="U27" s="159"/>
    </row>
    <row r="28" s="1" customFormat="1" ht="29.1" customHeight="1" spans="1:21">
      <c r="A28" s="53"/>
      <c r="B28" s="50"/>
      <c r="C28" s="88"/>
      <c r="D28" s="51"/>
      <c r="E28" s="54"/>
      <c r="F28" s="55"/>
      <c r="G28" s="52"/>
      <c r="H28" s="56"/>
      <c r="I28" s="121"/>
      <c r="J28" s="121"/>
      <c r="K28" s="121"/>
      <c r="L28" s="121"/>
      <c r="M28" s="121"/>
      <c r="N28" s="122"/>
      <c r="O28" s="121"/>
      <c r="P28" s="122"/>
      <c r="Q28" s="156"/>
      <c r="R28" s="157"/>
      <c r="S28" s="157"/>
      <c r="T28" s="158"/>
      <c r="U28" s="159"/>
    </row>
    <row r="29" s="1" customFormat="1" ht="29.1" customHeight="1" spans="1:21">
      <c r="A29" s="53"/>
      <c r="B29" s="50"/>
      <c r="C29" s="88"/>
      <c r="D29" s="51"/>
      <c r="E29" s="54"/>
      <c r="F29" s="55"/>
      <c r="G29" s="52"/>
      <c r="H29" s="56"/>
      <c r="I29" s="121"/>
      <c r="J29" s="121"/>
      <c r="K29" s="121"/>
      <c r="L29" s="121"/>
      <c r="M29" s="121"/>
      <c r="N29" s="122"/>
      <c r="O29" s="121"/>
      <c r="P29" s="122"/>
      <c r="Q29" s="156"/>
      <c r="R29" s="157"/>
      <c r="S29" s="157"/>
      <c r="T29" s="158"/>
      <c r="U29" s="159"/>
    </row>
    <row r="30" s="1" customFormat="1" ht="29.1" customHeight="1" spans="1:21">
      <c r="A30" s="53"/>
      <c r="B30" s="50"/>
      <c r="C30" s="88"/>
      <c r="D30" s="51"/>
      <c r="E30" s="54"/>
      <c r="F30" s="55"/>
      <c r="G30" s="52"/>
      <c r="H30" s="56"/>
      <c r="I30" s="121"/>
      <c r="J30" s="121"/>
      <c r="K30" s="121"/>
      <c r="L30" s="121"/>
      <c r="M30" s="121"/>
      <c r="N30" s="122"/>
      <c r="O30" s="121"/>
      <c r="P30" s="122"/>
      <c r="Q30" s="156"/>
      <c r="R30" s="157"/>
      <c r="S30" s="157"/>
      <c r="T30" s="158"/>
      <c r="U30" s="159"/>
    </row>
    <row r="31" s="1" customFormat="1" ht="30" customHeight="1" spans="1:21">
      <c r="A31" s="7" t="s">
        <v>73</v>
      </c>
      <c r="B31" s="7"/>
      <c r="C31" s="89">
        <f>SUM(C8:C30)</f>
        <v>4479954.76</v>
      </c>
      <c r="D31" s="90">
        <f>SUM(D8:D30)</f>
        <v>0</v>
      </c>
      <c r="E31" s="91"/>
      <c r="F31" s="92"/>
      <c r="G31" s="91"/>
      <c r="H31" s="93" t="s">
        <v>74</v>
      </c>
      <c r="I31" s="123">
        <f>SUM(I8:I30)</f>
        <v>359648.29</v>
      </c>
      <c r="J31" s="91"/>
      <c r="K31" s="123">
        <f>SUM(K8:K30)</f>
        <v>94299.12</v>
      </c>
      <c r="L31" s="123"/>
      <c r="M31" s="123">
        <f>SUM(M8:M30)</f>
        <v>250</v>
      </c>
      <c r="N31" s="93" t="s">
        <v>74</v>
      </c>
      <c r="O31" s="123">
        <f>SUM(O8:O30)</f>
        <v>0</v>
      </c>
      <c r="P31" s="93" t="s">
        <v>74</v>
      </c>
      <c r="Q31" s="93" t="s">
        <v>74</v>
      </c>
      <c r="R31" s="93"/>
      <c r="S31" s="93"/>
      <c r="T31" s="123">
        <f>SUM(T8:T30)</f>
        <v>4025757.35</v>
      </c>
      <c r="U31" s="165">
        <f>D31+C31-T31-I31-K31-M31-O31</f>
        <v>-3.05590219795704e-10</v>
      </c>
    </row>
    <row r="32" s="1" customFormat="1" ht="30" customHeight="1" spans="1:21">
      <c r="A32" s="94" t="s">
        <v>75</v>
      </c>
      <c r="B32" s="94"/>
      <c r="C32" s="94" t="s">
        <v>76</v>
      </c>
      <c r="D32" s="94"/>
      <c r="E32" s="94"/>
      <c r="F32" s="95">
        <f>T23+T24+T25</f>
        <v>727654.58</v>
      </c>
      <c r="G32" s="96"/>
      <c r="H32" s="97" t="s">
        <v>77</v>
      </c>
      <c r="I32" s="131"/>
      <c r="J32" s="131"/>
      <c r="K32" s="131"/>
      <c r="L32" s="131"/>
      <c r="M32" s="132"/>
      <c r="N32" s="94" t="s">
        <v>78</v>
      </c>
      <c r="O32" s="133">
        <f>F32</f>
        <v>727654.58</v>
      </c>
      <c r="P32" s="134"/>
      <c r="Q32" s="134"/>
      <c r="R32" s="134"/>
      <c r="S32" s="134"/>
      <c r="T32" s="134"/>
      <c r="U32" s="166"/>
    </row>
    <row r="33" s="1" customFormat="1" ht="30" customHeight="1" spans="1:21">
      <c r="A33" s="94"/>
      <c r="B33" s="94"/>
      <c r="C33" s="94" t="s">
        <v>79</v>
      </c>
      <c r="D33" s="94"/>
      <c r="E33" s="94"/>
      <c r="F33" s="95">
        <v>0</v>
      </c>
      <c r="G33" s="96"/>
      <c r="H33" s="98"/>
      <c r="I33" s="135"/>
      <c r="J33" s="135"/>
      <c r="K33" s="135"/>
      <c r="L33" s="135"/>
      <c r="M33" s="136"/>
      <c r="N33" s="94" t="s">
        <v>80</v>
      </c>
      <c r="O33" s="137" t="str">
        <f>SUBSTITUTE(SUBSTITUTE(TEXT(INT(O32),"[DBNum2][$-804]G/通用格式元"&amp;IF(INT(O32)=O32,"整",""))&amp;TEXT(MID(O32,FIND(".",O32&amp;".0")+1,1),"[DBNum2][$-804]G/通用格式角")&amp;TEXT(MID(O32,FIND(".",O32&amp;".0")+2,1),"[DBNum2][$-804]G/通用格式分"),"零角","零"),"零分","")</f>
        <v>柒拾贰万柒仟陆佰伍拾肆元伍角捌分</v>
      </c>
      <c r="P33" s="138"/>
      <c r="Q33" s="138"/>
      <c r="R33" s="138"/>
      <c r="S33" s="138"/>
      <c r="T33" s="138"/>
      <c r="U33" s="167"/>
    </row>
    <row r="39" s="1" customFormat="1" spans="2:20">
      <c r="B39" s="99"/>
      <c r="C39" s="3"/>
      <c r="E39" s="4"/>
      <c r="F39" s="5"/>
      <c r="G39" s="4"/>
      <c r="I39" s="4"/>
      <c r="J39" s="4"/>
      <c r="M39" s="4"/>
      <c r="T39" s="4"/>
    </row>
  </sheetData>
  <mergeCells count="114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M5:N5"/>
    <mergeCell ref="O5:P5"/>
    <mergeCell ref="Q5:S5"/>
    <mergeCell ref="B6:F6"/>
    <mergeCell ref="H6:J6"/>
    <mergeCell ref="M6:N6"/>
    <mergeCell ref="O6:P6"/>
    <mergeCell ref="A31:B31"/>
    <mergeCell ref="C32:E32"/>
    <mergeCell ref="F32:G32"/>
    <mergeCell ref="O32:U32"/>
    <mergeCell ref="C33:E33"/>
    <mergeCell ref="F33:G33"/>
    <mergeCell ref="O33:U33"/>
    <mergeCell ref="A5:A7"/>
    <mergeCell ref="A8:A10"/>
    <mergeCell ref="A11:A14"/>
    <mergeCell ref="A15:A18"/>
    <mergeCell ref="A20:A21"/>
    <mergeCell ref="A23:A25"/>
    <mergeCell ref="B8:B9"/>
    <mergeCell ref="B20:B21"/>
    <mergeCell ref="C8:C9"/>
    <mergeCell ref="C20:C21"/>
    <mergeCell ref="D8:D9"/>
    <mergeCell ref="D20:D21"/>
    <mergeCell ref="E8:E9"/>
    <mergeCell ref="E20:E21"/>
    <mergeCell ref="F8:F9"/>
    <mergeCell ref="F20:F21"/>
    <mergeCell ref="G8:G9"/>
    <mergeCell ref="G20:G21"/>
    <mergeCell ref="H8:H10"/>
    <mergeCell ref="H11:H12"/>
    <mergeCell ref="H13:H14"/>
    <mergeCell ref="H15:H16"/>
    <mergeCell ref="H17:H18"/>
    <mergeCell ref="H20:H21"/>
    <mergeCell ref="H23:H25"/>
    <mergeCell ref="I8:I10"/>
    <mergeCell ref="I11:I12"/>
    <mergeCell ref="I13:I14"/>
    <mergeCell ref="I15:I16"/>
    <mergeCell ref="I17:I18"/>
    <mergeCell ref="I20:I21"/>
    <mergeCell ref="I23:I25"/>
    <mergeCell ref="J8:J10"/>
    <mergeCell ref="J11:J12"/>
    <mergeCell ref="J13:J14"/>
    <mergeCell ref="J15:J16"/>
    <mergeCell ref="J17:J18"/>
    <mergeCell ref="J20:J21"/>
    <mergeCell ref="J23:J25"/>
    <mergeCell ref="K8:K10"/>
    <mergeCell ref="K11:K12"/>
    <mergeCell ref="K13:K14"/>
    <mergeCell ref="K15:K16"/>
    <mergeCell ref="K17:K18"/>
    <mergeCell ref="K20:K21"/>
    <mergeCell ref="K23:K25"/>
    <mergeCell ref="L23:L25"/>
    <mergeCell ref="M8:M10"/>
    <mergeCell ref="M11:M12"/>
    <mergeCell ref="M13:M14"/>
    <mergeCell ref="M20:M21"/>
    <mergeCell ref="M23:M25"/>
    <mergeCell ref="N8:N10"/>
    <mergeCell ref="N11:N12"/>
    <mergeCell ref="N13:N14"/>
    <mergeCell ref="N20:N21"/>
    <mergeCell ref="N23:N25"/>
    <mergeCell ref="O8:O10"/>
    <mergeCell ref="O11:O12"/>
    <mergeCell ref="O13:O14"/>
    <mergeCell ref="O20:O21"/>
    <mergeCell ref="O23:O25"/>
    <mergeCell ref="P8:P10"/>
    <mergeCell ref="P11:P12"/>
    <mergeCell ref="P13:P14"/>
    <mergeCell ref="P20:P21"/>
    <mergeCell ref="P23:P25"/>
    <mergeCell ref="T5:T7"/>
    <mergeCell ref="U5:U7"/>
    <mergeCell ref="U8:U10"/>
    <mergeCell ref="U11:U12"/>
    <mergeCell ref="U13:U14"/>
    <mergeCell ref="U15:U16"/>
    <mergeCell ref="U17:U18"/>
    <mergeCell ref="U20:U21"/>
    <mergeCell ref="U23:U25"/>
    <mergeCell ref="A32:B33"/>
    <mergeCell ref="H32:M33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第1次</vt:lpstr>
      <vt:lpstr>第2次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2021-06-23T08:37:59Z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7E74B2F4A5164FAA84BE25AB09E3A574</vt:lpwstr>
  </property>
</Properties>
</file>