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1"/>
  </bookViews>
  <sheets>
    <sheet name="第1次" sheetId="1" r:id="rId1"/>
    <sheet name="第2次" sheetId="2" r:id="rId2"/>
  </sheets>
  <calcPr calcId="144525"/>
</workbook>
</file>

<file path=xl/sharedStrings.xml><?xml version="1.0" encoding="utf-8"?>
<sst xmlns="http://schemas.openxmlformats.org/spreadsheetml/2006/main" count="181" uniqueCount="77">
  <si>
    <t xml:space="preserve">工程款支付证书 </t>
  </si>
  <si>
    <t>工程名称</t>
  </si>
  <si>
    <t>新站高新区新蚌埠路（泗水路-东方大道）精品道路交通工程</t>
  </si>
  <si>
    <t>建设单位</t>
  </si>
  <si>
    <t>合肥鑫城国有资产经营限公司</t>
  </si>
  <si>
    <t>ERP编号</t>
  </si>
  <si>
    <t>档案编号</t>
  </si>
  <si>
    <t>合同金额</t>
  </si>
  <si>
    <t>中标时间</t>
  </si>
  <si>
    <t>2017.12.29</t>
  </si>
  <si>
    <t>已提供工程资料</t>
  </si>
  <si>
    <t>中标通知书  合同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</si>
  <si>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</si>
  <si>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</si>
  <si>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</si>
  <si>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</si>
  <si>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</si>
  <si>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</si>
  <si>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</si>
  <si>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否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</si>
  <si>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</si>
  <si>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</si>
  <si>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</si>
  <si>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</si>
  <si>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</si>
  <si>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</si>
  <si>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</si>
  <si>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</si>
  <si>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</si>
  <si>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</si>
  <si>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</si>
  <si>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</si>
  <si>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</si>
  <si>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</si>
  <si>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</si>
  <si>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</si>
  <si>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</si>
  <si>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</si>
  <si>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</si>
  <si>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</si>
  <si>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</si>
  <si>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</si>
  <si>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</si>
  <si>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</si>
  <si>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</si>
  <si>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</si>
  <si>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</si>
  <si>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</si>
  <si>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</si>
  <si>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</si>
  <si>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</si>
  <si>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</si>
  <si>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18.10.24</t>
  </si>
  <si>
    <t>中</t>
  </si>
  <si>
    <t>175 202 745 165</t>
  </si>
  <si>
    <t>18.12.14</t>
  </si>
  <si>
    <t>19.8.29</t>
  </si>
  <si>
    <t>徽</t>
  </si>
  <si>
    <t>1020 5010 2100 0016 507</t>
  </si>
  <si>
    <t>已完工 工程正在移交交警队 补后台设备</t>
  </si>
  <si>
    <t>杭州海康威视科技有限公司</t>
  </si>
  <si>
    <t>本次</t>
  </si>
  <si>
    <t>19.11.5</t>
  </si>
  <si>
    <t>安徽铸辉新型电缆有限公司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</si>
  <si>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</si>
  <si>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</si>
  <si>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</si>
  <si>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</si>
  <si>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</si>
  <si>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</si>
  <si>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</si>
  <si>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</si>
  <si>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中标通知书  合同  竣工验收  审计报告</t>
  </si>
  <si>
    <t>175 257 190 682</t>
  </si>
  <si>
    <t>转账手续费</t>
  </si>
  <si>
    <t>安徽融畅智能科技有限公司</t>
  </si>
  <si>
    <t>王玲子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</si>
</sst>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/m/d;@"/>
    <numFmt numFmtId="178" formatCode="#,##0.00_ "/>
    <numFmt numFmtId="179" formatCode="yyyy&quot;年&quot;m&quot;月&quot;d&quot;日&quot;;@"/>
    <numFmt numFmtId="180" formatCode="0.00_ "/>
    <numFmt numFmtId="181" formatCode="0.0%"/>
    <numFmt numFmtId="182" formatCode="0.00_);[Red]\(0.00\)"/>
  </numFmts>
  <fonts count="34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44" fontId="5" fillId="0" borderId="0">
      <protection locked="0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14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>
      <protection locked="0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17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28" fillId="15" borderId="1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3" fillId="0" borderId="0">
      <protection locked="0"/>
    </xf>
  </cellStyleXfs>
  <cellXfs count="130">
    <xf numFmtId="0" fontId="0" fillId="0" borderId="0" xfId="0">
      <alignment vertical="center"/>
    </xf>
    <xf numFmtId="0" fontId="1" fillId="2" borderId="0" xfId="50" applyFont="1" applyFill="1" applyAlignment="1" applyProtection="1">
      <alignment horizontal="center" vertical="center"/>
    </xf>
    <xf numFmtId="177" fontId="1" fillId="2" borderId="0" xfId="50" applyNumberFormat="1" applyFont="1" applyFill="1" applyAlignment="1" applyProtection="1">
      <alignment horizontal="center" vertical="center"/>
    </xf>
    <xf numFmtId="178" fontId="1" fillId="2" borderId="0" xfId="50" applyNumberFormat="1" applyFont="1" applyFill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7" fontId="1" fillId="0" borderId="2" xfId="50" applyNumberFormat="1" applyFont="1" applyBorder="1" applyAlignment="1" applyProtection="1">
      <alignment horizontal="center" vertical="center" wrapText="1"/>
    </xf>
    <xf numFmtId="178" fontId="1" fillId="0" borderId="2" xfId="50" applyNumberFormat="1" applyFont="1" applyBorder="1" applyAlignment="1" applyProtection="1">
      <alignment horizontal="right" vertical="center" wrapText="1"/>
    </xf>
    <xf numFmtId="180" fontId="5" fillId="0" borderId="2" xfId="0" applyNumberFormat="1" applyFont="1" applyBorder="1" applyAlignment="1">
      <alignment horizontal="center" vertical="center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vertical="center" shrinkToFit="1"/>
    </xf>
    <xf numFmtId="179" fontId="5" fillId="0" borderId="2" xfId="0" applyNumberFormat="1" applyFont="1" applyBorder="1" applyAlignment="1">
      <alignment horizontal="center" vertical="center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180" fontId="5" fillId="0" borderId="2" xfId="0" applyNumberFormat="1" applyFont="1" applyBorder="1" applyAlignment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179" fontId="5" fillId="0" borderId="6" xfId="0" applyNumberFormat="1" applyFont="1" applyBorder="1" applyAlignment="1">
      <alignment horizontal="center" vertical="center"/>
    </xf>
    <xf numFmtId="178" fontId="1" fillId="2" borderId="6" xfId="50" applyNumberFormat="1" applyFont="1" applyFill="1" applyBorder="1" applyAlignment="1" applyProtection="1">
      <alignment horizontal="center" vertical="center" shrinkToFit="1"/>
    </xf>
    <xf numFmtId="180" fontId="5" fillId="0" borderId="6" xfId="0" applyNumberFormat="1" applyFont="1" applyBorder="1" applyAlignment="1">
      <alignment horizontal="center" vertical="center"/>
    </xf>
    <xf numFmtId="180" fontId="5" fillId="0" borderId="6" xfId="0" applyNumberFormat="1" applyFont="1" applyBorder="1" applyAlignment="1">
      <alignment horizontal="center" vertical="center" wrapText="1"/>
    </xf>
    <xf numFmtId="178" fontId="1" fillId="2" borderId="6" xfId="50" applyNumberFormat="1" applyFont="1" applyFill="1" applyBorder="1" applyAlignment="1" applyProtection="1">
      <alignment horizontal="center" vertical="center" wrapText="1" shrinkToFit="1"/>
    </xf>
    <xf numFmtId="181" fontId="1" fillId="2" borderId="6" xfId="19" applyNumberFormat="1" applyFont="1" applyFill="1" applyBorder="1" applyAlignment="1" applyProtection="1">
      <alignment horizontal="center" vertical="center" wrapText="1"/>
    </xf>
    <xf numFmtId="179" fontId="5" fillId="0" borderId="7" xfId="0" applyNumberFormat="1" applyFont="1" applyBorder="1" applyAlignment="1">
      <alignment horizontal="center" vertical="center"/>
    </xf>
    <xf numFmtId="178" fontId="1" fillId="2" borderId="7" xfId="50" applyNumberFormat="1" applyFont="1" applyFill="1" applyBorder="1" applyAlignment="1" applyProtection="1">
      <alignment horizontal="center" vertical="center" shrinkToFit="1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 wrapText="1"/>
    </xf>
    <xf numFmtId="178" fontId="1" fillId="2" borderId="7" xfId="50" applyNumberFormat="1" applyFont="1" applyFill="1" applyBorder="1" applyAlignment="1" applyProtection="1">
      <alignment horizontal="center" vertical="center" wrapText="1" shrinkToFit="1"/>
    </xf>
    <xf numFmtId="181" fontId="1" fillId="2" borderId="7" xfId="19" applyNumberFormat="1" applyFont="1" applyFill="1" applyBorder="1" applyAlignment="1" applyProtection="1">
      <alignment horizontal="center" vertical="center" wrapText="1"/>
    </xf>
    <xf numFmtId="179" fontId="6" fillId="4" borderId="2" xfId="0" applyNumberFormat="1" applyFont="1" applyFill="1" applyBorder="1" applyAlignment="1">
      <alignment horizontal="center" vertical="center"/>
    </xf>
    <xf numFmtId="178" fontId="1" fillId="4" borderId="4" xfId="50" applyNumberFormat="1" applyFont="1" applyFill="1" applyBorder="1" applyAlignment="1" applyProtection="1">
      <alignment horizontal="right" vertical="center" shrinkToFit="1"/>
    </xf>
    <xf numFmtId="178" fontId="1" fillId="4" borderId="2" xfId="50" applyNumberFormat="1" applyFont="1" applyFill="1" applyBorder="1" applyAlignment="1" applyProtection="1">
      <alignment horizontal="right" vertical="center" wrapText="1"/>
    </xf>
    <xf numFmtId="180" fontId="5" fillId="4" borderId="2" xfId="0" applyNumberFormat="1" applyFont="1" applyFill="1" applyBorder="1" applyAlignment="1">
      <alignment horizontal="center" vertical="center"/>
    </xf>
    <xf numFmtId="180" fontId="5" fillId="4" borderId="2" xfId="0" applyNumberFormat="1" applyFont="1" applyFill="1" applyBorder="1" applyAlignment="1">
      <alignment horizontal="center" vertical="center" wrapText="1"/>
    </xf>
    <xf numFmtId="178" fontId="1" fillId="4" borderId="2" xfId="50" applyNumberFormat="1" applyFont="1" applyFill="1" applyBorder="1" applyAlignment="1" applyProtection="1">
      <alignment horizontal="left" vertical="center" wrapText="1" shrinkToFit="1"/>
    </xf>
    <xf numFmtId="181" fontId="1" fillId="4" borderId="2" xfId="19" applyNumberFormat="1" applyFont="1" applyFill="1" applyBorder="1" applyAlignment="1" applyProtection="1">
      <alignment horizontal="center" vertical="center" wrapText="1"/>
    </xf>
    <xf numFmtId="180" fontId="5" fillId="0" borderId="2" xfId="0" applyNumberFormat="1" applyFont="1" applyBorder="1">
      <alignment vertical="center"/>
    </xf>
    <xf numFmtId="179" fontId="0" fillId="2" borderId="2" xfId="50" applyNumberFormat="1" applyFont="1" applyFill="1" applyBorder="1" applyAlignment="1" applyProtection="1">
      <alignment horizontal="center" vertical="center" shrinkToFit="1"/>
    </xf>
    <xf numFmtId="178" fontId="7" fillId="2" borderId="2" xfId="50" applyNumberFormat="1" applyFont="1" applyFill="1" applyBorder="1" applyAlignment="1" applyProtection="1">
      <alignment horizontal="right" vertical="center" shrinkToFit="1"/>
    </xf>
    <xf numFmtId="179" fontId="8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vertical="center" wrapText="1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8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2" fontId="11" fillId="2" borderId="3" xfId="50" applyNumberFormat="1" applyFont="1" applyFill="1" applyBorder="1" applyAlignment="1" applyProtection="1">
      <alignment horizontal="center" vertical="center" shrinkToFit="1"/>
    </xf>
    <xf numFmtId="182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8" xfId="50" applyFont="1" applyFill="1" applyBorder="1" applyAlignment="1" applyProtection="1">
      <alignment horizontal="center" vertical="center" wrapText="1"/>
    </xf>
    <xf numFmtId="0" fontId="11" fillId="2" borderId="9" xfId="5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4" fillId="2" borderId="4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3" fillId="3" borderId="3" xfId="50" applyNumberFormat="1" applyFont="1" applyFill="1" applyBorder="1" applyAlignment="1" applyProtection="1">
      <alignment horizontal="center" vertical="center" wrapText="1"/>
    </xf>
    <xf numFmtId="178" fontId="3" fillId="2" borderId="3" xfId="50" applyNumberFormat="1" applyFont="1" applyFill="1" applyBorder="1" applyAlignment="1" applyProtection="1">
      <alignment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80" fontId="1" fillId="2" borderId="2" xfId="50" applyNumberFormat="1" applyFont="1" applyFill="1" applyBorder="1" applyAlignment="1" applyProtection="1">
      <alignment horizontal="center" vertical="center"/>
    </xf>
    <xf numFmtId="178" fontId="3" fillId="2" borderId="2" xfId="50" applyNumberFormat="1" applyFont="1" applyFill="1" applyBorder="1" applyAlignment="1" applyProtection="1">
      <alignment horizontal="right" vertical="center" shrinkToFit="1"/>
    </xf>
    <xf numFmtId="178" fontId="0" fillId="2" borderId="2" xfId="50" applyNumberFormat="1" applyFont="1" applyFill="1" applyBorder="1" applyAlignment="1" applyProtection="1">
      <alignment horizontal="left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  <xf numFmtId="178" fontId="12" fillId="2" borderId="2" xfId="50" applyNumberFormat="1" applyFont="1" applyFill="1" applyBorder="1" applyAlignment="1" applyProtection="1">
      <alignment horizontal="left" vertical="center" wrapText="1"/>
    </xf>
    <xf numFmtId="180" fontId="1" fillId="2" borderId="6" xfId="50" applyNumberFormat="1" applyFont="1" applyFill="1" applyBorder="1" applyAlignment="1" applyProtection="1">
      <alignment horizontal="center" vertical="center"/>
    </xf>
    <xf numFmtId="178" fontId="1" fillId="2" borderId="6" xfId="50" applyNumberFormat="1" applyFont="1" applyFill="1" applyBorder="1" applyAlignment="1" applyProtection="1">
      <alignment horizontal="center" vertical="center" wrapText="1"/>
    </xf>
    <xf numFmtId="178" fontId="3" fillId="2" borderId="6" xfId="50" applyNumberFormat="1" applyFont="1" applyFill="1" applyBorder="1" applyAlignment="1" applyProtection="1">
      <alignment horizontal="center" vertical="center" shrinkToFit="1"/>
    </xf>
    <xf numFmtId="178" fontId="3" fillId="2" borderId="6" xfId="50" applyNumberFormat="1" applyFont="1" applyFill="1" applyBorder="1" applyAlignment="1" applyProtection="1">
      <alignment horizontal="center" vertical="center" wrapText="1"/>
    </xf>
    <xf numFmtId="180" fontId="1" fillId="2" borderId="7" xfId="50" applyNumberFormat="1" applyFont="1" applyFill="1" applyBorder="1" applyAlignment="1" applyProtection="1">
      <alignment horizontal="center" vertical="center"/>
    </xf>
    <xf numFmtId="178" fontId="1" fillId="2" borderId="7" xfId="50" applyNumberFormat="1" applyFont="1" applyFill="1" applyBorder="1" applyAlignment="1" applyProtection="1">
      <alignment horizontal="center" vertical="center" wrapText="1"/>
    </xf>
    <xf numFmtId="178" fontId="3" fillId="2" borderId="7" xfId="50" applyNumberFormat="1" applyFont="1" applyFill="1" applyBorder="1" applyAlignment="1" applyProtection="1">
      <alignment horizontal="center" vertical="center" shrinkToFit="1"/>
    </xf>
    <xf numFmtId="178" fontId="3" fillId="2" borderId="7" xfId="50" applyNumberFormat="1" applyFont="1" applyFill="1" applyBorder="1" applyAlignment="1" applyProtection="1">
      <alignment horizontal="center" vertical="center" wrapText="1"/>
    </xf>
    <xf numFmtId="178" fontId="1" fillId="4" borderId="2" xfId="50" applyNumberFormat="1" applyFont="1" applyFill="1" applyBorder="1" applyAlignment="1" applyProtection="1">
      <alignment horizontal="right" vertical="center" shrinkToFit="1"/>
    </xf>
    <xf numFmtId="180" fontId="1" fillId="4" borderId="2" xfId="50" applyNumberFormat="1" applyFont="1" applyFill="1" applyBorder="1" applyAlignment="1" applyProtection="1">
      <alignment horizontal="center" vertical="center"/>
    </xf>
    <xf numFmtId="178" fontId="1" fillId="4" borderId="2" xfId="50" applyNumberFormat="1" applyFont="1" applyFill="1" applyBorder="1" applyAlignment="1" applyProtection="1">
      <alignment horizontal="center" vertical="center" wrapText="1"/>
    </xf>
    <xf numFmtId="178" fontId="3" fillId="4" borderId="2" xfId="50" applyNumberFormat="1" applyFont="1" applyFill="1" applyBorder="1" applyAlignment="1" applyProtection="1">
      <alignment horizontal="right" vertical="center" shrinkToFit="1"/>
    </xf>
    <xf numFmtId="178" fontId="3" fillId="4" borderId="2" xfId="50" applyNumberFormat="1" applyFont="1" applyFill="1" applyBorder="1" applyAlignment="1" applyProtection="1">
      <alignment horizontal="center" vertical="center" wrapText="1"/>
    </xf>
    <xf numFmtId="178" fontId="12" fillId="4" borderId="2" xfId="50" applyNumberFormat="1" applyFont="1" applyFill="1" applyBorder="1" applyAlignment="1" applyProtection="1">
      <alignment horizontal="left" vertical="center" wrapText="1"/>
    </xf>
    <xf numFmtId="10" fontId="12" fillId="0" borderId="2" xfId="0" applyNumberFormat="1" applyFont="1" applyBorder="1">
      <alignment vertical="center"/>
    </xf>
    <xf numFmtId="10" fontId="0" fillId="0" borderId="2" xfId="0" applyNumberFormat="1" applyBorder="1">
      <alignment vertical="center"/>
    </xf>
    <xf numFmtId="0" fontId="11" fillId="2" borderId="10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178" fontId="11" fillId="2" borderId="3" xfId="50" applyNumberFormat="1" applyFont="1" applyFill="1" applyBorder="1" applyAlignment="1" applyProtection="1">
      <alignment horizontal="center" vertical="center" shrinkToFit="1"/>
    </xf>
    <xf numFmtId="178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0" fontId="8" fillId="2" borderId="4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wrapText="1"/>
    </xf>
    <xf numFmtId="178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8" fontId="3" fillId="2" borderId="5" xfId="50" applyNumberFormat="1" applyFont="1" applyFill="1" applyBorder="1" applyAlignment="1" applyProtection="1">
      <alignment vertical="center" wrapText="1"/>
    </xf>
    <xf numFmtId="178" fontId="0" fillId="2" borderId="2" xfId="50" applyNumberFormat="1" applyFont="1" applyFill="1" applyBorder="1" applyAlignment="1" applyProtection="1">
      <alignment horizontal="right" vertical="center" wrapText="1" shrinkToFit="1"/>
    </xf>
    <xf numFmtId="178" fontId="1" fillId="2" borderId="2" xfId="50" applyNumberFormat="1" applyFont="1" applyFill="1" applyBorder="1" applyAlignment="1" applyProtection="1">
      <alignment horizontal="center" vertical="center"/>
    </xf>
    <xf numFmtId="178" fontId="1" fillId="2" borderId="6" xfId="50" applyNumberFormat="1" applyFont="1" applyFill="1" applyBorder="1" applyAlignment="1" applyProtection="1">
      <alignment horizontal="center" vertical="center"/>
    </xf>
    <xf numFmtId="178" fontId="0" fillId="2" borderId="2" xfId="50" applyNumberFormat="1" applyFont="1" applyFill="1" applyBorder="1" applyAlignment="1" applyProtection="1">
      <alignment horizontal="right" vertical="center" shrinkToFit="1"/>
    </xf>
    <xf numFmtId="178" fontId="1" fillId="2" borderId="7" xfId="50" applyNumberFormat="1" applyFont="1" applyFill="1" applyBorder="1" applyAlignment="1" applyProtection="1">
      <alignment horizontal="center" vertical="center"/>
    </xf>
    <xf numFmtId="178" fontId="0" fillId="4" borderId="2" xfId="50" applyNumberFormat="1" applyFont="1" applyFill="1" applyBorder="1" applyAlignment="1" applyProtection="1">
      <alignment horizontal="right" vertical="center" wrapText="1" shrinkToFit="1"/>
    </xf>
    <xf numFmtId="178" fontId="1" fillId="4" borderId="2" xfId="50" applyNumberFormat="1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80" fontId="0" fillId="2" borderId="2" xfId="0" applyNumberFormat="1" applyFill="1" applyBorder="1">
      <alignment vertical="center"/>
    </xf>
    <xf numFmtId="178" fontId="11" fillId="2" borderId="4" xfId="50" applyNumberFormat="1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180" fontId="3" fillId="2" borderId="2" xfId="50" applyNumberFormat="1" applyFont="1" applyFill="1" applyBorder="1" applyAlignment="1" applyProtection="1">
      <alignment horizontal="right" vertical="center"/>
    </xf>
    <xf numFmtId="180" fontId="5" fillId="0" borderId="2" xfId="0" applyNumberFormat="1" applyFont="1" applyBorder="1" applyAlignment="1" quotePrefix="1">
      <alignment horizontal="center" vertical="center" wrapText="1"/>
    </xf>
    <xf numFmtId="180" fontId="5" fillId="0" borderId="6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zoomScale="90" zoomScaleNormal="90" topLeftCell="A6" workbookViewId="0">
      <selection activeCell="F18" sqref="F18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23.87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11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68"/>
      <c r="J2" s="68" t="s">
        <v>4</v>
      </c>
      <c r="K2" s="68"/>
      <c r="L2" s="68"/>
      <c r="M2" s="69"/>
      <c r="N2" s="70" t="s">
        <v>5</v>
      </c>
      <c r="O2" s="70"/>
      <c r="P2" s="59">
        <v>8963</v>
      </c>
      <c r="Q2" s="75" t="s">
        <v>6</v>
      </c>
      <c r="R2" s="75"/>
      <c r="S2" s="107"/>
      <c r="T2" s="107"/>
    </row>
    <row r="3" ht="27.95" customHeight="1" spans="1:20">
      <c r="A3" s="5" t="s">
        <v>7</v>
      </c>
      <c r="B3" s="5"/>
      <c r="C3" s="8">
        <v>5497264</v>
      </c>
      <c r="D3" s="8"/>
      <c r="E3" s="8"/>
      <c r="F3" s="8" t="s">
        <v>8</v>
      </c>
      <c r="G3" s="9" t="s">
        <v>9</v>
      </c>
      <c r="H3" s="5" t="s">
        <v>10</v>
      </c>
      <c r="I3" s="5"/>
      <c r="J3" s="71" t="s">
        <v>11</v>
      </c>
      <c r="K3" s="71"/>
      <c r="L3" s="71"/>
      <c r="M3" s="71"/>
      <c r="N3" s="5" t="s">
        <v>12</v>
      </c>
      <c r="O3" s="5"/>
      <c r="P3" s="71" t="s">
        <v>13</v>
      </c>
      <c r="Q3" s="108" t="s">
        <v>14</v>
      </c>
      <c r="R3" s="109"/>
      <c r="S3" s="110" t="s">
        <v>15</v>
      </c>
      <c r="T3" s="111"/>
    </row>
    <row r="4" ht="27.95" customHeight="1" spans="1:20">
      <c r="A4" s="5" t="s">
        <v>16</v>
      </c>
      <c r="B4" s="5"/>
      <c r="C4" s="128"/>
      <c r="D4" s="128"/>
      <c r="E4" s="128"/>
      <c r="F4" s="8" t="s">
        <v>17</v>
      </c>
      <c r="G4" s="10"/>
      <c r="H4" s="5" t="s">
        <v>18</v>
      </c>
      <c r="I4" s="5"/>
      <c r="J4" s="71" t="s">
        <v>19</v>
      </c>
      <c r="K4" s="71"/>
      <c r="L4" s="71"/>
      <c r="M4" s="71"/>
      <c r="N4" s="5" t="s">
        <v>20</v>
      </c>
      <c r="O4" s="5"/>
      <c r="P4" s="72" t="s">
        <v>21</v>
      </c>
      <c r="Q4" s="8" t="s">
        <v>22</v>
      </c>
      <c r="R4" s="72" t="s">
        <v>23</v>
      </c>
      <c r="S4" s="112" t="s">
        <v>24</v>
      </c>
      <c r="T4" s="113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73" t="s">
        <v>31</v>
      </c>
      <c r="Q5" s="114"/>
      <c r="R5" s="114"/>
      <c r="S5" s="112" t="s">
        <v>32</v>
      </c>
      <c r="T5" s="115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74" t="s">
        <v>39</v>
      </c>
      <c r="Q6" s="116"/>
      <c r="R6" s="116"/>
      <c r="S6" s="112"/>
      <c r="T6" s="115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12"/>
      <c r="T7" s="115"/>
    </row>
    <row r="8" ht="29.1" customHeight="1" spans="1:20">
      <c r="A8" s="19">
        <v>1</v>
      </c>
      <c r="B8" s="20" t="s">
        <v>52</v>
      </c>
      <c r="C8" s="21">
        <v>500000</v>
      </c>
      <c r="D8" s="21">
        <v>489577.27</v>
      </c>
      <c r="E8" s="22" t="s">
        <v>53</v>
      </c>
      <c r="F8" s="22" t="s">
        <v>54</v>
      </c>
      <c r="G8" s="23"/>
      <c r="H8" s="24">
        <v>0</v>
      </c>
      <c r="I8" s="23">
        <f>C8*H8</f>
        <v>0</v>
      </c>
      <c r="J8" s="29"/>
      <c r="K8" s="76">
        <f>C8/1.1*2.293%</f>
        <v>10422.7272727273</v>
      </c>
      <c r="L8" s="23"/>
      <c r="M8" s="72"/>
      <c r="N8" s="77"/>
      <c r="O8" s="8"/>
      <c r="P8" s="78"/>
      <c r="Q8" s="8"/>
      <c r="R8" s="8"/>
      <c r="S8" s="117">
        <f>C8-K8</f>
        <v>489577.272727273</v>
      </c>
      <c r="T8" s="118">
        <f>C8+D8-K8-S8</f>
        <v>489577.27</v>
      </c>
    </row>
    <row r="9" ht="29.1" customHeight="1" spans="1:20">
      <c r="A9" s="19">
        <v>2</v>
      </c>
      <c r="B9" s="20" t="s">
        <v>55</v>
      </c>
      <c r="C9" s="21">
        <v>2140000</v>
      </c>
      <c r="D9" s="21">
        <v>2095390.72</v>
      </c>
      <c r="E9" s="22" t="s">
        <v>53</v>
      </c>
      <c r="F9" s="22" t="s">
        <v>54</v>
      </c>
      <c r="G9" s="25"/>
      <c r="H9" s="24">
        <v>0</v>
      </c>
      <c r="I9" s="23">
        <f>C9*H9</f>
        <v>0</v>
      </c>
      <c r="J9" s="29"/>
      <c r="K9" s="76">
        <f>C9/1.1*2.293%</f>
        <v>44609.2727272727</v>
      </c>
      <c r="L9" s="23"/>
      <c r="M9" s="72"/>
      <c r="N9" s="77"/>
      <c r="O9" s="8"/>
      <c r="P9" s="78"/>
      <c r="Q9" s="8"/>
      <c r="R9" s="8"/>
      <c r="S9" s="117">
        <f>C9-K9</f>
        <v>2095390.72727273</v>
      </c>
      <c r="T9" s="118">
        <f>C9+D9-K9-S9</f>
        <v>2095390.72</v>
      </c>
    </row>
    <row r="10" ht="29.1" customHeight="1" spans="1:20">
      <c r="A10" s="19">
        <v>3</v>
      </c>
      <c r="B10" s="26"/>
      <c r="C10" s="27"/>
      <c r="D10" s="21">
        <v>-2584967.99</v>
      </c>
      <c r="E10" s="22"/>
      <c r="F10" s="22"/>
      <c r="G10" s="25"/>
      <c r="H10" s="24"/>
      <c r="I10" s="23"/>
      <c r="J10" s="29"/>
      <c r="K10" s="79"/>
      <c r="L10" s="23"/>
      <c r="M10" s="72"/>
      <c r="N10" s="80"/>
      <c r="O10" s="81"/>
      <c r="P10" s="78"/>
      <c r="Q10" s="8"/>
      <c r="R10" s="8"/>
      <c r="S10" s="117">
        <f>C10-K10</f>
        <v>0</v>
      </c>
      <c r="T10" s="118">
        <f>C10+D10-K10-S10</f>
        <v>-2584967.99</v>
      </c>
    </row>
    <row r="11" ht="29.1" customHeight="1" spans="1:20">
      <c r="A11" s="19">
        <v>4</v>
      </c>
      <c r="B11" s="26" t="s">
        <v>56</v>
      </c>
      <c r="C11" s="27"/>
      <c r="D11" s="21">
        <v>261765</v>
      </c>
      <c r="E11" s="22" t="s">
        <v>57</v>
      </c>
      <c r="F11" s="130" t="s">
        <v>58</v>
      </c>
      <c r="G11" s="29" t="s">
        <v>59</v>
      </c>
      <c r="H11" s="24">
        <v>0</v>
      </c>
      <c r="I11" s="23">
        <f>C11*H11</f>
        <v>0</v>
      </c>
      <c r="J11" s="29"/>
      <c r="K11" s="76">
        <f>C11/1.1*2.293%</f>
        <v>0</v>
      </c>
      <c r="L11" s="23"/>
      <c r="M11" s="72"/>
      <c r="N11" s="77"/>
      <c r="O11" s="8"/>
      <c r="P11" s="82" t="s">
        <v>60</v>
      </c>
      <c r="Q11" s="8"/>
      <c r="R11" s="8"/>
      <c r="S11" s="117">
        <f>D11</f>
        <v>261765</v>
      </c>
      <c r="T11" s="118">
        <v>0</v>
      </c>
    </row>
    <row r="12" ht="24" customHeight="1" spans="1:20">
      <c r="A12" s="19"/>
      <c r="B12" s="42" t="s">
        <v>61</v>
      </c>
      <c r="C12" s="43"/>
      <c r="D12" s="44"/>
      <c r="E12" s="45"/>
      <c r="F12" s="46"/>
      <c r="G12" s="47"/>
      <c r="H12" s="48"/>
      <c r="I12" s="91"/>
      <c r="J12" s="47"/>
      <c r="K12" s="92"/>
      <c r="L12" s="91"/>
      <c r="M12" s="93"/>
      <c r="N12" s="94"/>
      <c r="O12" s="95"/>
      <c r="P12" s="96"/>
      <c r="Q12" s="95"/>
      <c r="R12" s="95"/>
      <c r="S12" s="122"/>
      <c r="T12" s="123"/>
    </row>
    <row r="13" ht="29.1" customHeight="1" spans="1:20">
      <c r="A13" s="19">
        <v>5</v>
      </c>
      <c r="B13" s="30" t="s">
        <v>62</v>
      </c>
      <c r="C13" s="31"/>
      <c r="D13" s="31">
        <v>237357</v>
      </c>
      <c r="E13" s="32" t="s">
        <v>57</v>
      </c>
      <c r="F13" s="131" t="s">
        <v>58</v>
      </c>
      <c r="G13" s="34" t="s">
        <v>59</v>
      </c>
      <c r="H13" s="35">
        <v>0</v>
      </c>
      <c r="I13" s="31">
        <f>C13*H13</f>
        <v>0</v>
      </c>
      <c r="J13" s="34"/>
      <c r="K13" s="83">
        <f>C13/1.1*2.293%</f>
        <v>0</v>
      </c>
      <c r="L13" s="31"/>
      <c r="M13" s="84"/>
      <c r="N13" s="85"/>
      <c r="O13" s="86"/>
      <c r="P13" s="82" t="s">
        <v>60</v>
      </c>
      <c r="Q13" s="8"/>
      <c r="R13" s="8"/>
      <c r="S13" s="117">
        <v>158235</v>
      </c>
      <c r="T13" s="119">
        <f>C13+D13-I13-K13-L13-N13-S13-S14</f>
        <v>0</v>
      </c>
    </row>
    <row r="14" ht="29.1" customHeight="1" spans="1:20">
      <c r="A14" s="19">
        <v>6</v>
      </c>
      <c r="B14" s="36"/>
      <c r="C14" s="37"/>
      <c r="D14" s="37"/>
      <c r="E14" s="38"/>
      <c r="F14" s="39"/>
      <c r="G14" s="40"/>
      <c r="H14" s="41"/>
      <c r="I14" s="37"/>
      <c r="J14" s="40"/>
      <c r="K14" s="87"/>
      <c r="L14" s="37"/>
      <c r="M14" s="88"/>
      <c r="N14" s="89"/>
      <c r="O14" s="90"/>
      <c r="P14" s="82" t="s">
        <v>63</v>
      </c>
      <c r="Q14" s="8"/>
      <c r="R14" s="8"/>
      <c r="S14" s="120">
        <v>79122</v>
      </c>
      <c r="T14" s="121"/>
    </row>
    <row r="15" ht="29.1" customHeight="1" spans="1:20">
      <c r="A15" s="19">
        <v>7</v>
      </c>
      <c r="B15" s="36"/>
      <c r="C15" s="27"/>
      <c r="D15" s="49"/>
      <c r="E15" s="22"/>
      <c r="F15" s="22"/>
      <c r="G15" s="29"/>
      <c r="H15" s="24"/>
      <c r="I15" s="23"/>
      <c r="J15" s="29"/>
      <c r="K15" s="79"/>
      <c r="L15" s="23"/>
      <c r="M15" s="72"/>
      <c r="N15" s="77"/>
      <c r="O15" s="8"/>
      <c r="P15" s="98"/>
      <c r="Q15" s="8"/>
      <c r="R15" s="8"/>
      <c r="S15" s="120"/>
      <c r="T15" s="76"/>
    </row>
    <row r="16" ht="29.1" customHeight="1" spans="1:20">
      <c r="A16" s="19">
        <v>8</v>
      </c>
      <c r="B16" s="50"/>
      <c r="C16" s="23"/>
      <c r="D16" s="51"/>
      <c r="E16" s="22"/>
      <c r="F16" s="22"/>
      <c r="G16" s="29"/>
      <c r="H16" s="24"/>
      <c r="I16" s="23"/>
      <c r="J16" s="29"/>
      <c r="K16" s="79"/>
      <c r="L16" s="23"/>
      <c r="M16" s="72"/>
      <c r="N16" s="77"/>
      <c r="O16" s="8"/>
      <c r="P16" s="78"/>
      <c r="Q16" s="8"/>
      <c r="R16" s="8"/>
      <c r="S16" s="120"/>
      <c r="T16" s="76"/>
    </row>
    <row r="17" ht="29.1" customHeight="1" spans="1:20">
      <c r="A17" s="19">
        <v>9</v>
      </c>
      <c r="B17" s="52"/>
      <c r="C17" s="53"/>
      <c r="D17" s="54"/>
      <c r="E17" s="55"/>
      <c r="F17" s="56"/>
      <c r="G17" s="25"/>
      <c r="H17" s="57"/>
      <c r="I17" s="23"/>
      <c r="J17" s="23"/>
      <c r="K17" s="23"/>
      <c r="L17" s="23"/>
      <c r="M17" s="72"/>
      <c r="N17" s="23"/>
      <c r="O17" s="72"/>
      <c r="P17" s="98"/>
      <c r="Q17" s="124"/>
      <c r="R17" s="124"/>
      <c r="S17" s="125"/>
      <c r="T17" s="76"/>
    </row>
    <row r="18" ht="29.1" customHeight="1" spans="1:20">
      <c r="A18" s="19">
        <v>10</v>
      </c>
      <c r="B18" s="52"/>
      <c r="C18" s="53"/>
      <c r="D18" s="54"/>
      <c r="E18" s="55"/>
      <c r="F18" s="56"/>
      <c r="G18" s="58"/>
      <c r="H18" s="57"/>
      <c r="I18" s="23"/>
      <c r="J18" s="23"/>
      <c r="K18" s="23"/>
      <c r="L18" s="23"/>
      <c r="M18" s="72"/>
      <c r="N18" s="23"/>
      <c r="O18" s="72"/>
      <c r="P18" s="98"/>
      <c r="Q18" s="124"/>
      <c r="R18" s="124"/>
      <c r="S18" s="125"/>
      <c r="T18" s="76"/>
    </row>
    <row r="19" ht="30" customHeight="1" spans="1:20">
      <c r="A19" s="5" t="s">
        <v>64</v>
      </c>
      <c r="B19" s="5"/>
      <c r="C19" s="59">
        <f>SUM(C8:C18)</f>
        <v>2640000</v>
      </c>
      <c r="D19" s="60">
        <f>SUM(D8:D18)</f>
        <v>499122</v>
      </c>
      <c r="E19" s="61"/>
      <c r="F19" s="61"/>
      <c r="G19" s="61"/>
      <c r="H19" s="59" t="s">
        <v>65</v>
      </c>
      <c r="I19" s="77">
        <f>SUM(I8:I18)</f>
        <v>0</v>
      </c>
      <c r="J19" s="61"/>
      <c r="K19" s="77">
        <f>SUM(K8:K18)</f>
        <v>55032</v>
      </c>
      <c r="L19" s="77">
        <f>SUM(L8:L18)</f>
        <v>0</v>
      </c>
      <c r="M19" s="59" t="s">
        <v>65</v>
      </c>
      <c r="N19" s="77">
        <f>SUM(N8:N18)</f>
        <v>0</v>
      </c>
      <c r="O19" s="59" t="s">
        <v>65</v>
      </c>
      <c r="P19" s="59" t="s">
        <v>65</v>
      </c>
      <c r="Q19" s="59"/>
      <c r="R19" s="59"/>
      <c r="S19" s="77">
        <f>SUM(S8:S18)</f>
        <v>3084090</v>
      </c>
      <c r="T19" s="129">
        <f>N20+C19-S19-I19-K19-L19-N19</f>
        <v>-261765</v>
      </c>
    </row>
    <row r="20" ht="30" customHeight="1" spans="1:20">
      <c r="A20" s="62" t="s">
        <v>66</v>
      </c>
      <c r="B20" s="62"/>
      <c r="C20" s="62" t="s">
        <v>67</v>
      </c>
      <c r="D20" s="62"/>
      <c r="E20" s="62"/>
      <c r="F20" s="63">
        <f>S13+S14</f>
        <v>237357</v>
      </c>
      <c r="G20" s="64"/>
      <c r="H20" s="65" t="s">
        <v>68</v>
      </c>
      <c r="I20" s="99"/>
      <c r="J20" s="99"/>
      <c r="K20" s="99"/>
      <c r="L20" s="100"/>
      <c r="M20" s="62" t="s">
        <v>69</v>
      </c>
      <c r="N20" s="101">
        <f>F20</f>
        <v>237357</v>
      </c>
      <c r="O20" s="102"/>
      <c r="P20" s="102"/>
      <c r="Q20" s="102"/>
      <c r="R20" s="102"/>
      <c r="S20" s="102"/>
      <c r="T20" s="126"/>
    </row>
    <row r="21" ht="30" customHeight="1" spans="1:20">
      <c r="A21" s="62"/>
      <c r="B21" s="62"/>
      <c r="C21" s="62" t="s">
        <v>70</v>
      </c>
      <c r="D21" s="62"/>
      <c r="E21" s="62"/>
      <c r="F21" s="63">
        <f>S8+S9+S11</f>
        <v>2846733</v>
      </c>
      <c r="G21" s="64"/>
      <c r="H21" s="66"/>
      <c r="I21" s="103"/>
      <c r="J21" s="103"/>
      <c r="K21" s="103"/>
      <c r="L21" s="104"/>
      <c r="M21" s="62" t="s">
        <v>71</v>
      </c>
      <c r="N21" s="105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贰拾叁万柒仟叁佰伍拾柒元整</v>
      </c>
      <c r="O21" s="106"/>
      <c r="P21" s="106"/>
      <c r="Q21" s="106"/>
      <c r="R21" s="106"/>
      <c r="S21" s="106"/>
      <c r="T21" s="127"/>
    </row>
    <row r="27" spans="2:2">
      <c r="B27" s="67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S5:S7"/>
    <mergeCell ref="T5:T7"/>
    <mergeCell ref="T13:T14"/>
    <mergeCell ref="A20:B21"/>
    <mergeCell ref="H20:L21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tabSelected="1" zoomScale="90" zoomScaleNormal="90" workbookViewId="0">
      <selection activeCell="I8" sqref="I8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23.87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11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68"/>
      <c r="J2" s="68" t="s">
        <v>4</v>
      </c>
      <c r="K2" s="68"/>
      <c r="L2" s="68"/>
      <c r="M2" s="69"/>
      <c r="N2" s="70" t="s">
        <v>5</v>
      </c>
      <c r="O2" s="70"/>
      <c r="P2" s="59">
        <v>8963</v>
      </c>
      <c r="Q2" s="75" t="s">
        <v>6</v>
      </c>
      <c r="R2" s="75"/>
      <c r="S2" s="107"/>
      <c r="T2" s="107"/>
    </row>
    <row r="3" ht="27.95" customHeight="1" spans="1:20">
      <c r="A3" s="5" t="s">
        <v>7</v>
      </c>
      <c r="B3" s="5"/>
      <c r="C3" s="8">
        <v>5497264</v>
      </c>
      <c r="D3" s="8"/>
      <c r="E3" s="8"/>
      <c r="F3" s="8" t="s">
        <v>8</v>
      </c>
      <c r="G3" s="9" t="s">
        <v>9</v>
      </c>
      <c r="H3" s="5" t="s">
        <v>10</v>
      </c>
      <c r="I3" s="5"/>
      <c r="J3" s="71" t="s">
        <v>72</v>
      </c>
      <c r="K3" s="71"/>
      <c r="L3" s="71"/>
      <c r="M3" s="71"/>
      <c r="N3" s="5" t="s">
        <v>12</v>
      </c>
      <c r="O3" s="5"/>
      <c r="P3" s="71" t="s">
        <v>13</v>
      </c>
      <c r="Q3" s="108" t="s">
        <v>14</v>
      </c>
      <c r="R3" s="109"/>
      <c r="S3" s="110" t="s">
        <v>15</v>
      </c>
      <c r="T3" s="111"/>
    </row>
    <row r="4" ht="27.95" customHeight="1" spans="1:20">
      <c r="A4" s="5" t="s">
        <v>16</v>
      </c>
      <c r="B4" s="5"/>
      <c r="C4" s="8">
        <v>4909842.41</v>
      </c>
      <c r="D4" s="8"/>
      <c r="E4" s="8"/>
      <c r="F4" s="8" t="s">
        <v>17</v>
      </c>
      <c r="G4" s="10"/>
      <c r="H4" s="5" t="s">
        <v>18</v>
      </c>
      <c r="I4" s="5"/>
      <c r="J4" s="71" t="s">
        <v>19</v>
      </c>
      <c r="K4" s="71"/>
      <c r="L4" s="71"/>
      <c r="M4" s="71"/>
      <c r="N4" s="5" t="s">
        <v>20</v>
      </c>
      <c r="O4" s="5"/>
      <c r="P4" s="72" t="s">
        <v>21</v>
      </c>
      <c r="Q4" s="8" t="s">
        <v>22</v>
      </c>
      <c r="R4" s="72" t="s">
        <v>23</v>
      </c>
      <c r="S4" s="112" t="s">
        <v>24</v>
      </c>
      <c r="T4" s="113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73" t="s">
        <v>31</v>
      </c>
      <c r="Q5" s="114"/>
      <c r="R5" s="114"/>
      <c r="S5" s="112" t="s">
        <v>32</v>
      </c>
      <c r="T5" s="115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74" t="s">
        <v>39</v>
      </c>
      <c r="Q6" s="116"/>
      <c r="R6" s="116"/>
      <c r="S6" s="112"/>
      <c r="T6" s="115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12"/>
      <c r="T7" s="115"/>
    </row>
    <row r="8" ht="29.1" customHeight="1" spans="1:20">
      <c r="A8" s="19">
        <v>1</v>
      </c>
      <c r="B8" s="20" t="s">
        <v>52</v>
      </c>
      <c r="C8" s="21">
        <v>500000</v>
      </c>
      <c r="D8" s="21">
        <v>489577.27</v>
      </c>
      <c r="E8" s="22" t="s">
        <v>53</v>
      </c>
      <c r="F8" s="22" t="s">
        <v>54</v>
      </c>
      <c r="G8" s="23"/>
      <c r="H8" s="24">
        <v>0</v>
      </c>
      <c r="I8" s="23">
        <f>C8*H8</f>
        <v>0</v>
      </c>
      <c r="J8" s="29"/>
      <c r="K8" s="76">
        <f>C8/1.1*2.293%</f>
        <v>10422.7272727273</v>
      </c>
      <c r="L8" s="23"/>
      <c r="M8" s="72"/>
      <c r="N8" s="77"/>
      <c r="O8" s="8"/>
      <c r="P8" s="78"/>
      <c r="Q8" s="8"/>
      <c r="R8" s="8"/>
      <c r="S8" s="117">
        <f>C8-K8</f>
        <v>489577.272727273</v>
      </c>
      <c r="T8" s="118">
        <f>C8+D8-K8-S8</f>
        <v>489577.27</v>
      </c>
    </row>
    <row r="9" ht="29.1" customHeight="1" spans="1:20">
      <c r="A9" s="19">
        <v>2</v>
      </c>
      <c r="B9" s="20" t="s">
        <v>55</v>
      </c>
      <c r="C9" s="21">
        <v>2140000</v>
      </c>
      <c r="D9" s="21">
        <v>2095390.72</v>
      </c>
      <c r="E9" s="22" t="s">
        <v>53</v>
      </c>
      <c r="F9" s="22" t="s">
        <v>54</v>
      </c>
      <c r="G9" s="25"/>
      <c r="H9" s="24">
        <v>0</v>
      </c>
      <c r="I9" s="23">
        <f>C9*H9</f>
        <v>0</v>
      </c>
      <c r="J9" s="29"/>
      <c r="K9" s="76">
        <f>C9/1.1*2.293%</f>
        <v>44609.2727272727</v>
      </c>
      <c r="L9" s="23"/>
      <c r="M9" s="72"/>
      <c r="N9" s="77"/>
      <c r="O9" s="8"/>
      <c r="P9" s="78"/>
      <c r="Q9" s="8"/>
      <c r="R9" s="8"/>
      <c r="S9" s="117">
        <f>C9-K9</f>
        <v>2095390.72727273</v>
      </c>
      <c r="T9" s="118">
        <f>C9+D9-K9-S9</f>
        <v>2095390.72</v>
      </c>
    </row>
    <row r="10" ht="29.1" customHeight="1" spans="1:20">
      <c r="A10" s="19">
        <v>3</v>
      </c>
      <c r="B10" s="26"/>
      <c r="C10" s="27"/>
      <c r="D10" s="21">
        <v>-2584967.99</v>
      </c>
      <c r="E10" s="22"/>
      <c r="F10" s="22"/>
      <c r="G10" s="25"/>
      <c r="H10" s="24"/>
      <c r="I10" s="23"/>
      <c r="J10" s="29"/>
      <c r="K10" s="79"/>
      <c r="L10" s="23"/>
      <c r="M10" s="72"/>
      <c r="N10" s="80"/>
      <c r="O10" s="81"/>
      <c r="P10" s="78"/>
      <c r="Q10" s="8"/>
      <c r="R10" s="8"/>
      <c r="S10" s="117">
        <f>C10-K10</f>
        <v>0</v>
      </c>
      <c r="T10" s="118">
        <f>C10+D10-K10-S10</f>
        <v>-2584967.99</v>
      </c>
    </row>
    <row r="11" ht="29.1" customHeight="1" spans="1:20">
      <c r="A11" s="19">
        <v>4</v>
      </c>
      <c r="B11" s="26" t="s">
        <v>56</v>
      </c>
      <c r="C11" s="27"/>
      <c r="D11" s="21">
        <v>261765</v>
      </c>
      <c r="E11" s="22" t="s">
        <v>57</v>
      </c>
      <c r="F11" s="130" t="s">
        <v>58</v>
      </c>
      <c r="G11" s="29" t="s">
        <v>59</v>
      </c>
      <c r="H11" s="24">
        <v>0</v>
      </c>
      <c r="I11" s="23">
        <f>C11*H11</f>
        <v>0</v>
      </c>
      <c r="J11" s="29"/>
      <c r="K11" s="76">
        <f>C11/1.1*2.293%</f>
        <v>0</v>
      </c>
      <c r="L11" s="23"/>
      <c r="M11" s="72"/>
      <c r="N11" s="77"/>
      <c r="O11" s="8"/>
      <c r="P11" s="82" t="s">
        <v>60</v>
      </c>
      <c r="Q11" s="8"/>
      <c r="R11" s="8"/>
      <c r="S11" s="117">
        <f>D11</f>
        <v>261765</v>
      </c>
      <c r="T11" s="118">
        <v>0</v>
      </c>
    </row>
    <row r="12" s="1" customFormat="1" ht="29.1" customHeight="1" spans="1:20">
      <c r="A12" s="19">
        <v>5</v>
      </c>
      <c r="B12" s="30" t="s">
        <v>62</v>
      </c>
      <c r="C12" s="31"/>
      <c r="D12" s="31">
        <v>237357</v>
      </c>
      <c r="E12" s="32" t="s">
        <v>57</v>
      </c>
      <c r="F12" s="131" t="s">
        <v>58</v>
      </c>
      <c r="G12" s="34" t="s">
        <v>59</v>
      </c>
      <c r="H12" s="35">
        <v>0</v>
      </c>
      <c r="I12" s="31">
        <f>C12*H12</f>
        <v>0</v>
      </c>
      <c r="J12" s="34"/>
      <c r="K12" s="83">
        <f>C12/1.1*2.293%</f>
        <v>0</v>
      </c>
      <c r="L12" s="31"/>
      <c r="M12" s="84"/>
      <c r="N12" s="85"/>
      <c r="O12" s="86"/>
      <c r="P12" s="82" t="s">
        <v>60</v>
      </c>
      <c r="Q12" s="8"/>
      <c r="R12" s="8"/>
      <c r="S12" s="117">
        <v>158235</v>
      </c>
      <c r="T12" s="119">
        <f>C12+D12-I12-K12-L12-N12-S12-S13</f>
        <v>0</v>
      </c>
    </row>
    <row r="13" s="1" customFormat="1" ht="29.1" customHeight="1" spans="1:20">
      <c r="A13" s="19">
        <v>6</v>
      </c>
      <c r="B13" s="36"/>
      <c r="C13" s="37"/>
      <c r="D13" s="37"/>
      <c r="E13" s="38"/>
      <c r="F13" s="39"/>
      <c r="G13" s="40"/>
      <c r="H13" s="41"/>
      <c r="I13" s="37"/>
      <c r="J13" s="40"/>
      <c r="K13" s="87"/>
      <c r="L13" s="37"/>
      <c r="M13" s="88"/>
      <c r="N13" s="89"/>
      <c r="O13" s="90"/>
      <c r="P13" s="82" t="s">
        <v>63</v>
      </c>
      <c r="Q13" s="8"/>
      <c r="R13" s="8"/>
      <c r="S13" s="120">
        <v>79122</v>
      </c>
      <c r="T13" s="121"/>
    </row>
    <row r="14" s="1" customFormat="1" ht="24" customHeight="1" spans="1:20">
      <c r="A14" s="19"/>
      <c r="B14" s="42" t="s">
        <v>61</v>
      </c>
      <c r="C14" s="43"/>
      <c r="D14" s="44"/>
      <c r="E14" s="45"/>
      <c r="F14" s="46"/>
      <c r="G14" s="47"/>
      <c r="H14" s="48"/>
      <c r="I14" s="91"/>
      <c r="J14" s="47"/>
      <c r="K14" s="92"/>
      <c r="L14" s="91"/>
      <c r="M14" s="93"/>
      <c r="N14" s="94"/>
      <c r="O14" s="95"/>
      <c r="P14" s="96"/>
      <c r="Q14" s="95"/>
      <c r="R14" s="95"/>
      <c r="S14" s="122"/>
      <c r="T14" s="123"/>
    </row>
    <row r="15" s="1" customFormat="1" ht="29.1" customHeight="1" spans="1:20">
      <c r="A15" s="19">
        <v>7</v>
      </c>
      <c r="B15" s="36">
        <v>44832</v>
      </c>
      <c r="C15" s="27">
        <v>2122547.14</v>
      </c>
      <c r="D15" s="49"/>
      <c r="E15" s="22" t="s">
        <v>53</v>
      </c>
      <c r="F15" s="22" t="s">
        <v>73</v>
      </c>
      <c r="G15" s="29"/>
      <c r="H15" s="24">
        <v>0</v>
      </c>
      <c r="I15" s="23">
        <v>0</v>
      </c>
      <c r="J15" s="29"/>
      <c r="K15" s="79">
        <v>48576.7</v>
      </c>
      <c r="L15" s="23">
        <v>250</v>
      </c>
      <c r="M15" s="72" t="s">
        <v>74</v>
      </c>
      <c r="N15" s="77"/>
      <c r="O15" s="8"/>
      <c r="P15" s="97" t="s">
        <v>75</v>
      </c>
      <c r="Q15" s="8"/>
      <c r="R15" s="8"/>
      <c r="S15" s="120">
        <v>1994000</v>
      </c>
      <c r="T15" s="119">
        <f>C15+D15-K15-S15-S16-L15</f>
        <v>1.74622982740402e-10</v>
      </c>
    </row>
    <row r="16" s="1" customFormat="1" ht="29.1" customHeight="1" spans="1:20">
      <c r="A16" s="19">
        <v>8</v>
      </c>
      <c r="B16" s="50"/>
      <c r="C16" s="23"/>
      <c r="D16" s="51"/>
      <c r="E16" s="22"/>
      <c r="F16" s="22"/>
      <c r="G16" s="29"/>
      <c r="H16" s="24"/>
      <c r="I16" s="23"/>
      <c r="J16" s="29"/>
      <c r="K16" s="79"/>
      <c r="L16" s="23"/>
      <c r="M16" s="72"/>
      <c r="N16" s="77"/>
      <c r="O16" s="8"/>
      <c r="P16" s="82" t="s">
        <v>76</v>
      </c>
      <c r="Q16" s="8"/>
      <c r="R16" s="8"/>
      <c r="S16" s="120">
        <v>79720.44</v>
      </c>
      <c r="T16" s="121"/>
    </row>
    <row r="17" s="1" customFormat="1" ht="29.1" customHeight="1" spans="1:20">
      <c r="A17" s="19">
        <v>9</v>
      </c>
      <c r="B17" s="52"/>
      <c r="C17" s="53"/>
      <c r="D17" s="54"/>
      <c r="E17" s="55"/>
      <c r="F17" s="56"/>
      <c r="G17" s="25"/>
      <c r="H17" s="57"/>
      <c r="I17" s="23"/>
      <c r="J17" s="23"/>
      <c r="K17" s="23"/>
      <c r="L17" s="23"/>
      <c r="M17" s="72"/>
      <c r="N17" s="23"/>
      <c r="O17" s="72"/>
      <c r="P17" s="98"/>
      <c r="Q17" s="124"/>
      <c r="R17" s="124"/>
      <c r="S17" s="125"/>
      <c r="T17" s="76"/>
    </row>
    <row r="18" s="1" customFormat="1" ht="29.1" customHeight="1" spans="1:20">
      <c r="A18" s="19">
        <v>10</v>
      </c>
      <c r="B18" s="52"/>
      <c r="C18" s="53"/>
      <c r="D18" s="54"/>
      <c r="E18" s="55"/>
      <c r="F18" s="56"/>
      <c r="G18" s="58"/>
      <c r="H18" s="57"/>
      <c r="I18" s="23"/>
      <c r="J18" s="23"/>
      <c r="K18" s="23"/>
      <c r="L18" s="23"/>
      <c r="M18" s="72"/>
      <c r="N18" s="23"/>
      <c r="O18" s="72"/>
      <c r="P18" s="98"/>
      <c r="Q18" s="124"/>
      <c r="R18" s="124"/>
      <c r="S18" s="125"/>
      <c r="T18" s="76"/>
    </row>
    <row r="19" s="1" customFormat="1" ht="30" customHeight="1" spans="1:20">
      <c r="A19" s="5" t="s">
        <v>64</v>
      </c>
      <c r="B19" s="5"/>
      <c r="C19" s="59">
        <f>SUM(C8:C18)</f>
        <v>4762547.14</v>
      </c>
      <c r="D19" s="60">
        <f>SUM(D8:D18)</f>
        <v>499122</v>
      </c>
      <c r="E19" s="61"/>
      <c r="F19" s="61"/>
      <c r="G19" s="61"/>
      <c r="H19" s="59" t="s">
        <v>65</v>
      </c>
      <c r="I19" s="77">
        <f>SUM(I8:I18)</f>
        <v>0</v>
      </c>
      <c r="J19" s="61"/>
      <c r="K19" s="77">
        <f>SUM(K8:K18)</f>
        <v>103608.7</v>
      </c>
      <c r="L19" s="77">
        <f>SUM(L8:L18)</f>
        <v>250</v>
      </c>
      <c r="M19" s="59" t="s">
        <v>65</v>
      </c>
      <c r="N19" s="77">
        <f>SUM(N8:N18)</f>
        <v>0</v>
      </c>
      <c r="O19" s="59" t="s">
        <v>65</v>
      </c>
      <c r="P19" s="59" t="s">
        <v>65</v>
      </c>
      <c r="Q19" s="59"/>
      <c r="R19" s="59"/>
      <c r="S19" s="77">
        <f>SUM(S8:S18)</f>
        <v>5157810.44</v>
      </c>
      <c r="T19" s="77">
        <f>SUM(T8:T18)</f>
        <v>-7.56699591875076e-10</v>
      </c>
    </row>
    <row r="20" s="1" customFormat="1" ht="30" customHeight="1" spans="1:20">
      <c r="A20" s="62" t="s">
        <v>66</v>
      </c>
      <c r="B20" s="62"/>
      <c r="C20" s="62" t="s">
        <v>67</v>
      </c>
      <c r="D20" s="62"/>
      <c r="E20" s="62"/>
      <c r="F20" s="63">
        <f>S15+S16</f>
        <v>2073720.44</v>
      </c>
      <c r="G20" s="64"/>
      <c r="H20" s="65" t="s">
        <v>68</v>
      </c>
      <c r="I20" s="99"/>
      <c r="J20" s="99"/>
      <c r="K20" s="99"/>
      <c r="L20" s="100"/>
      <c r="M20" s="62" t="s">
        <v>69</v>
      </c>
      <c r="N20" s="101">
        <f>F20</f>
        <v>2073720.44</v>
      </c>
      <c r="O20" s="102"/>
      <c r="P20" s="102"/>
      <c r="Q20" s="102"/>
      <c r="R20" s="102"/>
      <c r="S20" s="102"/>
      <c r="T20" s="126"/>
    </row>
    <row r="21" s="1" customFormat="1" ht="30" customHeight="1" spans="1:20">
      <c r="A21" s="62"/>
      <c r="B21" s="62"/>
      <c r="C21" s="62" t="s">
        <v>70</v>
      </c>
      <c r="D21" s="62"/>
      <c r="E21" s="62"/>
      <c r="F21" s="63">
        <v>0</v>
      </c>
      <c r="G21" s="64"/>
      <c r="H21" s="66"/>
      <c r="I21" s="103"/>
      <c r="J21" s="103"/>
      <c r="K21" s="103"/>
      <c r="L21" s="104"/>
      <c r="M21" s="62" t="s">
        <v>71</v>
      </c>
      <c r="N21" s="105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贰佰零柒万叁仟柒佰贰拾元肆角肆分</v>
      </c>
      <c r="O21" s="106"/>
      <c r="P21" s="106"/>
      <c r="Q21" s="106"/>
      <c r="R21" s="106"/>
      <c r="S21" s="106"/>
      <c r="T21" s="127"/>
    </row>
    <row r="27" s="1" customFormat="1" spans="2:19">
      <c r="B27" s="67"/>
      <c r="E27" s="3"/>
      <c r="F27" s="3"/>
      <c r="G27" s="3"/>
      <c r="I27" s="3"/>
      <c r="J27" s="3"/>
      <c r="L27" s="3"/>
      <c r="S27" s="3"/>
    </row>
  </sheetData>
  <mergeCells count="5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S5:S7"/>
    <mergeCell ref="T5:T7"/>
    <mergeCell ref="T12:T13"/>
    <mergeCell ref="T15:T16"/>
    <mergeCell ref="A20:B21"/>
    <mergeCell ref="H20:L21"/>
  </mergeCells>
  <printOptions horizontalCentered="1" verticalCentered="1"/>
  <pageMargins left="0" right="0" top="0" bottom="0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2022-10-14T05:07:46Z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B96BAB2CA9F34602A7070A5F1AD367C3</vt:lpwstr>
  </property>
</Properties>
</file>