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6"/>
  </bookViews>
  <sheets>
    <sheet name="1" sheetId="17" r:id="rId1"/>
    <sheet name="2" sheetId="18" r:id="rId2"/>
    <sheet name="3" sheetId="19" r:id="rId3"/>
    <sheet name="4" sheetId="20" r:id="rId4"/>
    <sheet name="5" sheetId="21" r:id="rId5"/>
    <sheet name="6" sheetId="22" r:id="rId6"/>
    <sheet name="6-2" sheetId="24" r:id="rId7"/>
    <sheet name="附属" sheetId="23" r:id="rId8"/>
    <sheet name="附属-2" sheetId="25" r:id="rId9"/>
  </sheets>
  <calcPr calcId="144525"/>
</workbook>
</file>

<file path=xl/comments1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2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3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4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5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6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7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8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9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sharedStrings.xml><?xml version="1.0" encoding="utf-8"?>
<sst xmlns="http://schemas.openxmlformats.org/spreadsheetml/2006/main" count="848" uniqueCount="91">
  <si>
    <t xml:space="preserve">工程款支付证书 </t>
  </si>
  <si>
    <t>本次</t>
  </si>
  <si>
    <t>工程名称</t>
  </si>
  <si>
    <t>芜湖长江大桥公路桥及南岸公路接线沥青路面日常养护工程</t>
  </si>
  <si>
    <t>ERP编号</t>
  </si>
  <si>
    <t>档案编号</t>
  </si>
  <si>
    <t>CD2017-103</t>
  </si>
  <si>
    <t>2017.10.10</t>
  </si>
  <si>
    <t>王文伍</t>
  </si>
  <si>
    <t>365日历天</t>
  </si>
  <si>
    <t>芜湖长
江大桥</t>
  </si>
  <si>
    <t>芜湖公司王冬汉13855369629</t>
  </si>
  <si>
    <t>胡辉进13615537114</t>
  </si>
  <si>
    <t>施工合同、内部承包协议（修改）原件</t>
  </si>
  <si>
    <t>续签</t>
  </si>
  <si>
    <t>经营部</t>
  </si>
  <si>
    <t>李想</t>
  </si>
  <si>
    <t>有</t>
  </si>
  <si>
    <t>S170401</t>
  </si>
  <si>
    <t>合同金额</t>
  </si>
  <si>
    <t>中标  日期</t>
  </si>
  <si>
    <t>已    供       工程资料</t>
  </si>
  <si>
    <t>中标通知书、施工合同、内部承包协议（修改）原件</t>
  </si>
  <si>
    <t>庐江</t>
  </si>
  <si>
    <t>责任  单位</t>
  </si>
  <si>
    <t>芜湖 王冬汉13855369629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</si>
  <si>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</si>
  <si>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</si>
  <si>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</si>
  <si>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</si>
  <si>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</si>
  <si>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</si>
  <si>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</si>
  <si>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</si>
  <si>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</si>
  <si>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</si>
  <si>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</si>
  <si>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</si>
  <si>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</si>
  <si>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</si>
  <si>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</si>
  <si>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</si>
  <si>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</si>
  <si>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</si>
  <si>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徽</t>
  </si>
  <si>
    <t>胡辉进</t>
  </si>
  <si>
    <t>劳务</t>
  </si>
  <si>
    <t xml:space="preserve">2017.11.21办理涉税事项报告表费用500  +2017.12.15办理涉税事项报告表费用500
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</si>
  <si>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</si>
  <si>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</si>
  <si>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</si>
  <si>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</si>
  <si>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</si>
  <si>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</si>
  <si>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</si>
  <si>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</si>
  <si>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</si>
  <si>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</si>
  <si>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</si>
  <si>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</si>
  <si>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</si>
  <si>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</si>
  <si>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</si>
  <si>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</si>
  <si>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</si>
  <si>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2017.11.21办理涉税事项报告表费用500  +2017.12.15办理涉税事项报告表费用500</t>
  </si>
  <si>
    <t>损失准备金</t>
  </si>
  <si>
    <t>材料</t>
  </si>
  <si>
    <t>1%的损失准备金1594元； 暂扣企税5万元；</t>
  </si>
  <si>
    <t>暂扣企税</t>
  </si>
  <si>
    <t>申请支付第2次暂扣的企税5万元</t>
  </si>
  <si>
    <t>退</t>
  </si>
  <si>
    <t>10材料</t>
  </si>
  <si>
    <t>中</t>
  </si>
  <si>
    <t>胡辉进（小票）</t>
  </si>
  <si>
    <t>损失准备金累计：4438元</t>
  </si>
  <si>
    <t>1%损失准备金</t>
  </si>
  <si>
    <t>1%预留损失准备金</t>
  </si>
  <si>
    <t>1材料</t>
  </si>
  <si>
    <t xml:space="preserve">2018.11.23办理涉税事项报告表费用500  +2018.12.12办理涉税事项报告表费用500
</t>
  </si>
  <si>
    <t>损失准备金累计：7647元</t>
  </si>
  <si>
    <t>损失准备金累计：10985元</t>
  </si>
  <si>
    <t>中标通知书、施工合同、内部承包协议（修改）原件、补充合同、审计、竣工证书（原件）</t>
  </si>
  <si>
    <t>外经证费用</t>
  </si>
  <si>
    <t>芜湖市虬保劳务服务有限公司-劳务
开户行：农业银行芜湖东郊路分理处
账号：1263 2001 0400 2314 9</t>
  </si>
  <si>
    <t>转账费</t>
  </si>
  <si>
    <t>损失准备金累计：9420元</t>
  </si>
  <si>
    <t>退损失准备金</t>
  </si>
  <si>
    <t>2020-8-24外经证费用</t>
  </si>
  <si>
    <t>芜湖长江大桥公路桥及南岸公路接线沥青路面日常养护工程（补充合同）</t>
  </si>
  <si>
    <t>损失准备金累计：3338元</t>
  </si>
</sst>
</file>

<file path=xl/styles.xml><?xml version="1.0" encoding="utf-8"?>
<styleSheet xmlns="http://schemas.openxmlformats.org/spreadsheetml/2006/main">
  <numFmts count="11">
    <numFmt numFmtId="176" formatCode="#,##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yy/m/d;@"/>
    <numFmt numFmtId="179" formatCode="yyyy/m/d;@"/>
    <numFmt numFmtId="180" formatCode="m/d;@"/>
    <numFmt numFmtId="181" formatCode="0.0%"/>
    <numFmt numFmtId="182" formatCode="0.00_ "/>
  </numFmts>
  <fonts count="4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b/>
      <sz val="9"/>
      <color rgb="FF7030A0"/>
      <name val="宋体"/>
      <charset val="134"/>
    </font>
    <font>
      <b/>
      <sz val="9"/>
      <color rgb="FFFFC000"/>
      <name val="宋体"/>
      <charset val="134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sz val="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4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24" borderId="14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40" fillId="27" borderId="15" applyNumberFormat="0" applyAlignment="0" applyProtection="0">
      <alignment vertical="center"/>
    </xf>
    <xf numFmtId="0" fontId="38" fillId="27" borderId="12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2" fillId="0" borderId="0"/>
    <xf numFmtId="0" fontId="23" fillId="1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56" applyFont="1" applyFill="1" applyBorder="1" applyAlignment="1">
      <alignment horizontal="center" vertical="center"/>
    </xf>
    <xf numFmtId="178" fontId="1" fillId="0" borderId="0" xfId="56" applyNumberFormat="1" applyFont="1" applyFill="1" applyBorder="1" applyAlignment="1">
      <alignment horizontal="center" vertical="center"/>
    </xf>
    <xf numFmtId="176" fontId="1" fillId="0" borderId="0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shrinkToFit="1"/>
    </xf>
    <xf numFmtId="176" fontId="3" fillId="0" borderId="2" xfId="56" applyNumberFormat="1" applyFont="1" applyFill="1" applyBorder="1" applyAlignment="1">
      <alignment horizontal="center" vertical="center" wrapText="1"/>
    </xf>
    <xf numFmtId="179" fontId="1" fillId="0" borderId="2" xfId="56" applyNumberFormat="1" applyFont="1" applyFill="1" applyBorder="1" applyAlignment="1">
      <alignment horizontal="center" vertical="center" wrapText="1"/>
    </xf>
    <xf numFmtId="0" fontId="3" fillId="2" borderId="3" xfId="56" applyFont="1" applyFill="1" applyBorder="1" applyAlignment="1">
      <alignment horizontal="center" vertical="center" wrapText="1"/>
    </xf>
    <xf numFmtId="0" fontId="3" fillId="2" borderId="4" xfId="56" applyFont="1" applyFill="1" applyBorder="1" applyAlignment="1">
      <alignment horizontal="center" vertical="center" wrapText="1"/>
    </xf>
    <xf numFmtId="178" fontId="3" fillId="0" borderId="2" xfId="56" applyNumberFormat="1" applyFont="1" applyFill="1" applyBorder="1" applyAlignment="1">
      <alignment horizontal="center" vertical="center" wrapText="1"/>
    </xf>
    <xf numFmtId="0" fontId="1" fillId="2" borderId="5" xfId="56" applyFont="1" applyFill="1" applyBorder="1" applyAlignment="1">
      <alignment horizontal="center" vertical="center" wrapText="1"/>
    </xf>
    <xf numFmtId="178" fontId="1" fillId="2" borderId="2" xfId="56" applyNumberFormat="1" applyFont="1" applyFill="1" applyBorder="1" applyAlignment="1">
      <alignment horizontal="left" vertical="center" shrinkToFit="1"/>
    </xf>
    <xf numFmtId="14" fontId="1" fillId="2" borderId="2" xfId="56" applyNumberFormat="1" applyFont="1" applyFill="1" applyBorder="1" applyAlignment="1">
      <alignment horizontal="center" vertical="center" wrapText="1"/>
    </xf>
    <xf numFmtId="176" fontId="1" fillId="2" borderId="2" xfId="56" applyNumberFormat="1" applyFont="1" applyFill="1" applyBorder="1" applyAlignment="1">
      <alignment vertical="center" shrinkToFit="1"/>
    </xf>
    <xf numFmtId="180" fontId="1" fillId="2" borderId="2" xfId="56" applyNumberFormat="1" applyFont="1" applyFill="1" applyBorder="1" applyAlignment="1">
      <alignment horizontal="center" vertical="center" wrapText="1"/>
    </xf>
    <xf numFmtId="181" fontId="1" fillId="0" borderId="2" xfId="21" applyNumberFormat="1" applyFont="1" applyFill="1" applyBorder="1" applyAlignment="1">
      <alignment horizontal="center" vertical="center" wrapText="1"/>
    </xf>
    <xf numFmtId="176" fontId="1" fillId="3" borderId="2" xfId="56" applyNumberFormat="1" applyFont="1" applyFill="1" applyBorder="1" applyAlignment="1">
      <alignment vertical="center" shrinkToFit="1"/>
    </xf>
    <xf numFmtId="0" fontId="5" fillId="2" borderId="2" xfId="56" applyFont="1" applyFill="1" applyBorder="1" applyAlignment="1">
      <alignment horizontal="center" vertical="center" wrapText="1"/>
    </xf>
    <xf numFmtId="178" fontId="6" fillId="2" borderId="2" xfId="56" applyNumberFormat="1" applyFont="1" applyFill="1" applyBorder="1" applyAlignment="1">
      <alignment horizontal="center" vertical="center" shrinkToFit="1"/>
    </xf>
    <xf numFmtId="14" fontId="5" fillId="2" borderId="2" xfId="56" applyNumberFormat="1" applyFont="1" applyFill="1" applyBorder="1" applyAlignment="1">
      <alignment horizontal="center" vertical="center" wrapText="1"/>
    </xf>
    <xf numFmtId="176" fontId="5" fillId="2" borderId="2" xfId="56" applyNumberFormat="1" applyFont="1" applyFill="1" applyBorder="1" applyAlignment="1">
      <alignment vertical="center" shrinkToFit="1"/>
    </xf>
    <xf numFmtId="180" fontId="5" fillId="2" borderId="2" xfId="56" applyNumberFormat="1" applyFont="1" applyFill="1" applyBorder="1" applyAlignment="1">
      <alignment horizontal="center" vertical="center" wrapText="1"/>
    </xf>
    <xf numFmtId="9" fontId="5" fillId="0" borderId="2" xfId="21" applyFont="1" applyFill="1" applyBorder="1" applyAlignment="1">
      <alignment horizontal="center" vertical="center" wrapText="1"/>
    </xf>
    <xf numFmtId="176" fontId="5" fillId="3" borderId="2" xfId="56" applyNumberFormat="1" applyFont="1" applyFill="1" applyBorder="1" applyAlignment="1">
      <alignment horizontal="right" vertical="center" shrinkToFit="1"/>
    </xf>
    <xf numFmtId="178" fontId="5" fillId="2" borderId="2" xfId="56" applyNumberFormat="1" applyFont="1" applyFill="1" applyBorder="1" applyAlignment="1">
      <alignment horizontal="left" vertical="center" shrinkToFit="1"/>
    </xf>
    <xf numFmtId="9" fontId="5" fillId="0" borderId="2" xfId="21" applyNumberFormat="1" applyFont="1" applyFill="1" applyBorder="1" applyAlignment="1">
      <alignment horizontal="center" vertical="center" wrapText="1"/>
    </xf>
    <xf numFmtId="178" fontId="5" fillId="2" borderId="2" xfId="56" applyNumberFormat="1" applyFont="1" applyFill="1" applyBorder="1" applyAlignment="1">
      <alignment vertical="center" shrinkToFit="1"/>
    </xf>
    <xf numFmtId="0" fontId="1" fillId="2" borderId="2" xfId="56" applyFont="1" applyFill="1" applyBorder="1" applyAlignment="1">
      <alignment horizontal="center" vertical="center" wrapText="1"/>
    </xf>
    <xf numFmtId="178" fontId="1" fillId="2" borderId="2" xfId="56" applyNumberFormat="1" applyFont="1" applyFill="1" applyBorder="1" applyAlignment="1">
      <alignment vertical="center" shrinkToFit="1"/>
    </xf>
    <xf numFmtId="9" fontId="1" fillId="0" borderId="2" xfId="21" applyFont="1" applyFill="1" applyBorder="1" applyAlignment="1">
      <alignment horizontal="center" vertical="center" wrapText="1"/>
    </xf>
    <xf numFmtId="176" fontId="1" fillId="3" borderId="2" xfId="56" applyNumberFormat="1" applyFont="1" applyFill="1" applyBorder="1" applyAlignment="1">
      <alignment horizontal="right" vertical="center" shrinkToFit="1"/>
    </xf>
    <xf numFmtId="0" fontId="1" fillId="3" borderId="2" xfId="56" applyFont="1" applyFill="1" applyBorder="1" applyAlignment="1">
      <alignment horizontal="center" vertical="center" shrinkToFit="1"/>
    </xf>
    <xf numFmtId="176" fontId="7" fillId="3" borderId="2" xfId="56" applyNumberFormat="1" applyFont="1" applyFill="1" applyBorder="1" applyAlignment="1">
      <alignment horizontal="right" vertical="center" shrinkToFit="1"/>
    </xf>
    <xf numFmtId="176" fontId="8" fillId="3" borderId="2" xfId="56" applyNumberFormat="1" applyFont="1" applyFill="1" applyBorder="1" applyAlignment="1">
      <alignment horizontal="center" vertical="center" shrinkToFit="1"/>
    </xf>
    <xf numFmtId="176" fontId="8" fillId="0" borderId="2" xfId="56" applyNumberFormat="1" applyFont="1" applyFill="1" applyBorder="1" applyAlignment="1">
      <alignment horizontal="center" vertical="center" shrinkToFit="1"/>
    </xf>
    <xf numFmtId="0" fontId="1" fillId="0" borderId="2" xfId="56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top" wrapText="1"/>
    </xf>
    <xf numFmtId="0" fontId="3" fillId="0" borderId="2" xfId="56" applyFont="1" applyFill="1" applyBorder="1" applyAlignment="1">
      <alignment horizontal="center" vertical="center"/>
    </xf>
    <xf numFmtId="177" fontId="3" fillId="0" borderId="2" xfId="8" applyNumberFormat="1" applyFont="1" applyFill="1" applyBorder="1" applyAlignment="1">
      <alignment horizontal="center" vertical="center"/>
    </xf>
    <xf numFmtId="176" fontId="3" fillId="0" borderId="2" xfId="56" applyNumberFormat="1" applyFont="1" applyFill="1" applyBorder="1" applyAlignment="1">
      <alignment horizontal="center" vertical="center" shrinkToFit="1"/>
    </xf>
    <xf numFmtId="0" fontId="1" fillId="0" borderId="6" xfId="56" applyFont="1" applyFill="1" applyBorder="1" applyAlignment="1">
      <alignment horizontal="left" vertical="center" wrapText="1"/>
    </xf>
    <xf numFmtId="0" fontId="1" fillId="0" borderId="7" xfId="56" applyFont="1" applyFill="1" applyBorder="1" applyAlignment="1">
      <alignment horizontal="left" vertical="center" wrapText="1"/>
    </xf>
    <xf numFmtId="0" fontId="9" fillId="2" borderId="2" xfId="56" applyFont="1" applyFill="1" applyBorder="1" applyAlignment="1">
      <alignment horizontal="center" vertical="center" wrapText="1"/>
    </xf>
    <xf numFmtId="0" fontId="10" fillId="0" borderId="2" xfId="56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left" vertical="center" wrapText="1"/>
    </xf>
    <xf numFmtId="0" fontId="1" fillId="0" borderId="1" xfId="56" applyFont="1" applyFill="1" applyBorder="1" applyAlignment="1">
      <alignment horizontal="left" vertical="center" wrapText="1"/>
    </xf>
    <xf numFmtId="176" fontId="10" fillId="0" borderId="2" xfId="56" applyNumberFormat="1" applyFont="1" applyFill="1" applyBorder="1" applyAlignment="1">
      <alignment horizontal="center" vertical="center" wrapText="1"/>
    </xf>
    <xf numFmtId="176" fontId="1" fillId="0" borderId="2" xfId="56" applyNumberFormat="1" applyFont="1" applyFill="1" applyBorder="1" applyAlignment="1">
      <alignment horizontal="right" vertical="center" shrinkToFit="1"/>
    </xf>
    <xf numFmtId="176" fontId="1" fillId="0" borderId="2" xfId="56" applyNumberFormat="1" applyFont="1" applyFill="1" applyBorder="1" applyAlignment="1">
      <alignment horizontal="center" vertical="center" wrapText="1"/>
    </xf>
    <xf numFmtId="176" fontId="3" fillId="0" borderId="2" xfId="56" applyNumberFormat="1" applyFont="1" applyFill="1" applyBorder="1" applyAlignment="1">
      <alignment vertical="center" shrinkToFit="1"/>
    </xf>
    <xf numFmtId="176" fontId="3" fillId="0" borderId="2" xfId="56" applyNumberFormat="1" applyFont="1" applyFill="1" applyBorder="1" applyAlignment="1">
      <alignment vertical="center" wrapText="1"/>
    </xf>
    <xf numFmtId="176" fontId="10" fillId="0" borderId="2" xfId="56" applyNumberFormat="1" applyFont="1" applyFill="1" applyBorder="1" applyAlignment="1">
      <alignment horizontal="left" vertical="center" wrapText="1"/>
    </xf>
    <xf numFmtId="176" fontId="5" fillId="0" borderId="2" xfId="56" applyNumberFormat="1" applyFont="1" applyFill="1" applyBorder="1" applyAlignment="1">
      <alignment horizontal="right" vertical="center" shrinkToFit="1"/>
    </xf>
    <xf numFmtId="176" fontId="5" fillId="0" borderId="2" xfId="56" applyNumberFormat="1" applyFont="1" applyFill="1" applyBorder="1" applyAlignment="1">
      <alignment horizontal="center" vertical="center" wrapText="1"/>
    </xf>
    <xf numFmtId="176" fontId="5" fillId="0" borderId="2" xfId="56" applyNumberFormat="1" applyFont="1" applyFill="1" applyBorder="1" applyAlignment="1">
      <alignment horizontal="right" vertical="center"/>
    </xf>
    <xf numFmtId="176" fontId="5" fillId="0" borderId="2" xfId="56" applyNumberFormat="1" applyFont="1" applyFill="1" applyBorder="1" applyAlignment="1">
      <alignment horizontal="left" vertical="center" wrapText="1"/>
    </xf>
    <xf numFmtId="0" fontId="5" fillId="0" borderId="2" xfId="56" applyFont="1" applyFill="1" applyBorder="1" applyAlignment="1">
      <alignment horizontal="center" vertical="center"/>
    </xf>
    <xf numFmtId="0" fontId="1" fillId="0" borderId="2" xfId="56" applyFont="1" applyFill="1" applyBorder="1" applyAlignment="1">
      <alignment horizontal="center" vertical="center"/>
    </xf>
    <xf numFmtId="176" fontId="1" fillId="0" borderId="2" xfId="56" applyNumberFormat="1" applyFont="1" applyFill="1" applyBorder="1" applyAlignment="1">
      <alignment horizontal="left" vertical="center" wrapText="1"/>
    </xf>
    <xf numFmtId="176" fontId="5" fillId="0" borderId="2" xfId="56" applyNumberFormat="1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 shrinkToFit="1"/>
    </xf>
    <xf numFmtId="14" fontId="11" fillId="0" borderId="2" xfId="56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182" fontId="12" fillId="0" borderId="2" xfId="0" applyNumberFormat="1" applyFont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82" fontId="16" fillId="0" borderId="2" xfId="0" applyNumberFormat="1" applyFont="1" applyBorder="1" applyAlignment="1">
      <alignment horizontal="right" vertical="center"/>
    </xf>
    <xf numFmtId="182" fontId="16" fillId="4" borderId="2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5" fillId="0" borderId="0" xfId="56" applyFont="1" applyFill="1" applyBorder="1" applyAlignment="1">
      <alignment horizontal="center" vertical="center"/>
    </xf>
    <xf numFmtId="0" fontId="1" fillId="2" borderId="8" xfId="56" applyFont="1" applyFill="1" applyBorder="1" applyAlignment="1">
      <alignment horizontal="center" vertical="center" wrapText="1"/>
    </xf>
    <xf numFmtId="176" fontId="1" fillId="2" borderId="2" xfId="56" applyNumberFormat="1" applyFont="1" applyFill="1" applyBorder="1" applyAlignment="1">
      <alignment horizontal="right" vertical="center" shrinkToFit="1"/>
    </xf>
    <xf numFmtId="180" fontId="1" fillId="2" borderId="2" xfId="56" applyNumberFormat="1" applyFont="1" applyFill="1" applyBorder="1" applyAlignment="1">
      <alignment horizontal="left" vertical="center" wrapText="1"/>
    </xf>
    <xf numFmtId="182" fontId="16" fillId="0" borderId="2" xfId="0" applyNumberFormat="1" applyFont="1" applyFill="1" applyBorder="1" applyAlignment="1">
      <alignment vertical="center"/>
    </xf>
    <xf numFmtId="0" fontId="17" fillId="2" borderId="8" xfId="56" applyFont="1" applyFill="1" applyBorder="1" applyAlignment="1">
      <alignment horizontal="center" vertical="center" wrapText="1"/>
    </xf>
    <xf numFmtId="176" fontId="17" fillId="0" borderId="2" xfId="56" applyNumberFormat="1" applyFont="1" applyFill="1" applyBorder="1" applyAlignment="1">
      <alignment horizontal="left" vertical="center"/>
    </xf>
    <xf numFmtId="14" fontId="17" fillId="2" borderId="2" xfId="56" applyNumberFormat="1" applyFont="1" applyFill="1" applyBorder="1" applyAlignment="1">
      <alignment horizontal="center" vertical="center" wrapText="1"/>
    </xf>
    <xf numFmtId="176" fontId="17" fillId="2" borderId="2" xfId="56" applyNumberFormat="1" applyFont="1" applyFill="1" applyBorder="1" applyAlignment="1">
      <alignment vertical="center" shrinkToFit="1"/>
    </xf>
    <xf numFmtId="180" fontId="17" fillId="2" borderId="2" xfId="56" applyNumberFormat="1" applyFont="1" applyFill="1" applyBorder="1" applyAlignment="1">
      <alignment horizontal="center" vertical="center" wrapText="1"/>
    </xf>
    <xf numFmtId="9" fontId="17" fillId="0" borderId="2" xfId="21" applyFont="1" applyFill="1" applyBorder="1" applyAlignment="1">
      <alignment horizontal="center" vertical="center" wrapText="1"/>
    </xf>
    <xf numFmtId="176" fontId="17" fillId="3" borderId="2" xfId="56" applyNumberFormat="1" applyFont="1" applyFill="1" applyBorder="1" applyAlignment="1">
      <alignment horizontal="right" vertical="center" shrinkToFit="1"/>
    </xf>
    <xf numFmtId="0" fontId="17" fillId="2" borderId="5" xfId="56" applyFont="1" applyFill="1" applyBorder="1" applyAlignment="1">
      <alignment horizontal="center" vertical="center" wrapText="1"/>
    </xf>
    <xf numFmtId="178" fontId="17" fillId="2" borderId="2" xfId="56" applyNumberFormat="1" applyFont="1" applyFill="1" applyBorder="1" applyAlignment="1">
      <alignment horizontal="left" vertical="center" shrinkToFit="1"/>
    </xf>
    <xf numFmtId="181" fontId="17" fillId="0" borderId="2" xfId="21" applyNumberFormat="1" applyFont="1" applyFill="1" applyBorder="1" applyAlignment="1">
      <alignment horizontal="center" vertical="center" wrapText="1"/>
    </xf>
    <xf numFmtId="176" fontId="17" fillId="3" borderId="2" xfId="56" applyNumberFormat="1" applyFont="1" applyFill="1" applyBorder="1" applyAlignment="1">
      <alignment vertical="center" shrinkToFit="1"/>
    </xf>
    <xf numFmtId="9" fontId="1" fillId="0" borderId="2" xfId="21" applyNumberFormat="1" applyFont="1" applyFill="1" applyBorder="1" applyAlignment="1">
      <alignment horizontal="center" vertical="center" wrapText="1"/>
    </xf>
    <xf numFmtId="176" fontId="3" fillId="0" borderId="2" xfId="56" applyNumberFormat="1" applyFont="1" applyFill="1" applyBorder="1" applyAlignment="1">
      <alignment horizontal="right" vertical="center" shrinkToFit="1"/>
    </xf>
    <xf numFmtId="176" fontId="1" fillId="0" borderId="2" xfId="56" applyNumberFormat="1" applyFont="1" applyFill="1" applyBorder="1" applyAlignment="1">
      <alignment vertical="center" shrinkToFit="1"/>
    </xf>
    <xf numFmtId="176" fontId="1" fillId="0" borderId="2" xfId="56" applyNumberFormat="1" applyFont="1" applyFill="1" applyBorder="1" applyAlignment="1">
      <alignment horizontal="right" vertical="center"/>
    </xf>
    <xf numFmtId="176" fontId="18" fillId="0" borderId="2" xfId="56" applyNumberFormat="1" applyFont="1" applyFill="1" applyBorder="1" applyAlignment="1">
      <alignment horizontal="center" vertical="center" wrapText="1"/>
    </xf>
    <xf numFmtId="176" fontId="18" fillId="0" borderId="2" xfId="56" applyNumberFormat="1" applyFont="1" applyFill="1" applyBorder="1" applyAlignment="1">
      <alignment horizontal="right" vertical="center" shrinkToFit="1"/>
    </xf>
    <xf numFmtId="176" fontId="1" fillId="0" borderId="8" xfId="56" applyNumberFormat="1" applyFont="1" applyFill="1" applyBorder="1" applyAlignment="1">
      <alignment horizontal="left" vertical="center" wrapText="1"/>
    </xf>
    <xf numFmtId="176" fontId="1" fillId="0" borderId="8" xfId="56" applyNumberFormat="1" applyFont="1" applyFill="1" applyBorder="1" applyAlignment="1">
      <alignment horizontal="right" vertical="center" shrinkToFit="1"/>
    </xf>
    <xf numFmtId="176" fontId="18" fillId="0" borderId="2" xfId="56" applyNumberFormat="1" applyFont="1" applyFill="1" applyBorder="1" applyAlignment="1">
      <alignment horizontal="right" vertical="center"/>
    </xf>
    <xf numFmtId="176" fontId="19" fillId="0" borderId="2" xfId="56" applyNumberFormat="1" applyFont="1" applyFill="1" applyBorder="1" applyAlignment="1">
      <alignment horizontal="right" vertical="center" shrinkToFit="1"/>
    </xf>
    <xf numFmtId="176" fontId="19" fillId="0" borderId="2" xfId="56" applyNumberFormat="1" applyFont="1" applyFill="1" applyBorder="1" applyAlignment="1">
      <alignment horizontal="center" vertical="center" wrapText="1"/>
    </xf>
    <xf numFmtId="176" fontId="1" fillId="0" borderId="5" xfId="56" applyNumberFormat="1" applyFont="1" applyFill="1" applyBorder="1" applyAlignment="1">
      <alignment horizontal="left" vertical="center" wrapText="1"/>
    </xf>
    <xf numFmtId="176" fontId="1" fillId="0" borderId="5" xfId="56" applyNumberFormat="1" applyFont="1" applyFill="1" applyBorder="1" applyAlignment="1">
      <alignment horizontal="right" vertical="center" shrinkToFit="1"/>
    </xf>
    <xf numFmtId="176" fontId="19" fillId="0" borderId="2" xfId="56" applyNumberFormat="1" applyFont="1" applyFill="1" applyBorder="1" applyAlignment="1">
      <alignment horizontal="right" vertical="center"/>
    </xf>
    <xf numFmtId="176" fontId="17" fillId="0" borderId="2" xfId="56" applyNumberFormat="1" applyFont="1" applyFill="1" applyBorder="1" applyAlignment="1">
      <alignment horizontal="right" vertical="center" shrinkToFit="1"/>
    </xf>
    <xf numFmtId="176" fontId="17" fillId="0" borderId="2" xfId="56" applyNumberFormat="1" applyFont="1" applyFill="1" applyBorder="1" applyAlignment="1">
      <alignment horizontal="center" vertical="center" wrapText="1"/>
    </xf>
    <xf numFmtId="176" fontId="19" fillId="0" borderId="2" xfId="56" applyNumberFormat="1" applyFont="1" applyFill="1" applyBorder="1" applyAlignment="1">
      <alignment horizontal="center" vertical="center"/>
    </xf>
    <xf numFmtId="176" fontId="17" fillId="0" borderId="2" xfId="56" applyNumberFormat="1" applyFont="1" applyFill="1" applyBorder="1" applyAlignment="1">
      <alignment horizontal="left" vertical="center" wrapText="1"/>
    </xf>
    <xf numFmtId="176" fontId="20" fillId="0" borderId="2" xfId="56" applyNumberFormat="1" applyFont="1" applyFill="1" applyBorder="1" applyAlignment="1">
      <alignment horizontal="left" vertical="center" wrapText="1"/>
    </xf>
    <xf numFmtId="176" fontId="18" fillId="0" borderId="2" xfId="56" applyNumberFormat="1" applyFont="1" applyFill="1" applyBorder="1" applyAlignment="1">
      <alignment vertical="center" shrinkToFit="1"/>
    </xf>
    <xf numFmtId="176" fontId="18" fillId="0" borderId="2" xfId="56" applyNumberFormat="1" applyFont="1" applyFill="1" applyBorder="1" applyAlignment="1">
      <alignment vertical="center" wrapText="1"/>
    </xf>
    <xf numFmtId="0" fontId="21" fillId="0" borderId="0" xfId="0" applyFont="1">
      <alignment vertical="center"/>
    </xf>
    <xf numFmtId="176" fontId="1" fillId="0" borderId="2" xfId="56" applyNumberFormat="1" applyFont="1" applyFill="1" applyBorder="1" applyAlignment="1">
      <alignment horizontal="right" vertical="center" wrapText="1"/>
    </xf>
    <xf numFmtId="0" fontId="5" fillId="2" borderId="5" xfId="56" applyFont="1" applyFill="1" applyBorder="1" applyAlignment="1">
      <alignment horizontal="center" vertical="center" wrapText="1"/>
    </xf>
    <xf numFmtId="181" fontId="5" fillId="0" borderId="2" xfId="21" applyNumberFormat="1" applyFont="1" applyFill="1" applyBorder="1" applyAlignment="1">
      <alignment horizontal="center" vertical="center" wrapText="1"/>
    </xf>
    <xf numFmtId="176" fontId="5" fillId="3" borderId="2" xfId="56" applyNumberFormat="1" applyFont="1" applyFill="1" applyBorder="1" applyAlignment="1">
      <alignment vertical="center" shrinkToFit="1"/>
    </xf>
    <xf numFmtId="176" fontId="1" fillId="0" borderId="2" xfId="56" applyNumberFormat="1" applyFont="1" applyFill="1" applyBorder="1" applyAlignment="1">
      <alignment vertical="center" wrapText="1"/>
    </xf>
    <xf numFmtId="176" fontId="1" fillId="0" borderId="8" xfId="56" applyNumberFormat="1" applyFont="1" applyFill="1" applyBorder="1" applyAlignment="1">
      <alignment horizontal="center" vertical="center" wrapText="1"/>
    </xf>
    <xf numFmtId="176" fontId="1" fillId="0" borderId="5" xfId="56" applyNumberFormat="1" applyFont="1" applyFill="1" applyBorder="1" applyAlignment="1">
      <alignment horizontal="center" vertical="center" wrapText="1"/>
    </xf>
    <xf numFmtId="176" fontId="17" fillId="0" borderId="2" xfId="56" applyNumberFormat="1" applyFont="1" applyFill="1" applyBorder="1" applyAlignment="1">
      <alignment vertical="center" wrapText="1"/>
    </xf>
    <xf numFmtId="176" fontId="20" fillId="0" borderId="2" xfId="56" applyNumberFormat="1" applyFont="1" applyFill="1" applyBorder="1" applyAlignment="1">
      <alignment vertical="center" wrapText="1"/>
    </xf>
    <xf numFmtId="176" fontId="10" fillId="0" borderId="2" xfId="56" applyNumberFormat="1" applyFont="1" applyFill="1" applyBorder="1" applyAlignment="1">
      <alignment vertical="center" wrapText="1"/>
    </xf>
    <xf numFmtId="176" fontId="22" fillId="0" borderId="2" xfId="56" applyNumberFormat="1" applyFont="1" applyFill="1" applyBorder="1" applyAlignment="1">
      <alignment vertical="center" wrapText="1"/>
    </xf>
    <xf numFmtId="0" fontId="5" fillId="2" borderId="8" xfId="56" applyFont="1" applyFill="1" applyBorder="1" applyAlignment="1">
      <alignment horizontal="center" vertical="center" wrapText="1"/>
    </xf>
    <xf numFmtId="176" fontId="5" fillId="0" borderId="2" xfId="56" applyNumberFormat="1" applyFont="1" applyFill="1" applyBorder="1" applyAlignment="1">
      <alignment horizontal="left" vertical="center"/>
    </xf>
    <xf numFmtId="176" fontId="5" fillId="0" borderId="2" xfId="56" applyNumberFormat="1" applyFont="1" applyFill="1" applyBorder="1" applyAlignment="1">
      <alignment vertical="center" wrapText="1"/>
    </xf>
    <xf numFmtId="180" fontId="5" fillId="2" borderId="2" xfId="56" applyNumberFormat="1" applyFont="1" applyFill="1" applyBorder="1" applyAlignment="1">
      <alignment horizontal="left" vertical="center" wrapText="1"/>
    </xf>
    <xf numFmtId="176" fontId="5" fillId="0" borderId="8" xfId="56" applyNumberFormat="1" applyFont="1" applyFill="1" applyBorder="1" applyAlignment="1">
      <alignment horizontal="center" vertical="center" wrapText="1"/>
    </xf>
    <xf numFmtId="176" fontId="5" fillId="0" borderId="8" xfId="56" applyNumberFormat="1" applyFont="1" applyFill="1" applyBorder="1" applyAlignment="1">
      <alignment horizontal="right" vertical="center" shrinkToFit="1"/>
    </xf>
    <xf numFmtId="176" fontId="5" fillId="0" borderId="5" xfId="56" applyNumberFormat="1" applyFont="1" applyFill="1" applyBorder="1" applyAlignment="1">
      <alignment horizontal="center" vertical="center" wrapText="1"/>
    </xf>
    <xf numFmtId="176" fontId="5" fillId="0" borderId="5" xfId="56" applyNumberFormat="1" applyFont="1" applyFill="1" applyBorder="1" applyAlignment="1">
      <alignment horizontal="right" vertical="center" shrinkToFit="1"/>
    </xf>
    <xf numFmtId="178" fontId="5" fillId="2" borderId="2" xfId="56" applyNumberFormat="1" applyFont="1" applyFill="1" applyBorder="1" applyAlignment="1">
      <alignment horizontal="center" vertical="center" shrinkToFit="1"/>
    </xf>
    <xf numFmtId="176" fontId="5" fillId="2" borderId="2" xfId="56" applyNumberFormat="1" applyFont="1" applyFill="1" applyBorder="1" applyAlignment="1">
      <alignment horizontal="right" vertical="center" shrinkToFit="1"/>
    </xf>
    <xf numFmtId="176" fontId="5" fillId="0" borderId="2" xfId="56" applyNumberFormat="1" applyFont="1" applyFill="1" applyBorder="1" applyAlignment="1">
      <alignment vertical="center" shrinkToFi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533400</xdr:colOff>
      <xdr:row>2</xdr:row>
      <xdr:rowOff>342900</xdr:rowOff>
    </xdr:from>
    <xdr:to>
      <xdr:col>19</xdr:col>
      <xdr:colOff>2342515</xdr:colOff>
      <xdr:row>14</xdr:row>
      <xdr:rowOff>4445</xdr:rowOff>
    </xdr:to>
    <xdr:pic>
      <xdr:nvPicPr>
        <xdr:cNvPr id="2" name="图片 1" descr="J1)$Q7HL@WXF1OLV~(YA}7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96450" y="1014730"/>
          <a:ext cx="3923665" cy="3479800"/>
        </a:xfrm>
        <a:prstGeom prst="rect">
          <a:avLst/>
        </a:prstGeom>
      </xdr:spPr>
    </xdr:pic>
    <xdr:clientData/>
  </xdr:twoCellAnchor>
  <xdr:twoCellAnchor editAs="oneCell">
    <xdr:from>
      <xdr:col>16</xdr:col>
      <xdr:colOff>866775</xdr:colOff>
      <xdr:row>9</xdr:row>
      <xdr:rowOff>106045</xdr:rowOff>
    </xdr:from>
    <xdr:to>
      <xdr:col>20</xdr:col>
      <xdr:colOff>408940</xdr:colOff>
      <xdr:row>24</xdr:row>
      <xdr:rowOff>316865</xdr:rowOff>
    </xdr:to>
    <xdr:pic>
      <xdr:nvPicPr>
        <xdr:cNvPr id="3" name="图片 2" descr="(EE$FRM1]$F4HNLGL`Q{MY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29825" y="3319780"/>
          <a:ext cx="4028440" cy="403987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</xdr:row>
      <xdr:rowOff>114300</xdr:rowOff>
    </xdr:from>
    <xdr:to>
      <xdr:col>19</xdr:col>
      <xdr:colOff>1751965</xdr:colOff>
      <xdr:row>4</xdr:row>
      <xdr:rowOff>234950</xdr:rowOff>
    </xdr:to>
    <xdr:pic>
      <xdr:nvPicPr>
        <xdr:cNvPr id="4" name="图片 3" descr="B_RDJNHY$1AIOP)YJ)LZ[S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786130"/>
          <a:ext cx="3790315" cy="830580"/>
        </a:xfrm>
        <a:prstGeom prst="rect">
          <a:avLst/>
        </a:prstGeom>
      </xdr:spPr>
    </xdr:pic>
    <xdr:clientData/>
  </xdr:twoCellAnchor>
  <xdr:twoCellAnchor editAs="oneCell">
    <xdr:from>
      <xdr:col>18</xdr:col>
      <xdr:colOff>552450</xdr:colOff>
      <xdr:row>11</xdr:row>
      <xdr:rowOff>95250</xdr:rowOff>
    </xdr:from>
    <xdr:to>
      <xdr:col>20</xdr:col>
      <xdr:colOff>447040</xdr:colOff>
      <xdr:row>22</xdr:row>
      <xdr:rowOff>1270</xdr:rowOff>
    </xdr:to>
    <xdr:pic>
      <xdr:nvPicPr>
        <xdr:cNvPr id="5" name="图片 4" descr="3XGDJ9%JDME]YAN{8A19EP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34725" y="3819525"/>
          <a:ext cx="2961640" cy="271399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12</xdr:col>
      <xdr:colOff>323215</xdr:colOff>
      <xdr:row>74</xdr:row>
      <xdr:rowOff>123190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1100" y="11645265"/>
          <a:ext cx="6066790" cy="5409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76200</xdr:colOff>
      <xdr:row>2</xdr:row>
      <xdr:rowOff>114300</xdr:rowOff>
    </xdr:from>
    <xdr:to>
      <xdr:col>19</xdr:col>
      <xdr:colOff>1751965</xdr:colOff>
      <xdr:row>4</xdr:row>
      <xdr:rowOff>234950</xdr:rowOff>
    </xdr:to>
    <xdr:pic>
      <xdr:nvPicPr>
        <xdr:cNvPr id="4" name="图片 3" descr="B_RDJNHY$1AIOP)YJ)LZ[S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786130"/>
          <a:ext cx="3790315" cy="83058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5</xdr:row>
      <xdr:rowOff>247650</xdr:rowOff>
    </xdr:from>
    <xdr:to>
      <xdr:col>26</xdr:col>
      <xdr:colOff>914400</xdr:colOff>
      <xdr:row>7</xdr:row>
      <xdr:rowOff>89535</xdr:rowOff>
    </xdr:to>
    <xdr:pic>
      <xdr:nvPicPr>
        <xdr:cNvPr id="7" name="图片 6" descr="9CIY14F~P9XM]8]I3OHB]F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7825" y="1984375"/>
          <a:ext cx="100584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38</xdr:row>
      <xdr:rowOff>0</xdr:rowOff>
    </xdr:from>
    <xdr:to>
      <xdr:col>12</xdr:col>
      <xdr:colOff>361315</xdr:colOff>
      <xdr:row>76</xdr:row>
      <xdr:rowOff>37465</xdr:rowOff>
    </xdr:to>
    <xdr:pic>
      <xdr:nvPicPr>
        <xdr:cNvPr id="2" name="图片 1" descr="AQT)YW42NU0$A)33~X0S@2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" y="12101195"/>
          <a:ext cx="7276465" cy="5466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76200</xdr:colOff>
      <xdr:row>2</xdr:row>
      <xdr:rowOff>114300</xdr:rowOff>
    </xdr:from>
    <xdr:to>
      <xdr:col>19</xdr:col>
      <xdr:colOff>1751965</xdr:colOff>
      <xdr:row>4</xdr:row>
      <xdr:rowOff>234950</xdr:rowOff>
    </xdr:to>
    <xdr:pic>
      <xdr:nvPicPr>
        <xdr:cNvPr id="2" name="图片 1" descr="B_RDJNHY$1AIOP)YJ)LZ[S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53550" y="786130"/>
          <a:ext cx="3790315" cy="83058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5</xdr:row>
      <xdr:rowOff>247650</xdr:rowOff>
    </xdr:from>
    <xdr:to>
      <xdr:col>26</xdr:col>
      <xdr:colOff>914400</xdr:colOff>
      <xdr:row>7</xdr:row>
      <xdr:rowOff>89535</xdr:rowOff>
    </xdr:to>
    <xdr:pic>
      <xdr:nvPicPr>
        <xdr:cNvPr id="3" name="图片 2" descr="9CIY14F~P9XM]8]I3OHB]F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24975" y="1984375"/>
          <a:ext cx="10058400" cy="635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104775</xdr:colOff>
      <xdr:row>6</xdr:row>
      <xdr:rowOff>209550</xdr:rowOff>
    </xdr:from>
    <xdr:to>
      <xdr:col>24</xdr:col>
      <xdr:colOff>617855</xdr:colOff>
      <xdr:row>23</xdr:row>
      <xdr:rowOff>236855</xdr:rowOff>
    </xdr:to>
    <xdr:pic>
      <xdr:nvPicPr>
        <xdr:cNvPr id="5" name="图片 4" descr="_)][MZ7GK3`4}$BG2}}70O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82125" y="2301240"/>
          <a:ext cx="7914005" cy="511429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38</xdr:row>
      <xdr:rowOff>47625</xdr:rowOff>
    </xdr:from>
    <xdr:to>
      <xdr:col>11</xdr:col>
      <xdr:colOff>551815</xdr:colOff>
      <xdr:row>77</xdr:row>
      <xdr:rowOff>8890</xdr:rowOff>
    </xdr:to>
    <xdr:pic>
      <xdr:nvPicPr>
        <xdr:cNvPr id="4" name="图片 3" descr="GR387I{{2XU(]X({F)_WU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3425" y="12336780"/>
          <a:ext cx="6076315" cy="5533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76200</xdr:colOff>
      <xdr:row>2</xdr:row>
      <xdr:rowOff>114300</xdr:rowOff>
    </xdr:from>
    <xdr:to>
      <xdr:col>19</xdr:col>
      <xdr:colOff>1751965</xdr:colOff>
      <xdr:row>4</xdr:row>
      <xdr:rowOff>234950</xdr:rowOff>
    </xdr:to>
    <xdr:pic>
      <xdr:nvPicPr>
        <xdr:cNvPr id="2" name="图片 1" descr="B_RDJNHY$1AIOP)YJ)LZ[S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53550" y="786130"/>
          <a:ext cx="3790315" cy="83058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5</xdr:row>
      <xdr:rowOff>247650</xdr:rowOff>
    </xdr:from>
    <xdr:to>
      <xdr:col>26</xdr:col>
      <xdr:colOff>914400</xdr:colOff>
      <xdr:row>7</xdr:row>
      <xdr:rowOff>184785</xdr:rowOff>
    </xdr:to>
    <xdr:pic>
      <xdr:nvPicPr>
        <xdr:cNvPr id="3" name="图片 2" descr="9CIY14F~P9XM]8]I3OHB]F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24975" y="1984375"/>
          <a:ext cx="10058400" cy="635000"/>
        </a:xfrm>
        <a:prstGeom prst="rect">
          <a:avLst/>
        </a:prstGeom>
      </xdr:spPr>
    </xdr:pic>
    <xdr:clientData/>
  </xdr:twoCellAnchor>
  <xdr:twoCellAnchor editAs="oneCell">
    <xdr:from>
      <xdr:col>16</xdr:col>
      <xdr:colOff>695325</xdr:colOff>
      <xdr:row>9</xdr:row>
      <xdr:rowOff>117475</xdr:rowOff>
    </xdr:from>
    <xdr:to>
      <xdr:col>25</xdr:col>
      <xdr:colOff>495300</xdr:colOff>
      <xdr:row>26</xdr:row>
      <xdr:rowOff>163195</xdr:rowOff>
    </xdr:to>
    <xdr:pic>
      <xdr:nvPicPr>
        <xdr:cNvPr id="6" name="图片 5" descr="BGAU)VH_3(R0TZ_ILS2AW3S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72675" y="3150235"/>
          <a:ext cx="7886700" cy="512826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37</xdr:row>
      <xdr:rowOff>9525</xdr:rowOff>
    </xdr:from>
    <xdr:to>
      <xdr:col>10</xdr:col>
      <xdr:colOff>76200</xdr:colOff>
      <xdr:row>75</xdr:row>
      <xdr:rowOff>85725</xdr:rowOff>
    </xdr:to>
    <xdr:pic>
      <xdr:nvPicPr>
        <xdr:cNvPr id="8" name="图片 7" descr="CGD@LR{@}YN4)J%YLI)VU3M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0625" y="11763375"/>
          <a:ext cx="4667250" cy="5534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76200</xdr:colOff>
      <xdr:row>2</xdr:row>
      <xdr:rowOff>114300</xdr:rowOff>
    </xdr:from>
    <xdr:to>
      <xdr:col>19</xdr:col>
      <xdr:colOff>1751965</xdr:colOff>
      <xdr:row>4</xdr:row>
      <xdr:rowOff>234950</xdr:rowOff>
    </xdr:to>
    <xdr:pic>
      <xdr:nvPicPr>
        <xdr:cNvPr id="2" name="图片 1" descr="B_RDJNHY$1AIOP)YJ)LZ[S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53550" y="786130"/>
          <a:ext cx="3790315" cy="83058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5</xdr:row>
      <xdr:rowOff>247650</xdr:rowOff>
    </xdr:from>
    <xdr:to>
      <xdr:col>26</xdr:col>
      <xdr:colOff>914400</xdr:colOff>
      <xdr:row>7</xdr:row>
      <xdr:rowOff>184785</xdr:rowOff>
    </xdr:to>
    <xdr:pic>
      <xdr:nvPicPr>
        <xdr:cNvPr id="3" name="图片 2" descr="9CIY14F~P9XM]8]I3OHB]F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24975" y="1984375"/>
          <a:ext cx="10058400" cy="635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7</xdr:row>
      <xdr:rowOff>238125</xdr:rowOff>
    </xdr:from>
    <xdr:to>
      <xdr:col>24</xdr:col>
      <xdr:colOff>666750</xdr:colOff>
      <xdr:row>24</xdr:row>
      <xdr:rowOff>120650</xdr:rowOff>
    </xdr:to>
    <xdr:pic>
      <xdr:nvPicPr>
        <xdr:cNvPr id="6" name="图片 5" descr="33{K57Y)Q{F)U$YVUX7O@W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58325" y="2672715"/>
          <a:ext cx="7886700" cy="515683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95250</xdr:rowOff>
    </xdr:from>
    <xdr:to>
      <xdr:col>9</xdr:col>
      <xdr:colOff>695325</xdr:colOff>
      <xdr:row>74</xdr:row>
      <xdr:rowOff>114300</xdr:rowOff>
    </xdr:to>
    <xdr:pic>
      <xdr:nvPicPr>
        <xdr:cNvPr id="4" name="图片 3" descr="D7E}(O2$QLQ2C1G~2Z5X3X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2050" y="11934825"/>
          <a:ext cx="4581525" cy="5476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523875</xdr:colOff>
      <xdr:row>0</xdr:row>
      <xdr:rowOff>133350</xdr:rowOff>
    </xdr:from>
    <xdr:to>
      <xdr:col>24</xdr:col>
      <xdr:colOff>285750</xdr:colOff>
      <xdr:row>15</xdr:row>
      <xdr:rowOff>213360</xdr:rowOff>
    </xdr:to>
    <xdr:pic>
      <xdr:nvPicPr>
        <xdr:cNvPr id="6" name="图片 5" descr="FKG)4F]SQVL3UWJ(F}TOEN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39425" y="133350"/>
          <a:ext cx="7848600" cy="4994910"/>
        </a:xfrm>
        <a:prstGeom prst="rect">
          <a:avLst/>
        </a:prstGeom>
      </xdr:spPr>
    </xdr:pic>
    <xdr:clientData/>
  </xdr:twoCellAnchor>
  <xdr:twoCellAnchor editAs="oneCell">
    <xdr:from>
      <xdr:col>16</xdr:col>
      <xdr:colOff>800100</xdr:colOff>
      <xdr:row>15</xdr:row>
      <xdr:rowOff>228600</xdr:rowOff>
    </xdr:from>
    <xdr:to>
      <xdr:col>25</xdr:col>
      <xdr:colOff>600075</xdr:colOff>
      <xdr:row>28</xdr:row>
      <xdr:rowOff>390525</xdr:rowOff>
    </xdr:to>
    <xdr:pic>
      <xdr:nvPicPr>
        <xdr:cNvPr id="7" name="图片 6" descr="YS5}N@8)1KS3~IX$WNZ`U3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01450" y="5143500"/>
          <a:ext cx="7886700" cy="4962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152400</xdr:colOff>
      <xdr:row>0</xdr:row>
      <xdr:rowOff>85725</xdr:rowOff>
    </xdr:from>
    <xdr:to>
      <xdr:col>23</xdr:col>
      <xdr:colOff>657225</xdr:colOff>
      <xdr:row>15</xdr:row>
      <xdr:rowOff>78105</xdr:rowOff>
    </xdr:to>
    <xdr:pic>
      <xdr:nvPicPr>
        <xdr:cNvPr id="4" name="图片 3" descr="3BJ8(}MW%X`6T8P4YK3E((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67950" y="85725"/>
          <a:ext cx="7905750" cy="49072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523875</xdr:colOff>
      <xdr:row>0</xdr:row>
      <xdr:rowOff>133350</xdr:rowOff>
    </xdr:from>
    <xdr:to>
      <xdr:col>24</xdr:col>
      <xdr:colOff>285750</xdr:colOff>
      <xdr:row>14</xdr:row>
      <xdr:rowOff>242570</xdr:rowOff>
    </xdr:to>
    <xdr:pic>
      <xdr:nvPicPr>
        <xdr:cNvPr id="2" name="图片 1" descr="FKG)4F]SQVL3UWJ(F}TOEN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39425" y="133350"/>
          <a:ext cx="7848600" cy="4994910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6</xdr:row>
      <xdr:rowOff>0</xdr:rowOff>
    </xdr:from>
    <xdr:to>
      <xdr:col>24</xdr:col>
      <xdr:colOff>323850</xdr:colOff>
      <xdr:row>18</xdr:row>
      <xdr:rowOff>187325</xdr:rowOff>
    </xdr:to>
    <xdr:pic>
      <xdr:nvPicPr>
        <xdr:cNvPr id="3" name="图片 2" descr="YS5}N@8)1KS3~IX$WNZ`U3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39425" y="2091690"/>
          <a:ext cx="7886700" cy="4962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266700</xdr:colOff>
      <xdr:row>0</xdr:row>
      <xdr:rowOff>202565</xdr:rowOff>
    </xdr:from>
    <xdr:to>
      <xdr:col>24</xdr:col>
      <xdr:colOff>85725</xdr:colOff>
      <xdr:row>14</xdr:row>
      <xdr:rowOff>363855</xdr:rowOff>
    </xdr:to>
    <xdr:pic>
      <xdr:nvPicPr>
        <xdr:cNvPr id="4" name="图片 3" descr="3BJ8(}MW%X`6T8P4YK3E((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82250" y="202565"/>
          <a:ext cx="7905750" cy="490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7"/>
  <sheetViews>
    <sheetView workbookViewId="0">
      <selection activeCell="F18" sqref="F18"/>
    </sheetView>
  </sheetViews>
  <sheetFormatPr defaultColWidth="9" defaultRowHeight="11.25"/>
  <cols>
    <col min="1" max="1" width="3.25" style="1" customWidth="1"/>
    <col min="2" max="2" width="8.625" style="2" customWidth="1"/>
    <col min="3" max="3" width="3.625" style="1" customWidth="1"/>
    <col min="4" max="4" width="11.375" style="3" customWidth="1"/>
    <col min="5" max="5" width="6.625" style="2" customWidth="1"/>
    <col min="6" max="6" width="9.7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7.625" style="1" customWidth="1"/>
    <col min="12" max="12" width="6.37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22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ht="27.95" customHeight="1" spans="1:15">
      <c r="A4" s="5" t="s">
        <v>26</v>
      </c>
      <c r="B4" s="5"/>
      <c r="C4" s="116"/>
      <c r="D4" s="116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34.5" customHeight="1" spans="1:17">
      <c r="A7" s="127">
        <v>1</v>
      </c>
      <c r="B7" s="135">
        <v>43142</v>
      </c>
      <c r="C7" s="21" t="s">
        <v>44</v>
      </c>
      <c r="D7" s="136">
        <v>154072.03</v>
      </c>
      <c r="E7" s="23">
        <v>43447</v>
      </c>
      <c r="F7" s="136">
        <v>154072.03</v>
      </c>
      <c r="G7" s="118">
        <v>0.03</v>
      </c>
      <c r="H7" s="25">
        <v>4622</v>
      </c>
      <c r="I7" s="25">
        <v>0</v>
      </c>
      <c r="J7" s="54">
        <v>1000</v>
      </c>
      <c r="K7" s="55"/>
      <c r="L7" s="99"/>
      <c r="M7" s="98"/>
      <c r="N7" s="129" t="s">
        <v>45</v>
      </c>
      <c r="O7" s="119">
        <f>D7+D8-H7-H8-I7-J7-O8</f>
        <v>210389.33</v>
      </c>
      <c r="Q7" s="115"/>
    </row>
    <row r="8" s="78" customFormat="1" ht="33.75" customHeight="1" spans="1:15">
      <c r="A8" s="117"/>
      <c r="B8" s="135">
        <v>43142</v>
      </c>
      <c r="C8" s="21" t="s">
        <v>44</v>
      </c>
      <c r="D8" s="22">
        <v>151484.3</v>
      </c>
      <c r="E8" s="23">
        <v>43108</v>
      </c>
      <c r="F8" s="136">
        <v>151484.3</v>
      </c>
      <c r="G8" s="118">
        <v>0.03</v>
      </c>
      <c r="H8" s="25">
        <v>4545</v>
      </c>
      <c r="I8" s="25"/>
      <c r="J8" s="54"/>
      <c r="K8" s="55"/>
      <c r="L8" s="54"/>
      <c r="M8" s="98"/>
      <c r="N8" s="55" t="s">
        <v>46</v>
      </c>
      <c r="O8" s="137">
        <v>85000</v>
      </c>
    </row>
    <row r="9" ht="20.1" customHeight="1" spans="1:15">
      <c r="A9" s="29"/>
      <c r="B9" s="30"/>
      <c r="C9" s="14"/>
      <c r="D9" s="15"/>
      <c r="E9" s="23"/>
      <c r="F9" s="82"/>
      <c r="G9" s="31"/>
      <c r="H9" s="32"/>
      <c r="I9" s="32"/>
      <c r="J9" s="49"/>
      <c r="K9" s="55"/>
      <c r="L9" s="49"/>
      <c r="M9" s="56" t="s">
        <v>47</v>
      </c>
      <c r="N9" s="50"/>
      <c r="O9" s="25"/>
    </row>
    <row r="10" ht="20.1" customHeight="1" spans="1:15">
      <c r="A10" s="29"/>
      <c r="B10" s="30"/>
      <c r="C10" s="14"/>
      <c r="D10" s="15"/>
      <c r="E10" s="16"/>
      <c r="F10" s="15"/>
      <c r="G10" s="31"/>
      <c r="H10" s="32"/>
      <c r="I10" s="32"/>
      <c r="J10" s="49"/>
      <c r="K10" s="55"/>
      <c r="L10" s="49"/>
      <c r="M10" s="98"/>
      <c r="N10" s="50"/>
      <c r="O10" s="25"/>
    </row>
    <row r="11" ht="20.1" customHeight="1" spans="1:17">
      <c r="A11" s="29"/>
      <c r="B11" s="30"/>
      <c r="C11" s="14"/>
      <c r="D11" s="15"/>
      <c r="E11" s="16"/>
      <c r="F11" s="15"/>
      <c r="G11" s="31"/>
      <c r="H11" s="32"/>
      <c r="I11" s="32"/>
      <c r="J11" s="49"/>
      <c r="K11" s="55"/>
      <c r="L11" s="49"/>
      <c r="M11" s="98"/>
      <c r="N11" s="50"/>
      <c r="O11" s="32"/>
      <c r="Q11"/>
    </row>
    <row r="12" ht="20.1" customHeight="1" spans="1:15">
      <c r="A12" s="29"/>
      <c r="B12" s="30"/>
      <c r="C12" s="14"/>
      <c r="D12" s="15"/>
      <c r="E12" s="16"/>
      <c r="F12" s="15"/>
      <c r="G12" s="31"/>
      <c r="H12" s="32"/>
      <c r="I12" s="32"/>
      <c r="J12" s="49"/>
      <c r="K12" s="50"/>
      <c r="L12" s="49"/>
      <c r="M12" s="50"/>
      <c r="N12" s="50"/>
      <c r="O12" s="32"/>
    </row>
    <row r="13" ht="20.1" customHeight="1" spans="1:15">
      <c r="A13" s="29"/>
      <c r="B13" s="30"/>
      <c r="C13" s="14"/>
      <c r="D13" s="15"/>
      <c r="E13" s="16"/>
      <c r="F13" s="15"/>
      <c r="G13" s="31"/>
      <c r="H13" s="32"/>
      <c r="I13" s="32"/>
      <c r="J13" s="49"/>
      <c r="K13" s="50"/>
      <c r="L13" s="49"/>
      <c r="M13" s="50"/>
      <c r="N13" s="50"/>
      <c r="O13" s="32"/>
    </row>
    <row r="14" ht="20.1" customHeight="1" spans="1:15">
      <c r="A14" s="29"/>
      <c r="B14" s="30"/>
      <c r="C14" s="14"/>
      <c r="D14" s="15"/>
      <c r="E14" s="16"/>
      <c r="F14" s="15"/>
      <c r="G14" s="31"/>
      <c r="H14" s="32"/>
      <c r="I14" s="32"/>
      <c r="J14" s="49"/>
      <c r="K14" s="50"/>
      <c r="L14" s="49"/>
      <c r="M14" s="50"/>
      <c r="N14" s="50"/>
      <c r="O14" s="32"/>
    </row>
    <row r="15" ht="20.1" customHeight="1" spans="1:15">
      <c r="A15" s="29"/>
      <c r="B15" s="30"/>
      <c r="C15" s="14"/>
      <c r="D15" s="15"/>
      <c r="E15" s="16"/>
      <c r="F15" s="15"/>
      <c r="G15" s="31"/>
      <c r="H15" s="32"/>
      <c r="I15" s="32"/>
      <c r="J15" s="49"/>
      <c r="K15" s="50"/>
      <c r="L15" s="49"/>
      <c r="M15" s="50"/>
      <c r="N15" s="50"/>
      <c r="O15" s="32"/>
    </row>
    <row r="16" ht="20.1" customHeight="1" spans="1:15">
      <c r="A16" s="29"/>
      <c r="B16" s="30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50"/>
      <c r="O16" s="32"/>
    </row>
    <row r="17" ht="20.1" customHeight="1" spans="1:15">
      <c r="A17" s="29"/>
      <c r="B17" s="30"/>
      <c r="C17" s="14"/>
      <c r="D17" s="15"/>
      <c r="E17" s="16"/>
      <c r="F17" s="15"/>
      <c r="G17" s="31"/>
      <c r="H17" s="32"/>
      <c r="I17" s="32"/>
      <c r="J17" s="49"/>
      <c r="K17" s="50"/>
      <c r="L17" s="49"/>
      <c r="M17" s="50"/>
      <c r="N17" s="50"/>
      <c r="O17" s="32"/>
    </row>
    <row r="18" ht="20.1" customHeight="1" spans="1:15">
      <c r="A18" s="29"/>
      <c r="B18" s="30"/>
      <c r="C18" s="14"/>
      <c r="D18" s="15"/>
      <c r="E18" s="16"/>
      <c r="F18" s="15"/>
      <c r="G18" s="31"/>
      <c r="H18" s="32"/>
      <c r="I18" s="32"/>
      <c r="J18" s="49"/>
      <c r="K18" s="50"/>
      <c r="L18" s="49"/>
      <c r="M18" s="50"/>
      <c r="N18" s="50"/>
      <c r="O18" s="32"/>
    </row>
    <row r="19" ht="20.1" customHeight="1" spans="1:15">
      <c r="A19" s="29"/>
      <c r="B19" s="30"/>
      <c r="C19" s="14"/>
      <c r="D19" s="15"/>
      <c r="E19" s="16"/>
      <c r="F19" s="15"/>
      <c r="G19" s="31"/>
      <c r="H19" s="32"/>
      <c r="I19" s="32"/>
      <c r="J19" s="49"/>
      <c r="K19" s="50"/>
      <c r="L19" s="49"/>
      <c r="M19" s="50"/>
      <c r="N19" s="50"/>
      <c r="O19" s="32"/>
    </row>
    <row r="20" ht="20.1" customHeight="1" spans="1:15">
      <c r="A20" s="29"/>
      <c r="B20" s="30"/>
      <c r="C20" s="14"/>
      <c r="D20" s="15"/>
      <c r="E20" s="16"/>
      <c r="F20" s="15"/>
      <c r="G20" s="31"/>
      <c r="H20" s="32"/>
      <c r="I20" s="32"/>
      <c r="J20" s="49"/>
      <c r="K20" s="50"/>
      <c r="L20" s="49"/>
      <c r="M20" s="50"/>
      <c r="N20" s="50"/>
      <c r="O20" s="32"/>
    </row>
    <row r="21" ht="20.1" customHeight="1" spans="1:15">
      <c r="A21" s="29"/>
      <c r="B21" s="30"/>
      <c r="C21" s="14"/>
      <c r="D21" s="15"/>
      <c r="E21" s="16"/>
      <c r="F21" s="15"/>
      <c r="G21" s="31"/>
      <c r="H21" s="32"/>
      <c r="I21" s="32"/>
      <c r="J21" s="49"/>
      <c r="K21" s="50"/>
      <c r="L21" s="49"/>
      <c r="M21" s="50"/>
      <c r="N21" s="50"/>
      <c r="O21" s="32"/>
    </row>
    <row r="22" ht="20.1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50"/>
      <c r="O22" s="32"/>
    </row>
    <row r="23" ht="20.1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50"/>
      <c r="L23" s="49"/>
      <c r="M23" s="50"/>
      <c r="N23" s="50"/>
      <c r="O23" s="32"/>
    </row>
    <row r="24" ht="20.1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49"/>
      <c r="K24" s="50"/>
      <c r="L24" s="49"/>
      <c r="M24" s="50"/>
      <c r="N24" s="50"/>
      <c r="O24" s="32"/>
    </row>
    <row r="25" ht="30" customHeight="1" spans="1:17">
      <c r="A25" s="5" t="s">
        <v>48</v>
      </c>
      <c r="B25" s="5"/>
      <c r="C25" s="33" t="s">
        <v>49</v>
      </c>
      <c r="D25" s="34">
        <f t="shared" ref="D25:J25" si="0">SUM(D7:D24)</f>
        <v>305556.33</v>
      </c>
      <c r="E25" s="33" t="s">
        <v>49</v>
      </c>
      <c r="F25" s="34">
        <f t="shared" si="0"/>
        <v>305556.33</v>
      </c>
      <c r="G25" s="33" t="s">
        <v>49</v>
      </c>
      <c r="H25" s="34">
        <f t="shared" si="0"/>
        <v>9167</v>
      </c>
      <c r="I25" s="34">
        <f t="shared" si="0"/>
        <v>0</v>
      </c>
      <c r="J25" s="34">
        <f t="shared" si="0"/>
        <v>1000</v>
      </c>
      <c r="K25" s="33" t="s">
        <v>49</v>
      </c>
      <c r="L25" s="34">
        <f>SUM(L7:L24)</f>
        <v>0</v>
      </c>
      <c r="M25" s="33" t="s">
        <v>49</v>
      </c>
      <c r="N25" s="33" t="s">
        <v>49</v>
      </c>
      <c r="O25" s="34">
        <f>SUM(O7:O24)</f>
        <v>295389.33</v>
      </c>
      <c r="Q25" s="1">
        <f>D25*0.03</f>
        <v>9166.6899</v>
      </c>
    </row>
    <row r="26" ht="30" customHeight="1" spans="1:15">
      <c r="A26" s="5" t="s">
        <v>50</v>
      </c>
      <c r="B26" s="5"/>
      <c r="C26" s="5" t="s">
        <v>51</v>
      </c>
      <c r="D26" s="5"/>
      <c r="E26" s="35">
        <f>O7+O8</f>
        <v>295389.33</v>
      </c>
      <c r="F26" s="35"/>
      <c r="G26" s="35"/>
      <c r="H26" s="35"/>
      <c r="I26" s="5" t="s">
        <v>52</v>
      </c>
      <c r="J26" s="5"/>
      <c r="K26" s="5" t="s">
        <v>53</v>
      </c>
      <c r="L26" s="35">
        <f>E26-E27</f>
        <v>210389.33</v>
      </c>
      <c r="M26" s="35"/>
      <c r="N26" s="35"/>
      <c r="O26" s="35"/>
    </row>
    <row r="27" ht="30" customHeight="1" spans="1:15">
      <c r="A27" s="5"/>
      <c r="B27" s="5"/>
      <c r="C27" s="5" t="s">
        <v>54</v>
      </c>
      <c r="D27" s="5"/>
      <c r="E27" s="36">
        <f>O8</f>
        <v>85000</v>
      </c>
      <c r="F27" s="36"/>
      <c r="G27" s="36"/>
      <c r="H27" s="36"/>
      <c r="I27" s="5"/>
      <c r="J27" s="5"/>
      <c r="K27" s="5" t="s">
        <v>55</v>
      </c>
      <c r="L27" s="62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贰拾壹万零叁佰捌拾玖元叁角叁分</v>
      </c>
      <c r="M27" s="62"/>
      <c r="N27" s="62"/>
      <c r="O27" s="62"/>
    </row>
    <row r="28" ht="50.1" customHeight="1" spans="1:15">
      <c r="A28" s="5" t="s">
        <v>56</v>
      </c>
      <c r="B28" s="5"/>
      <c r="C28" s="37"/>
      <c r="D28" s="37"/>
      <c r="E28" s="37"/>
      <c r="F28" s="37"/>
      <c r="G28" s="37"/>
      <c r="H28" s="37"/>
      <c r="I28" s="5" t="s">
        <v>57</v>
      </c>
      <c r="J28" s="5"/>
      <c r="K28" s="5" t="s">
        <v>58</v>
      </c>
      <c r="L28" s="5"/>
      <c r="M28" s="5"/>
      <c r="N28" s="5"/>
      <c r="O28" s="5"/>
    </row>
    <row r="29" ht="50.1" customHeight="1" spans="1:15">
      <c r="A29" s="5" t="s">
        <v>59</v>
      </c>
      <c r="B29" s="5"/>
      <c r="C29" s="37"/>
      <c r="D29" s="37"/>
      <c r="E29" s="37"/>
      <c r="F29" s="37"/>
      <c r="G29" s="37"/>
      <c r="H29" s="37"/>
      <c r="I29" s="5" t="s">
        <v>60</v>
      </c>
      <c r="J29" s="5"/>
      <c r="K29" s="37"/>
      <c r="L29" s="37"/>
      <c r="M29" s="37"/>
      <c r="N29" s="37"/>
      <c r="O29" s="37"/>
    </row>
    <row r="30" ht="50.1" customHeight="1" spans="1:15">
      <c r="A30" s="5" t="s">
        <v>61</v>
      </c>
      <c r="B30" s="5"/>
      <c r="C30" s="38"/>
      <c r="D30" s="38"/>
      <c r="E30" s="38"/>
      <c r="F30" s="38"/>
      <c r="G30" s="38"/>
      <c r="H30" s="38"/>
      <c r="I30" s="5" t="s">
        <v>62</v>
      </c>
      <c r="J30" s="5"/>
      <c r="K30" s="38"/>
      <c r="L30" s="38"/>
      <c r="M30" s="38"/>
      <c r="N30" s="38"/>
      <c r="O30" s="38"/>
    </row>
    <row r="31" ht="50.1" customHeight="1" spans="1:15">
      <c r="A31" s="5" t="s">
        <v>63</v>
      </c>
      <c r="B31" s="5"/>
      <c r="C31" s="38"/>
      <c r="D31" s="38"/>
      <c r="E31" s="38"/>
      <c r="F31" s="38"/>
      <c r="G31" s="38"/>
      <c r="H31" s="38"/>
      <c r="I31" s="5" t="s">
        <v>64</v>
      </c>
      <c r="J31" s="5"/>
      <c r="K31" s="38"/>
      <c r="L31" s="38"/>
      <c r="M31" s="38"/>
      <c r="N31" s="38"/>
      <c r="O31" s="38"/>
    </row>
    <row r="34" ht="13.5" spans="17:17">
      <c r="Q34"/>
    </row>
    <row r="37" ht="13.5" spans="2:2">
      <c r="B3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8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8"/>
  <sheetViews>
    <sheetView topLeftCell="A43" workbookViewId="0">
      <selection activeCell="E81" sqref="E81"/>
    </sheetView>
  </sheetViews>
  <sheetFormatPr defaultColWidth="9" defaultRowHeight="11.25"/>
  <cols>
    <col min="1" max="1" width="3.25" style="1" customWidth="1"/>
    <col min="2" max="2" width="7.75" style="2" customWidth="1"/>
    <col min="3" max="3" width="3.625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7.625" style="1" customWidth="1"/>
    <col min="12" max="12" width="8.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22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ht="27.95" customHeight="1" spans="1:15">
      <c r="A4" s="5" t="s">
        <v>26</v>
      </c>
      <c r="B4" s="5"/>
      <c r="C4" s="116"/>
      <c r="D4" s="116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34.5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120" t="s">
        <v>45</v>
      </c>
      <c r="O7" s="18">
        <f>D7+D8-H7-H8-I7-J7-O8</f>
        <v>210389.33</v>
      </c>
      <c r="Q7" s="115"/>
    </row>
    <row r="8" s="78" customFormat="1" ht="33.75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50" t="s">
        <v>46</v>
      </c>
      <c r="O8" s="96">
        <v>85000</v>
      </c>
    </row>
    <row r="9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50"/>
      <c r="O9" s="32"/>
    </row>
    <row r="10" ht="20.1" customHeight="1" spans="1:15">
      <c r="A10" s="29"/>
      <c r="B10" s="63" t="s">
        <v>1</v>
      </c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50"/>
      <c r="O10" s="25"/>
    </row>
    <row r="11" s="78" customFormat="1" ht="28" customHeight="1" spans="1:17">
      <c r="A11" s="127">
        <v>2</v>
      </c>
      <c r="B11" s="26">
        <v>43339</v>
      </c>
      <c r="C11" s="21" t="s">
        <v>44</v>
      </c>
      <c r="D11" s="22">
        <v>159441.16</v>
      </c>
      <c r="E11" s="130">
        <v>43242</v>
      </c>
      <c r="F11" s="22">
        <v>159441.16</v>
      </c>
      <c r="G11" s="118">
        <v>0.03</v>
      </c>
      <c r="H11" s="25">
        <f>ROUNDUP(D11*G11,0)</f>
        <v>4784</v>
      </c>
      <c r="I11" s="25">
        <v>0</v>
      </c>
      <c r="J11" s="54">
        <v>0</v>
      </c>
      <c r="K11" s="55"/>
      <c r="L11" s="99">
        <v>1594</v>
      </c>
      <c r="M11" s="98" t="s">
        <v>66</v>
      </c>
      <c r="N11" s="131" t="s">
        <v>67</v>
      </c>
      <c r="O11" s="132">
        <f>D11-H11-I11-J11-L11-L12</f>
        <v>103063.16</v>
      </c>
      <c r="Q11" s="115"/>
    </row>
    <row r="12" ht="28" customHeight="1" spans="1:15">
      <c r="A12" s="117"/>
      <c r="B12" s="28"/>
      <c r="C12" s="21"/>
      <c r="D12" s="22"/>
      <c r="E12" s="130">
        <v>43320</v>
      </c>
      <c r="F12" s="22">
        <v>284356.56</v>
      </c>
      <c r="G12" s="24"/>
      <c r="H12" s="32"/>
      <c r="I12" s="32"/>
      <c r="J12" s="49"/>
      <c r="K12" s="102" t="s">
        <v>68</v>
      </c>
      <c r="L12" s="113">
        <v>50000</v>
      </c>
      <c r="M12" s="102" t="s">
        <v>69</v>
      </c>
      <c r="N12" s="133"/>
      <c r="O12" s="134"/>
    </row>
    <row r="13" ht="20.1" customHeight="1" spans="1:15">
      <c r="A13" s="19"/>
      <c r="B13" s="28"/>
      <c r="C13" s="21"/>
      <c r="D13" s="22"/>
      <c r="E13" s="23"/>
      <c r="F13" s="22"/>
      <c r="G13" s="24"/>
      <c r="H13" s="32"/>
      <c r="I13" s="32"/>
      <c r="J13" s="49"/>
      <c r="K13" s="50"/>
      <c r="L13" s="49"/>
      <c r="M13" s="50"/>
      <c r="N13" s="50"/>
      <c r="O13" s="32"/>
    </row>
    <row r="14" ht="20.1" customHeight="1" spans="1:15">
      <c r="A14" s="29"/>
      <c r="B14" s="30"/>
      <c r="C14" s="14"/>
      <c r="D14" s="15"/>
      <c r="E14" s="16"/>
      <c r="F14" s="15"/>
      <c r="G14" s="31"/>
      <c r="H14" s="32"/>
      <c r="I14" s="32"/>
      <c r="J14" s="49"/>
      <c r="K14" s="50"/>
      <c r="L14" s="49"/>
      <c r="M14" s="50"/>
      <c r="N14" s="50"/>
      <c r="O14" s="32"/>
    </row>
    <row r="15" ht="20.1" customHeight="1" spans="1:15">
      <c r="A15" s="29"/>
      <c r="B15" s="30"/>
      <c r="C15" s="14"/>
      <c r="D15" s="15"/>
      <c r="E15" s="16"/>
      <c r="F15" s="15"/>
      <c r="G15" s="31"/>
      <c r="H15" s="32"/>
      <c r="I15" s="32"/>
      <c r="J15" s="49"/>
      <c r="K15" s="50"/>
      <c r="L15" s="49"/>
      <c r="M15" s="50"/>
      <c r="N15" s="50"/>
      <c r="O15" s="32"/>
    </row>
    <row r="16" ht="20.1" customHeight="1" spans="1:15">
      <c r="A16" s="29"/>
      <c r="B16" s="30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50"/>
      <c r="O16" s="32"/>
    </row>
    <row r="17" ht="20.1" customHeight="1" spans="1:15">
      <c r="A17" s="29"/>
      <c r="B17" s="30"/>
      <c r="C17" s="14"/>
      <c r="D17" s="15"/>
      <c r="E17" s="16"/>
      <c r="F17" s="15"/>
      <c r="G17" s="31"/>
      <c r="H17" s="32"/>
      <c r="I17" s="32"/>
      <c r="J17" s="49"/>
      <c r="K17" s="50"/>
      <c r="L17" s="49"/>
      <c r="M17" s="50"/>
      <c r="N17" s="50"/>
      <c r="O17" s="32"/>
    </row>
    <row r="18" ht="20.1" customHeight="1" spans="1:15">
      <c r="A18" s="29"/>
      <c r="B18" s="30"/>
      <c r="C18" s="14"/>
      <c r="D18" s="15"/>
      <c r="E18" s="16"/>
      <c r="F18" s="15"/>
      <c r="G18" s="31"/>
      <c r="H18" s="32"/>
      <c r="I18" s="32"/>
      <c r="J18" s="49"/>
      <c r="K18" s="50"/>
      <c r="L18" s="49"/>
      <c r="M18" s="50"/>
      <c r="N18" s="50"/>
      <c r="O18" s="32"/>
    </row>
    <row r="19" ht="20.1" customHeight="1" spans="1:15">
      <c r="A19" s="29"/>
      <c r="B19" s="30"/>
      <c r="C19" s="14"/>
      <c r="D19" s="15"/>
      <c r="E19" s="16"/>
      <c r="F19" s="15"/>
      <c r="G19" s="31"/>
      <c r="H19" s="32"/>
      <c r="I19" s="32"/>
      <c r="J19" s="49"/>
      <c r="K19" s="50"/>
      <c r="L19" s="49"/>
      <c r="M19" s="50"/>
      <c r="N19" s="50"/>
      <c r="O19" s="32"/>
    </row>
    <row r="20" ht="20.1" customHeight="1" spans="1:15">
      <c r="A20" s="29"/>
      <c r="B20" s="30"/>
      <c r="C20" s="14"/>
      <c r="D20" s="15"/>
      <c r="E20" s="16"/>
      <c r="F20" s="15"/>
      <c r="G20" s="31"/>
      <c r="H20" s="32"/>
      <c r="I20" s="32"/>
      <c r="J20" s="49"/>
      <c r="K20" s="50"/>
      <c r="L20" s="49"/>
      <c r="M20" s="50"/>
      <c r="N20" s="50"/>
      <c r="O20" s="32"/>
    </row>
    <row r="21" ht="20.1" customHeight="1" spans="1:15">
      <c r="A21" s="29"/>
      <c r="B21" s="30"/>
      <c r="C21" s="14"/>
      <c r="D21" s="15"/>
      <c r="E21" s="16"/>
      <c r="F21" s="15"/>
      <c r="G21" s="31"/>
      <c r="H21" s="32"/>
      <c r="I21" s="32"/>
      <c r="J21" s="49"/>
      <c r="K21" s="50"/>
      <c r="L21" s="49"/>
      <c r="M21" s="50"/>
      <c r="N21" s="50"/>
      <c r="O21" s="32"/>
    </row>
    <row r="22" ht="20.1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50"/>
      <c r="O22" s="32"/>
    </row>
    <row r="23" ht="20.1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50"/>
      <c r="L23" s="49"/>
      <c r="M23" s="50"/>
      <c r="N23" s="50"/>
      <c r="O23" s="32"/>
    </row>
    <row r="24" ht="20.1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49"/>
      <c r="K24" s="50"/>
      <c r="L24" s="49"/>
      <c r="M24" s="50"/>
      <c r="N24" s="50"/>
      <c r="O24" s="32"/>
    </row>
    <row r="25" ht="20.1" customHeight="1" spans="1:15">
      <c r="A25" s="29"/>
      <c r="B25" s="30"/>
      <c r="C25" s="14"/>
      <c r="D25" s="15"/>
      <c r="E25" s="16"/>
      <c r="F25" s="15"/>
      <c r="G25" s="31"/>
      <c r="H25" s="32"/>
      <c r="I25" s="32"/>
      <c r="J25" s="49"/>
      <c r="K25" s="50"/>
      <c r="L25" s="49"/>
      <c r="M25" s="50"/>
      <c r="N25" s="50"/>
      <c r="O25" s="32"/>
    </row>
    <row r="26" ht="30" customHeight="1" spans="1:17">
      <c r="A26" s="5" t="s">
        <v>48</v>
      </c>
      <c r="B26" s="5"/>
      <c r="C26" s="33" t="s">
        <v>49</v>
      </c>
      <c r="D26" s="34">
        <f>SUM(D7:D25)</f>
        <v>464997.49</v>
      </c>
      <c r="E26" s="33" t="s">
        <v>49</v>
      </c>
      <c r="F26" s="34">
        <f>SUM(F7:F25)</f>
        <v>749354.05</v>
      </c>
      <c r="G26" s="33" t="s">
        <v>49</v>
      </c>
      <c r="H26" s="34">
        <f>SUM(H7:H25)</f>
        <v>13951</v>
      </c>
      <c r="I26" s="34">
        <f>SUM(I7:I25)</f>
        <v>0</v>
      </c>
      <c r="J26" s="34">
        <f>SUM(J7:J25)</f>
        <v>1000</v>
      </c>
      <c r="K26" s="33" t="s">
        <v>49</v>
      </c>
      <c r="L26" s="34">
        <f>SUM(L7:L25)</f>
        <v>51594</v>
      </c>
      <c r="M26" s="33" t="s">
        <v>49</v>
      </c>
      <c r="N26" s="33" t="s">
        <v>49</v>
      </c>
      <c r="O26" s="34">
        <f>SUM(O7:O25)</f>
        <v>398452.49</v>
      </c>
      <c r="Q26" s="1">
        <f>D26*0.03</f>
        <v>13949.9247</v>
      </c>
    </row>
    <row r="27" ht="30" customHeight="1" spans="1:15">
      <c r="A27" s="5" t="s">
        <v>50</v>
      </c>
      <c r="B27" s="5"/>
      <c r="C27" s="5" t="s">
        <v>51</v>
      </c>
      <c r="D27" s="5"/>
      <c r="E27" s="35">
        <f>E28+L27</f>
        <v>103063.16</v>
      </c>
      <c r="F27" s="35"/>
      <c r="G27" s="35"/>
      <c r="H27" s="35"/>
      <c r="I27" s="5" t="s">
        <v>52</v>
      </c>
      <c r="J27" s="5"/>
      <c r="K27" s="5" t="s">
        <v>53</v>
      </c>
      <c r="L27" s="35">
        <v>0</v>
      </c>
      <c r="M27" s="35"/>
      <c r="N27" s="35"/>
      <c r="O27" s="35"/>
    </row>
    <row r="28" ht="30" customHeight="1" spans="1:15">
      <c r="A28" s="5"/>
      <c r="B28" s="5"/>
      <c r="C28" s="5" t="s">
        <v>54</v>
      </c>
      <c r="D28" s="5"/>
      <c r="E28" s="36">
        <f>O11</f>
        <v>103063.16</v>
      </c>
      <c r="F28" s="36"/>
      <c r="G28" s="36"/>
      <c r="H28" s="36"/>
      <c r="I28" s="5"/>
      <c r="J28" s="5"/>
      <c r="K28" s="5" t="s">
        <v>55</v>
      </c>
      <c r="L28" s="6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62"/>
      <c r="N28" s="62"/>
      <c r="O28" s="62"/>
    </row>
    <row r="29" ht="50.1" customHeight="1" spans="1:15">
      <c r="A29" s="5" t="s">
        <v>56</v>
      </c>
      <c r="B29" s="5"/>
      <c r="C29" s="37"/>
      <c r="D29" s="37"/>
      <c r="E29" s="37"/>
      <c r="F29" s="37"/>
      <c r="G29" s="37"/>
      <c r="H29" s="37"/>
      <c r="I29" s="5" t="s">
        <v>57</v>
      </c>
      <c r="J29" s="5"/>
      <c r="K29" s="5" t="s">
        <v>58</v>
      </c>
      <c r="L29" s="5"/>
      <c r="M29" s="5"/>
      <c r="N29" s="5"/>
      <c r="O29" s="5"/>
    </row>
    <row r="30" ht="50.1" customHeight="1" spans="1:15">
      <c r="A30" s="5" t="s">
        <v>59</v>
      </c>
      <c r="B30" s="5"/>
      <c r="C30" s="37"/>
      <c r="D30" s="37"/>
      <c r="E30" s="37"/>
      <c r="F30" s="37"/>
      <c r="G30" s="37"/>
      <c r="H30" s="37"/>
      <c r="I30" s="5" t="s">
        <v>60</v>
      </c>
      <c r="J30" s="5"/>
      <c r="K30" s="37"/>
      <c r="L30" s="37"/>
      <c r="M30" s="37"/>
      <c r="N30" s="37"/>
      <c r="O30" s="37"/>
    </row>
    <row r="31" ht="50.1" customHeight="1" spans="1:15">
      <c r="A31" s="5" t="s">
        <v>61</v>
      </c>
      <c r="B31" s="5"/>
      <c r="C31" s="38"/>
      <c r="D31" s="38"/>
      <c r="E31" s="38"/>
      <c r="F31" s="38"/>
      <c r="G31" s="38"/>
      <c r="H31" s="38"/>
      <c r="I31" s="5" t="s">
        <v>62</v>
      </c>
      <c r="J31" s="5"/>
      <c r="K31" s="38"/>
      <c r="L31" s="38"/>
      <c r="M31" s="38"/>
      <c r="N31" s="38"/>
      <c r="O31" s="38"/>
    </row>
    <row r="32" ht="50.1" customHeight="1" spans="1:15">
      <c r="A32" s="5" t="s">
        <v>63</v>
      </c>
      <c r="B32" s="5"/>
      <c r="C32" s="38"/>
      <c r="D32" s="38"/>
      <c r="E32" s="38"/>
      <c r="F32" s="38"/>
      <c r="G32" s="38"/>
      <c r="H32" s="38"/>
      <c r="I32" s="5" t="s">
        <v>64</v>
      </c>
      <c r="J32" s="5"/>
      <c r="K32" s="38"/>
      <c r="L32" s="38"/>
      <c r="M32" s="38"/>
      <c r="N32" s="38"/>
      <c r="O32" s="38"/>
    </row>
    <row r="35" ht="13.5" spans="17:17">
      <c r="Q35"/>
    </row>
    <row r="38" ht="13.5" spans="2:2">
      <c r="B38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11:A12"/>
    <mergeCell ref="H3:H4"/>
    <mergeCell ref="N11:N12"/>
    <mergeCell ref="O11:O12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8"/>
  <sheetViews>
    <sheetView workbookViewId="0">
      <selection activeCell="F8" sqref="F8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22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ht="27.95" customHeight="1" spans="1:15">
      <c r="A4" s="5" t="s">
        <v>26</v>
      </c>
      <c r="B4" s="5"/>
      <c r="C4" s="116"/>
      <c r="D4" s="116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34.5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120" t="s">
        <v>45</v>
      </c>
      <c r="O7" s="18">
        <f>D7+D8-H7-H8-I7-J7-O8</f>
        <v>210389.33</v>
      </c>
      <c r="Q7" s="115"/>
    </row>
    <row r="8" s="78" customFormat="1" ht="33.75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50" t="s">
        <v>46</v>
      </c>
      <c r="O8" s="96">
        <v>85000</v>
      </c>
    </row>
    <row r="9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50"/>
      <c r="O9" s="32"/>
    </row>
    <row r="10" ht="20.1" customHeight="1" spans="1:15">
      <c r="A10" s="29"/>
      <c r="B10" s="63"/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50"/>
      <c r="O10" s="25"/>
    </row>
    <row r="11" s="78" customFormat="1" ht="28" customHeight="1" spans="1:17">
      <c r="A11" s="79">
        <v>2</v>
      </c>
      <c r="B11" s="13">
        <v>43339</v>
      </c>
      <c r="C11" s="14" t="s">
        <v>44</v>
      </c>
      <c r="D11" s="15">
        <v>159441.16</v>
      </c>
      <c r="E11" s="81">
        <v>43242</v>
      </c>
      <c r="F11" s="15">
        <v>159441.16</v>
      </c>
      <c r="G11" s="17">
        <v>0.03</v>
      </c>
      <c r="H11" s="32">
        <f>ROUNDUP(D11*G11,0)</f>
        <v>4784</v>
      </c>
      <c r="I11" s="32">
        <v>0</v>
      </c>
      <c r="J11" s="49">
        <v>0</v>
      </c>
      <c r="K11" s="55"/>
      <c r="L11" s="99">
        <v>1594</v>
      </c>
      <c r="M11" s="98" t="s">
        <v>66</v>
      </c>
      <c r="N11" s="121" t="s">
        <v>67</v>
      </c>
      <c r="O11" s="101">
        <f>D11-H11-I11-J11-L11-L12</f>
        <v>103063.16</v>
      </c>
      <c r="Q11" s="115"/>
    </row>
    <row r="12" ht="28" customHeight="1" spans="1:15">
      <c r="A12" s="12"/>
      <c r="B12" s="30"/>
      <c r="C12" s="14"/>
      <c r="D12" s="15"/>
      <c r="E12" s="81">
        <v>43320</v>
      </c>
      <c r="F12" s="15">
        <v>284356.56</v>
      </c>
      <c r="G12" s="31"/>
      <c r="H12" s="32"/>
      <c r="I12" s="32"/>
      <c r="J12" s="49"/>
      <c r="K12" s="102" t="s">
        <v>68</v>
      </c>
      <c r="L12" s="103">
        <v>50000</v>
      </c>
      <c r="M12" s="104" t="s">
        <v>69</v>
      </c>
      <c r="N12" s="122"/>
      <c r="O12" s="106"/>
    </row>
    <row r="13" ht="20.1" customHeight="1" spans="1:15">
      <c r="A13" s="19"/>
      <c r="B13" s="63" t="s">
        <v>1</v>
      </c>
      <c r="C13" s="21"/>
      <c r="D13" s="22"/>
      <c r="E13" s="23"/>
      <c r="F13" s="22"/>
      <c r="G13" s="24"/>
      <c r="H13" s="32"/>
      <c r="I13" s="32"/>
      <c r="J13" s="49"/>
      <c r="K13" s="50"/>
      <c r="L13" s="103"/>
      <c r="M13" s="107"/>
      <c r="N13" s="50"/>
      <c r="O13" s="32"/>
    </row>
    <row r="14" ht="25" customHeight="1" spans="1:15">
      <c r="A14" s="127">
        <v>3</v>
      </c>
      <c r="B14" s="128" t="s">
        <v>70</v>
      </c>
      <c r="C14" s="14"/>
      <c r="D14" s="15"/>
      <c r="E14" s="16"/>
      <c r="F14" s="15"/>
      <c r="G14" s="31"/>
      <c r="H14" s="32"/>
      <c r="I14" s="32"/>
      <c r="J14" s="49"/>
      <c r="K14" s="50"/>
      <c r="L14" s="103">
        <v>-50000</v>
      </c>
      <c r="M14" s="110" t="s">
        <v>71</v>
      </c>
      <c r="N14" s="129" t="s">
        <v>72</v>
      </c>
      <c r="O14" s="54">
        <v>267936.84</v>
      </c>
    </row>
    <row r="15" s="78" customFormat="1" ht="31" customHeight="1" spans="1:15">
      <c r="A15" s="117"/>
      <c r="B15" s="26">
        <v>43389</v>
      </c>
      <c r="C15" s="21" t="s">
        <v>73</v>
      </c>
      <c r="D15" s="22">
        <v>284356.56</v>
      </c>
      <c r="E15" s="23"/>
      <c r="F15" s="22"/>
      <c r="G15" s="118">
        <v>0.03</v>
      </c>
      <c r="H15" s="119">
        <f>ROUNDUP(D15*G15,0)</f>
        <v>8531</v>
      </c>
      <c r="I15" s="25">
        <v>0</v>
      </c>
      <c r="J15" s="54">
        <v>0</v>
      </c>
      <c r="K15" s="55"/>
      <c r="L15" s="99">
        <v>2844</v>
      </c>
      <c r="M15" s="98" t="s">
        <v>66</v>
      </c>
      <c r="N15" s="126" t="s">
        <v>74</v>
      </c>
      <c r="O15" s="25">
        <f>D15-H15-I15-J15-L14-L15-O14</f>
        <v>55044.72</v>
      </c>
    </row>
    <row r="16" ht="20" customHeight="1" spans="1:15">
      <c r="A16" s="29"/>
      <c r="B16" s="30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50"/>
      <c r="O16" s="32"/>
    </row>
    <row r="17" ht="20" customHeight="1" spans="1:15">
      <c r="A17" s="29"/>
      <c r="B17" s="30"/>
      <c r="C17" s="14"/>
      <c r="D17" s="15"/>
      <c r="E17" s="16"/>
      <c r="F17" s="15"/>
      <c r="G17" s="31"/>
      <c r="H17" s="32"/>
      <c r="I17" s="32"/>
      <c r="J17" s="49"/>
      <c r="K17" s="50"/>
      <c r="L17" s="49"/>
      <c r="M17" s="50"/>
      <c r="N17" s="50"/>
      <c r="O17" s="32"/>
    </row>
    <row r="18" ht="20" customHeight="1" spans="1:15">
      <c r="A18" s="29"/>
      <c r="B18" s="30"/>
      <c r="C18" s="14"/>
      <c r="D18" s="15"/>
      <c r="E18" s="16"/>
      <c r="F18" s="15"/>
      <c r="G18" s="31"/>
      <c r="H18" s="32"/>
      <c r="I18" s="32"/>
      <c r="J18" s="49"/>
      <c r="K18" s="50"/>
      <c r="L18" s="49"/>
      <c r="M18" s="50"/>
      <c r="N18" s="50"/>
      <c r="O18" s="32"/>
    </row>
    <row r="19" ht="20" customHeight="1" spans="1:15">
      <c r="A19" s="29"/>
      <c r="B19" s="30"/>
      <c r="C19" s="14"/>
      <c r="D19" s="15"/>
      <c r="E19" s="16"/>
      <c r="F19" s="15"/>
      <c r="G19" s="31"/>
      <c r="H19" s="32"/>
      <c r="I19" s="32"/>
      <c r="J19" s="49"/>
      <c r="K19" s="50"/>
      <c r="L19" s="49"/>
      <c r="M19" s="50"/>
      <c r="N19" s="50"/>
      <c r="O19" s="32"/>
    </row>
    <row r="20" ht="20" customHeight="1" spans="1:15">
      <c r="A20" s="29"/>
      <c r="B20" s="30"/>
      <c r="C20" s="14"/>
      <c r="D20" s="15"/>
      <c r="E20" s="16"/>
      <c r="F20" s="15"/>
      <c r="G20" s="31"/>
      <c r="H20" s="32"/>
      <c r="I20" s="32"/>
      <c r="J20" s="49"/>
      <c r="K20" s="50"/>
      <c r="L20" s="49"/>
      <c r="M20" s="50"/>
      <c r="N20" s="50"/>
      <c r="O20" s="32"/>
    </row>
    <row r="21" ht="20" customHeight="1" spans="1:15">
      <c r="A21" s="29"/>
      <c r="B21" s="30"/>
      <c r="C21" s="14"/>
      <c r="D21" s="15"/>
      <c r="E21" s="16"/>
      <c r="F21" s="15"/>
      <c r="G21" s="31"/>
      <c r="H21" s="32"/>
      <c r="I21" s="32"/>
      <c r="J21" s="49"/>
      <c r="K21" s="50"/>
      <c r="L21" s="49"/>
      <c r="M21" s="50"/>
      <c r="N21" s="50"/>
      <c r="O21" s="32"/>
    </row>
    <row r="22" ht="20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50"/>
      <c r="O22" s="32"/>
    </row>
    <row r="23" ht="20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50"/>
      <c r="L23" s="49"/>
      <c r="M23" s="50"/>
      <c r="N23" s="50"/>
      <c r="O23" s="32"/>
    </row>
    <row r="24" ht="20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49"/>
      <c r="K24" s="50"/>
      <c r="L24" s="49"/>
      <c r="M24" s="50"/>
      <c r="N24" s="50"/>
      <c r="O24" s="32"/>
    </row>
    <row r="25" ht="20" customHeight="1" spans="1:15">
      <c r="A25" s="29"/>
      <c r="B25" s="30"/>
      <c r="C25" s="14"/>
      <c r="D25" s="15"/>
      <c r="E25" s="16"/>
      <c r="F25" s="15"/>
      <c r="G25" s="31"/>
      <c r="H25" s="32"/>
      <c r="I25" s="32"/>
      <c r="J25" s="49"/>
      <c r="K25" s="61" t="s">
        <v>75</v>
      </c>
      <c r="L25" s="54"/>
      <c r="M25" s="50"/>
      <c r="N25" s="50"/>
      <c r="O25" s="32"/>
    </row>
    <row r="26" ht="30" customHeight="1" spans="1:17">
      <c r="A26" s="5" t="s">
        <v>48</v>
      </c>
      <c r="B26" s="5"/>
      <c r="C26" s="33" t="s">
        <v>49</v>
      </c>
      <c r="D26" s="34">
        <f t="shared" ref="D26:J26" si="0">SUM(D7:D25)</f>
        <v>749354.05</v>
      </c>
      <c r="E26" s="33" t="s">
        <v>49</v>
      </c>
      <c r="F26" s="34">
        <f t="shared" si="0"/>
        <v>749354.05</v>
      </c>
      <c r="G26" s="33" t="s">
        <v>49</v>
      </c>
      <c r="H26" s="34">
        <f t="shared" si="0"/>
        <v>22482</v>
      </c>
      <c r="I26" s="34">
        <f t="shared" si="0"/>
        <v>0</v>
      </c>
      <c r="J26" s="34">
        <f t="shared" si="0"/>
        <v>1000</v>
      </c>
      <c r="K26" s="33" t="s">
        <v>49</v>
      </c>
      <c r="L26" s="34">
        <f>SUM(L7:L25)</f>
        <v>4438</v>
      </c>
      <c r="M26" s="33" t="s">
        <v>49</v>
      </c>
      <c r="N26" s="33" t="s">
        <v>49</v>
      </c>
      <c r="O26" s="34">
        <f>SUM(O7:O25)</f>
        <v>721434.05</v>
      </c>
      <c r="Q26" s="1">
        <f>D26*0.03</f>
        <v>22480.6215</v>
      </c>
    </row>
    <row r="27" ht="30" customHeight="1" spans="1:15">
      <c r="A27" s="5" t="s">
        <v>50</v>
      </c>
      <c r="B27" s="5"/>
      <c r="C27" s="5" t="s">
        <v>51</v>
      </c>
      <c r="D27" s="5"/>
      <c r="E27" s="35">
        <f>E28+L27</f>
        <v>322981.56</v>
      </c>
      <c r="F27" s="35"/>
      <c r="G27" s="35"/>
      <c r="H27" s="35"/>
      <c r="I27" s="5" t="s">
        <v>52</v>
      </c>
      <c r="J27" s="5"/>
      <c r="K27" s="5" t="s">
        <v>53</v>
      </c>
      <c r="L27" s="35">
        <f>O15</f>
        <v>55044.72</v>
      </c>
      <c r="M27" s="35"/>
      <c r="N27" s="35"/>
      <c r="O27" s="35"/>
    </row>
    <row r="28" ht="30" customHeight="1" spans="1:15">
      <c r="A28" s="5"/>
      <c r="B28" s="5"/>
      <c r="C28" s="5" t="s">
        <v>54</v>
      </c>
      <c r="D28" s="5"/>
      <c r="E28" s="36">
        <f>O14</f>
        <v>267936.84</v>
      </c>
      <c r="F28" s="36"/>
      <c r="G28" s="36"/>
      <c r="H28" s="36"/>
      <c r="I28" s="5"/>
      <c r="J28" s="5"/>
      <c r="K28" s="5" t="s">
        <v>55</v>
      </c>
      <c r="L28" s="6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伍万伍仟零肆拾肆元柒角贰分</v>
      </c>
      <c r="M28" s="62"/>
      <c r="N28" s="62"/>
      <c r="O28" s="62"/>
    </row>
    <row r="29" ht="50.1" customHeight="1" spans="1:15">
      <c r="A29" s="5" t="s">
        <v>56</v>
      </c>
      <c r="B29" s="5"/>
      <c r="C29" s="37"/>
      <c r="D29" s="37"/>
      <c r="E29" s="37"/>
      <c r="F29" s="37"/>
      <c r="G29" s="37"/>
      <c r="H29" s="37"/>
      <c r="I29" s="5" t="s">
        <v>57</v>
      </c>
      <c r="J29" s="5"/>
      <c r="K29" s="5" t="s">
        <v>58</v>
      </c>
      <c r="L29" s="5"/>
      <c r="M29" s="5"/>
      <c r="N29" s="5"/>
      <c r="O29" s="5"/>
    </row>
    <row r="30" ht="50.1" customHeight="1" spans="1:15">
      <c r="A30" s="5" t="s">
        <v>59</v>
      </c>
      <c r="B30" s="5"/>
      <c r="C30" s="37"/>
      <c r="D30" s="37"/>
      <c r="E30" s="37"/>
      <c r="F30" s="37"/>
      <c r="G30" s="37"/>
      <c r="H30" s="37"/>
      <c r="I30" s="5" t="s">
        <v>60</v>
      </c>
      <c r="J30" s="5"/>
      <c r="K30" s="37"/>
      <c r="L30" s="37"/>
      <c r="M30" s="37"/>
      <c r="N30" s="37"/>
      <c r="O30" s="37"/>
    </row>
    <row r="31" ht="50.1" customHeight="1" spans="1:15">
      <c r="A31" s="5" t="s">
        <v>61</v>
      </c>
      <c r="B31" s="5"/>
      <c r="C31" s="38"/>
      <c r="D31" s="38"/>
      <c r="E31" s="38"/>
      <c r="F31" s="38"/>
      <c r="G31" s="38"/>
      <c r="H31" s="38"/>
      <c r="I31" s="5" t="s">
        <v>62</v>
      </c>
      <c r="J31" s="5"/>
      <c r="K31" s="38"/>
      <c r="L31" s="38"/>
      <c r="M31" s="38"/>
      <c r="N31" s="38"/>
      <c r="O31" s="38"/>
    </row>
    <row r="32" ht="50.1" customHeight="1" spans="1:15">
      <c r="A32" s="5" t="s">
        <v>63</v>
      </c>
      <c r="B32" s="5"/>
      <c r="C32" s="38"/>
      <c r="D32" s="38"/>
      <c r="E32" s="38"/>
      <c r="F32" s="38"/>
      <c r="G32" s="38"/>
      <c r="H32" s="38"/>
      <c r="I32" s="5" t="s">
        <v>64</v>
      </c>
      <c r="J32" s="5"/>
      <c r="K32" s="38"/>
      <c r="L32" s="38"/>
      <c r="M32" s="38"/>
      <c r="N32" s="38"/>
      <c r="O32" s="38"/>
    </row>
    <row r="35" ht="13.5" spans="17:17">
      <c r="Q35"/>
    </row>
    <row r="38" ht="13.5" spans="2:2">
      <c r="B38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11:A12"/>
    <mergeCell ref="A14:A15"/>
    <mergeCell ref="H3:H4"/>
    <mergeCell ref="N11:N12"/>
    <mergeCell ref="O11:O12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8"/>
  <sheetViews>
    <sheetView topLeftCell="C4" workbookViewId="0">
      <selection activeCell="M18" sqref="M18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22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ht="27.95" customHeight="1" spans="1:15">
      <c r="A4" s="5" t="s">
        <v>26</v>
      </c>
      <c r="B4" s="5"/>
      <c r="C4" s="116"/>
      <c r="D4" s="116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27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120" t="s">
        <v>45</v>
      </c>
      <c r="O7" s="18">
        <f>D7+D8-H7-H8-I7-J7-O8</f>
        <v>210389.33</v>
      </c>
      <c r="Q7" s="115"/>
    </row>
    <row r="8" s="78" customFormat="1" ht="27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50" t="s">
        <v>46</v>
      </c>
      <c r="O8" s="96">
        <v>85000</v>
      </c>
    </row>
    <row r="9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50"/>
      <c r="O9" s="32"/>
    </row>
    <row r="10" ht="20.1" customHeight="1" spans="1:15">
      <c r="A10" s="29"/>
      <c r="B10" s="63"/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50"/>
      <c r="O10" s="25"/>
    </row>
    <row r="11" s="78" customFormat="1" ht="26" customHeight="1" spans="1:17">
      <c r="A11" s="79">
        <v>2</v>
      </c>
      <c r="B11" s="13">
        <v>43339</v>
      </c>
      <c r="C11" s="14" t="s">
        <v>44</v>
      </c>
      <c r="D11" s="15">
        <v>159441.16</v>
      </c>
      <c r="E11" s="81">
        <v>43242</v>
      </c>
      <c r="F11" s="15">
        <v>159441.16</v>
      </c>
      <c r="G11" s="17">
        <v>0.03</v>
      </c>
      <c r="H11" s="32">
        <f>ROUNDUP(D11*G11,0)</f>
        <v>4784</v>
      </c>
      <c r="I11" s="32">
        <v>0</v>
      </c>
      <c r="J11" s="49">
        <v>0</v>
      </c>
      <c r="K11" s="55"/>
      <c r="L11" s="99">
        <v>1594</v>
      </c>
      <c r="M11" s="98" t="s">
        <v>66</v>
      </c>
      <c r="N11" s="121" t="s">
        <v>67</v>
      </c>
      <c r="O11" s="101">
        <f>D11-H11-I11-J11-L11-L12</f>
        <v>103063.16</v>
      </c>
      <c r="Q11" s="115"/>
    </row>
    <row r="12" ht="26" customHeight="1" spans="1:15">
      <c r="A12" s="12"/>
      <c r="B12" s="30"/>
      <c r="C12" s="14"/>
      <c r="D12" s="15"/>
      <c r="E12" s="81">
        <v>43320</v>
      </c>
      <c r="F12" s="15">
        <v>284356.56</v>
      </c>
      <c r="G12" s="31"/>
      <c r="H12" s="32"/>
      <c r="I12" s="32"/>
      <c r="J12" s="49"/>
      <c r="K12" s="102" t="s">
        <v>68</v>
      </c>
      <c r="L12" s="103">
        <v>50000</v>
      </c>
      <c r="M12" s="104" t="s">
        <v>69</v>
      </c>
      <c r="N12" s="122"/>
      <c r="O12" s="106"/>
    </row>
    <row r="13" ht="20.1" customHeight="1" spans="1:15">
      <c r="A13" s="19"/>
      <c r="C13" s="21"/>
      <c r="D13" s="22"/>
      <c r="E13" s="23"/>
      <c r="F13" s="22"/>
      <c r="G13" s="24"/>
      <c r="H13" s="32"/>
      <c r="I13" s="32"/>
      <c r="J13" s="49"/>
      <c r="K13" s="50"/>
      <c r="L13" s="103"/>
      <c r="M13" s="107"/>
      <c r="N13" s="50"/>
      <c r="O13" s="32"/>
    </row>
    <row r="14" ht="25" customHeight="1" spans="1:15">
      <c r="A14" s="83">
        <v>3</v>
      </c>
      <c r="B14" s="84" t="s">
        <v>70</v>
      </c>
      <c r="C14" s="85"/>
      <c r="D14" s="86"/>
      <c r="E14" s="87"/>
      <c r="F14" s="86"/>
      <c r="G14" s="88"/>
      <c r="H14" s="89"/>
      <c r="I14" s="89"/>
      <c r="J14" s="108"/>
      <c r="K14" s="109"/>
      <c r="L14" s="103">
        <v>-50000</v>
      </c>
      <c r="M14" s="110" t="s">
        <v>71</v>
      </c>
      <c r="N14" s="123" t="s">
        <v>72</v>
      </c>
      <c r="O14" s="108">
        <v>267936.84</v>
      </c>
    </row>
    <row r="15" s="78" customFormat="1" ht="31" customHeight="1" spans="1:15">
      <c r="A15" s="90"/>
      <c r="B15" s="91">
        <v>43389</v>
      </c>
      <c r="C15" s="85" t="s">
        <v>73</v>
      </c>
      <c r="D15" s="86">
        <v>284356.56</v>
      </c>
      <c r="E15" s="87"/>
      <c r="F15" s="86"/>
      <c r="G15" s="92">
        <v>0.03</v>
      </c>
      <c r="H15" s="93">
        <f>ROUNDUP(D15*G15,0)</f>
        <v>8531</v>
      </c>
      <c r="I15" s="89">
        <v>0</v>
      </c>
      <c r="J15" s="108">
        <v>0</v>
      </c>
      <c r="K15" s="109"/>
      <c r="L15" s="99">
        <v>2844</v>
      </c>
      <c r="M15" s="98" t="s">
        <v>76</v>
      </c>
      <c r="N15" s="124" t="s">
        <v>74</v>
      </c>
      <c r="O15" s="89">
        <f>D15-H15-I15-J15-L14-L15-O14</f>
        <v>55044.72</v>
      </c>
    </row>
    <row r="16" ht="20" customHeight="1" spans="1:15">
      <c r="A16" s="29"/>
      <c r="B16" s="63" t="s">
        <v>1</v>
      </c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50"/>
      <c r="O16" s="32"/>
    </row>
    <row r="17" ht="42" customHeight="1" spans="1:15">
      <c r="A17" s="117">
        <v>4</v>
      </c>
      <c r="B17" s="26">
        <v>43489</v>
      </c>
      <c r="C17" s="21" t="s">
        <v>73</v>
      </c>
      <c r="D17" s="22">
        <v>320896.8</v>
      </c>
      <c r="E17" s="23">
        <v>43469</v>
      </c>
      <c r="F17" s="22">
        <v>333738.26</v>
      </c>
      <c r="G17" s="118">
        <v>0.03</v>
      </c>
      <c r="H17" s="119">
        <f>ROUNDUP(D17*G17,0)</f>
        <v>9627</v>
      </c>
      <c r="I17" s="25">
        <v>0</v>
      </c>
      <c r="J17" s="54">
        <v>1000</v>
      </c>
      <c r="K17" s="55"/>
      <c r="L17" s="113">
        <f>ROUNDUP(D17*1%,0)</f>
        <v>3209</v>
      </c>
      <c r="M17" s="114" t="s">
        <v>77</v>
      </c>
      <c r="N17" s="126" t="s">
        <v>78</v>
      </c>
      <c r="O17" s="54">
        <f>D17-H17-I17-J17-L17</f>
        <v>307060.8</v>
      </c>
    </row>
    <row r="18" s="78" customFormat="1" ht="20" customHeight="1" spans="1:15">
      <c r="A18" s="19"/>
      <c r="B18" s="28"/>
      <c r="C18" s="21"/>
      <c r="D18" s="22"/>
      <c r="E18" s="23"/>
      <c r="F18" s="22"/>
      <c r="G18" s="24"/>
      <c r="H18" s="25"/>
      <c r="I18" s="25"/>
      <c r="J18" s="54"/>
      <c r="K18" s="55"/>
      <c r="L18" s="54"/>
      <c r="M18" s="97" t="s">
        <v>79</v>
      </c>
      <c r="N18" s="55"/>
      <c r="O18" s="25"/>
    </row>
    <row r="19" ht="20" customHeight="1" spans="1:15">
      <c r="A19" s="29"/>
      <c r="B19" s="30"/>
      <c r="C19" s="14"/>
      <c r="D19" s="15"/>
      <c r="E19" s="16"/>
      <c r="F19" s="15"/>
      <c r="G19" s="31"/>
      <c r="H19" s="32"/>
      <c r="I19" s="32"/>
      <c r="J19" s="49"/>
      <c r="K19" s="50"/>
      <c r="L19" s="49"/>
      <c r="M19" s="50"/>
      <c r="N19" s="50"/>
      <c r="O19" s="32"/>
    </row>
    <row r="20" ht="20" customHeight="1" spans="1:15">
      <c r="A20" s="29"/>
      <c r="B20" s="30"/>
      <c r="C20" s="14"/>
      <c r="D20" s="15"/>
      <c r="E20" s="16"/>
      <c r="F20" s="15"/>
      <c r="G20" s="31"/>
      <c r="H20" s="32"/>
      <c r="I20" s="32"/>
      <c r="J20" s="49"/>
      <c r="K20" s="50"/>
      <c r="L20" s="49"/>
      <c r="M20" s="50"/>
      <c r="N20" s="50"/>
      <c r="O20" s="32"/>
    </row>
    <row r="21" ht="20" customHeight="1" spans="1:15">
      <c r="A21" s="29"/>
      <c r="B21" s="30"/>
      <c r="C21" s="14"/>
      <c r="D21" s="15"/>
      <c r="E21" s="16"/>
      <c r="F21" s="15"/>
      <c r="G21" s="31"/>
      <c r="H21" s="32"/>
      <c r="I21" s="32"/>
      <c r="J21" s="49"/>
      <c r="K21" s="50"/>
      <c r="L21" s="49"/>
      <c r="M21" s="50"/>
      <c r="N21" s="50"/>
      <c r="O21" s="32"/>
    </row>
    <row r="22" ht="20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50"/>
      <c r="O22" s="32"/>
    </row>
    <row r="23" ht="20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50"/>
      <c r="L23" s="49"/>
      <c r="M23" s="50"/>
      <c r="N23" s="50"/>
      <c r="O23" s="32"/>
    </row>
    <row r="24" ht="20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49"/>
      <c r="K24" s="50"/>
      <c r="L24" s="49"/>
      <c r="M24" s="50"/>
      <c r="N24" s="50"/>
      <c r="O24" s="32"/>
    </row>
    <row r="25" ht="20" customHeight="1" spans="1:15">
      <c r="A25" s="29"/>
      <c r="B25" s="30"/>
      <c r="C25" s="14"/>
      <c r="D25" s="15"/>
      <c r="E25" s="16"/>
      <c r="F25" s="15"/>
      <c r="G25" s="31"/>
      <c r="H25" s="32"/>
      <c r="I25" s="32"/>
      <c r="J25" s="49"/>
      <c r="K25" s="61" t="s">
        <v>80</v>
      </c>
      <c r="L25" s="54"/>
      <c r="M25" s="50"/>
      <c r="N25" s="50"/>
      <c r="O25" s="32"/>
    </row>
    <row r="26" ht="30" customHeight="1" spans="1:17">
      <c r="A26" s="5" t="s">
        <v>48</v>
      </c>
      <c r="B26" s="5"/>
      <c r="C26" s="33" t="s">
        <v>49</v>
      </c>
      <c r="D26" s="34">
        <f>SUM(D7:D25)</f>
        <v>1070250.85</v>
      </c>
      <c r="E26" s="33" t="s">
        <v>49</v>
      </c>
      <c r="F26" s="34">
        <f>SUM(F7:F25)</f>
        <v>1083092.31</v>
      </c>
      <c r="G26" s="33" t="s">
        <v>49</v>
      </c>
      <c r="H26" s="34">
        <f>SUM(H7:H25)</f>
        <v>32109</v>
      </c>
      <c r="I26" s="34">
        <f>SUM(I7:I25)</f>
        <v>0</v>
      </c>
      <c r="J26" s="34">
        <f>SUM(J7:J25)</f>
        <v>2000</v>
      </c>
      <c r="K26" s="33" t="s">
        <v>49</v>
      </c>
      <c r="L26" s="34">
        <f>SUM(L7:L25)</f>
        <v>7647</v>
      </c>
      <c r="M26" s="33" t="s">
        <v>49</v>
      </c>
      <c r="N26" s="33" t="s">
        <v>49</v>
      </c>
      <c r="O26" s="34">
        <f>SUM(O7:O25)</f>
        <v>1028494.85</v>
      </c>
      <c r="Q26" s="1">
        <f>D26*0.03</f>
        <v>32107.5255</v>
      </c>
    </row>
    <row r="27" ht="30" customHeight="1" spans="1:15">
      <c r="A27" s="5" t="s">
        <v>50</v>
      </c>
      <c r="B27" s="5"/>
      <c r="C27" s="5" t="s">
        <v>51</v>
      </c>
      <c r="D27" s="5"/>
      <c r="E27" s="35">
        <f>E28+L27</f>
        <v>307060.8</v>
      </c>
      <c r="F27" s="35"/>
      <c r="G27" s="35"/>
      <c r="H27" s="35"/>
      <c r="I27" s="5" t="s">
        <v>52</v>
      </c>
      <c r="J27" s="5"/>
      <c r="K27" s="5" t="s">
        <v>53</v>
      </c>
      <c r="L27" s="35">
        <v>0</v>
      </c>
      <c r="M27" s="35"/>
      <c r="N27" s="35"/>
      <c r="O27" s="35"/>
    </row>
    <row r="28" ht="30" customHeight="1" spans="1:15">
      <c r="A28" s="5"/>
      <c r="B28" s="5"/>
      <c r="C28" s="5" t="s">
        <v>54</v>
      </c>
      <c r="D28" s="5"/>
      <c r="E28" s="36">
        <f>O17</f>
        <v>307060.8</v>
      </c>
      <c r="F28" s="36"/>
      <c r="G28" s="36"/>
      <c r="H28" s="36"/>
      <c r="I28" s="5"/>
      <c r="J28" s="5"/>
      <c r="K28" s="5" t="s">
        <v>55</v>
      </c>
      <c r="L28" s="6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62"/>
      <c r="N28" s="62"/>
      <c r="O28" s="62"/>
    </row>
    <row r="29" ht="42" customHeight="1" spans="1:15">
      <c r="A29" s="5" t="s">
        <v>56</v>
      </c>
      <c r="B29" s="5"/>
      <c r="C29" s="37"/>
      <c r="D29" s="37"/>
      <c r="E29" s="37"/>
      <c r="F29" s="37"/>
      <c r="G29" s="37"/>
      <c r="H29" s="37"/>
      <c r="I29" s="5" t="s">
        <v>57</v>
      </c>
      <c r="J29" s="5"/>
      <c r="K29" s="5" t="s">
        <v>58</v>
      </c>
      <c r="L29" s="5"/>
      <c r="M29" s="5"/>
      <c r="N29" s="5"/>
      <c r="O29" s="5"/>
    </row>
    <row r="30" ht="42" customHeight="1" spans="1:15">
      <c r="A30" s="5" t="s">
        <v>59</v>
      </c>
      <c r="B30" s="5"/>
      <c r="C30" s="37"/>
      <c r="D30" s="37"/>
      <c r="E30" s="37"/>
      <c r="F30" s="37"/>
      <c r="G30" s="37"/>
      <c r="H30" s="37"/>
      <c r="I30" s="5" t="s">
        <v>60</v>
      </c>
      <c r="J30" s="5"/>
      <c r="K30" s="37"/>
      <c r="L30" s="37"/>
      <c r="M30" s="37"/>
      <c r="N30" s="37"/>
      <c r="O30" s="37"/>
    </row>
    <row r="31" ht="42" customHeight="1" spans="1:15">
      <c r="A31" s="5" t="s">
        <v>61</v>
      </c>
      <c r="B31" s="5"/>
      <c r="C31" s="38"/>
      <c r="D31" s="38"/>
      <c r="E31" s="38"/>
      <c r="F31" s="38"/>
      <c r="G31" s="38"/>
      <c r="H31" s="38"/>
      <c r="I31" s="5" t="s">
        <v>62</v>
      </c>
      <c r="J31" s="5"/>
      <c r="K31" s="38"/>
      <c r="L31" s="38"/>
      <c r="M31" s="38"/>
      <c r="N31" s="38"/>
      <c r="O31" s="38"/>
    </row>
    <row r="32" ht="42" customHeight="1" spans="1:15">
      <c r="A32" s="5" t="s">
        <v>63</v>
      </c>
      <c r="B32" s="5"/>
      <c r="C32" s="38"/>
      <c r="D32" s="38"/>
      <c r="E32" s="38"/>
      <c r="F32" s="38"/>
      <c r="G32" s="38"/>
      <c r="H32" s="38"/>
      <c r="I32" s="5" t="s">
        <v>64</v>
      </c>
      <c r="J32" s="5"/>
      <c r="K32" s="38"/>
      <c r="L32" s="38"/>
      <c r="M32" s="38"/>
      <c r="N32" s="38"/>
      <c r="O32" s="38"/>
    </row>
    <row r="35" ht="13.5" spans="17:17">
      <c r="Q35"/>
    </row>
    <row r="38" ht="13.5" spans="2:2">
      <c r="B38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11:A12"/>
    <mergeCell ref="A14:A15"/>
    <mergeCell ref="H3:H4"/>
    <mergeCell ref="N11:N12"/>
    <mergeCell ref="O11:O12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8"/>
  <sheetViews>
    <sheetView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22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ht="27.95" customHeight="1" spans="1:15">
      <c r="A4" s="5" t="s">
        <v>26</v>
      </c>
      <c r="B4" s="5"/>
      <c r="C4" s="116"/>
      <c r="D4" s="116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27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120" t="s">
        <v>45</v>
      </c>
      <c r="O7" s="18">
        <f>D7+D8-H7-H8-I7-J7-O8</f>
        <v>210389.33</v>
      </c>
      <c r="Q7" s="115"/>
    </row>
    <row r="8" s="78" customFormat="1" ht="27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50" t="s">
        <v>46</v>
      </c>
      <c r="O8" s="96">
        <v>85000</v>
      </c>
    </row>
    <row r="9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50"/>
      <c r="O9" s="32"/>
    </row>
    <row r="10" ht="20.1" customHeight="1" spans="1:15">
      <c r="A10" s="29"/>
      <c r="B10" s="63"/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50"/>
      <c r="O10" s="25"/>
    </row>
    <row r="11" s="78" customFormat="1" ht="26" customHeight="1" spans="1:17">
      <c r="A11" s="79">
        <v>2</v>
      </c>
      <c r="B11" s="13">
        <v>43339</v>
      </c>
      <c r="C11" s="14" t="s">
        <v>44</v>
      </c>
      <c r="D11" s="15">
        <v>159441.16</v>
      </c>
      <c r="E11" s="81">
        <v>43242</v>
      </c>
      <c r="F11" s="15">
        <v>159441.16</v>
      </c>
      <c r="G11" s="17">
        <v>0.03</v>
      </c>
      <c r="H11" s="32">
        <f>ROUNDUP(D11*G11,0)</f>
        <v>4784</v>
      </c>
      <c r="I11" s="32">
        <v>0</v>
      </c>
      <c r="J11" s="49">
        <v>0</v>
      </c>
      <c r="K11" s="55"/>
      <c r="L11" s="99">
        <v>1594</v>
      </c>
      <c r="M11" s="98" t="s">
        <v>66</v>
      </c>
      <c r="N11" s="121" t="s">
        <v>67</v>
      </c>
      <c r="O11" s="101">
        <f>D11-H11-I11-J11-L11-L12</f>
        <v>103063.16</v>
      </c>
      <c r="Q11" s="115"/>
    </row>
    <row r="12" ht="26" customHeight="1" spans="1:15">
      <c r="A12" s="12"/>
      <c r="B12" s="30"/>
      <c r="C12" s="14"/>
      <c r="D12" s="15"/>
      <c r="E12" s="81">
        <v>43320</v>
      </c>
      <c r="F12" s="15">
        <v>284356.56</v>
      </c>
      <c r="G12" s="31"/>
      <c r="H12" s="32"/>
      <c r="I12" s="32"/>
      <c r="J12" s="49"/>
      <c r="K12" s="102" t="s">
        <v>68</v>
      </c>
      <c r="L12" s="103">
        <v>50000</v>
      </c>
      <c r="M12" s="104" t="s">
        <v>69</v>
      </c>
      <c r="N12" s="122"/>
      <c r="O12" s="106"/>
    </row>
    <row r="13" ht="20.1" customHeight="1" spans="1:15">
      <c r="A13" s="19"/>
      <c r="C13" s="21"/>
      <c r="D13" s="22"/>
      <c r="E13" s="23"/>
      <c r="F13" s="22"/>
      <c r="G13" s="24"/>
      <c r="H13" s="32"/>
      <c r="I13" s="32"/>
      <c r="J13" s="49"/>
      <c r="K13" s="50"/>
      <c r="L13" s="103"/>
      <c r="M13" s="107"/>
      <c r="N13" s="50"/>
      <c r="O13" s="32"/>
    </row>
    <row r="14" ht="25" customHeight="1" spans="1:15">
      <c r="A14" s="83">
        <v>3</v>
      </c>
      <c r="B14" s="84" t="s">
        <v>70</v>
      </c>
      <c r="C14" s="85"/>
      <c r="D14" s="86"/>
      <c r="E14" s="87"/>
      <c r="F14" s="86"/>
      <c r="G14" s="88"/>
      <c r="H14" s="89"/>
      <c r="I14" s="89"/>
      <c r="J14" s="108"/>
      <c r="K14" s="109"/>
      <c r="L14" s="103">
        <v>-50000</v>
      </c>
      <c r="M14" s="110" t="s">
        <v>71</v>
      </c>
      <c r="N14" s="123" t="s">
        <v>72</v>
      </c>
      <c r="O14" s="108">
        <v>267936.84</v>
      </c>
    </row>
    <row r="15" s="78" customFormat="1" ht="31" customHeight="1" spans="1:15">
      <c r="A15" s="90"/>
      <c r="B15" s="91">
        <v>43389</v>
      </c>
      <c r="C15" s="85" t="s">
        <v>73</v>
      </c>
      <c r="D15" s="86">
        <v>284356.56</v>
      </c>
      <c r="E15" s="87"/>
      <c r="F15" s="86"/>
      <c r="G15" s="92">
        <v>0.03</v>
      </c>
      <c r="H15" s="93">
        <f t="shared" ref="H15:H20" si="0">ROUNDUP(D15*G15,0)</f>
        <v>8531</v>
      </c>
      <c r="I15" s="89">
        <v>0</v>
      </c>
      <c r="J15" s="108">
        <v>0</v>
      </c>
      <c r="K15" s="109"/>
      <c r="L15" s="99">
        <v>2844</v>
      </c>
      <c r="M15" s="98" t="s">
        <v>76</v>
      </c>
      <c r="N15" s="124" t="s">
        <v>74</v>
      </c>
      <c r="O15" s="89">
        <f>D15-H15-I15-J15-L14-L15-O14</f>
        <v>55044.72</v>
      </c>
    </row>
    <row r="16" ht="20" customHeight="1" spans="1:15">
      <c r="A16" s="29"/>
      <c r="B16" s="63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50"/>
      <c r="O16" s="32"/>
    </row>
    <row r="17" ht="42" customHeight="1" spans="1:15">
      <c r="A17" s="12">
        <v>4</v>
      </c>
      <c r="B17" s="13">
        <v>43489</v>
      </c>
      <c r="C17" s="14" t="s">
        <v>73</v>
      </c>
      <c r="D17" s="15">
        <v>320896.8</v>
      </c>
      <c r="E17" s="16"/>
      <c r="F17" s="15"/>
      <c r="G17" s="17">
        <v>0.03</v>
      </c>
      <c r="H17" s="18">
        <f t="shared" si="0"/>
        <v>9627</v>
      </c>
      <c r="I17" s="32">
        <v>0</v>
      </c>
      <c r="J17" s="49">
        <v>1000</v>
      </c>
      <c r="K17" s="50"/>
      <c r="L17" s="113">
        <f>ROUNDUP(D17*1%,0)</f>
        <v>3209</v>
      </c>
      <c r="M17" s="114" t="s">
        <v>77</v>
      </c>
      <c r="N17" s="125" t="s">
        <v>78</v>
      </c>
      <c r="O17" s="49">
        <f>D17-H17-I17-J17-L17</f>
        <v>307060.8</v>
      </c>
    </row>
    <row r="18" s="78" customFormat="1" ht="20" customHeight="1" spans="1:15">
      <c r="A18" s="19"/>
      <c r="B18" s="28"/>
      <c r="C18" s="21"/>
      <c r="D18" s="22"/>
      <c r="E18" s="23"/>
      <c r="F18" s="22"/>
      <c r="G18" s="24"/>
      <c r="H18" s="25"/>
      <c r="I18" s="25"/>
      <c r="J18" s="54"/>
      <c r="K18" s="55"/>
      <c r="L18" s="54"/>
      <c r="M18" s="97" t="s">
        <v>79</v>
      </c>
      <c r="N18" s="55"/>
      <c r="O18" s="25"/>
    </row>
    <row r="19" ht="20" customHeight="1" spans="1:15">
      <c r="A19" s="29"/>
      <c r="B19" s="63" t="s">
        <v>1</v>
      </c>
      <c r="C19" s="14"/>
      <c r="D19" s="15"/>
      <c r="E19" s="16"/>
      <c r="F19" s="15"/>
      <c r="G19" s="31"/>
      <c r="H19" s="32"/>
      <c r="I19" s="32"/>
      <c r="J19" s="49"/>
      <c r="K19" s="50"/>
      <c r="L19" s="49"/>
      <c r="M19" s="50"/>
      <c r="N19" s="50"/>
      <c r="O19" s="32"/>
    </row>
    <row r="20" ht="38" customHeight="1" spans="1:15">
      <c r="A20" s="117">
        <v>5</v>
      </c>
      <c r="B20" s="26">
        <v>43494</v>
      </c>
      <c r="C20" s="21" t="s">
        <v>73</v>
      </c>
      <c r="D20" s="22">
        <v>333738.26</v>
      </c>
      <c r="E20" s="23">
        <v>43469</v>
      </c>
      <c r="F20" s="22">
        <v>333738.26</v>
      </c>
      <c r="G20" s="118">
        <v>0.03</v>
      </c>
      <c r="H20" s="119">
        <f t="shared" si="0"/>
        <v>10013</v>
      </c>
      <c r="I20" s="25">
        <v>0</v>
      </c>
      <c r="J20" s="54">
        <v>0</v>
      </c>
      <c r="K20" s="55"/>
      <c r="L20" s="113">
        <f>ROUNDUP(D20*1%,0)</f>
        <v>3338</v>
      </c>
      <c r="M20" s="114" t="s">
        <v>77</v>
      </c>
      <c r="N20" s="126" t="s">
        <v>78</v>
      </c>
      <c r="O20" s="54">
        <f>D20-H20-I20-J20-L20</f>
        <v>320387.26</v>
      </c>
    </row>
    <row r="21" ht="20" customHeight="1" spans="1:15">
      <c r="A21" s="19"/>
      <c r="B21" s="28"/>
      <c r="C21" s="21"/>
      <c r="D21" s="22"/>
      <c r="E21" s="23"/>
      <c r="F21" s="22"/>
      <c r="G21" s="24"/>
      <c r="H21" s="25"/>
      <c r="I21" s="25"/>
      <c r="J21" s="54"/>
      <c r="K21" s="55"/>
      <c r="L21" s="54"/>
      <c r="M21" s="97"/>
      <c r="N21" s="55"/>
      <c r="O21" s="25"/>
    </row>
    <row r="22" ht="20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50"/>
      <c r="O22" s="32"/>
    </row>
    <row r="23" ht="20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50"/>
      <c r="L23" s="49"/>
      <c r="M23" s="50"/>
      <c r="N23" s="50"/>
      <c r="O23" s="32"/>
    </row>
    <row r="24" ht="20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49"/>
      <c r="K24" s="50"/>
      <c r="L24" s="49"/>
      <c r="M24" s="50"/>
      <c r="N24" s="50"/>
      <c r="O24" s="32"/>
    </row>
    <row r="25" ht="20" customHeight="1" spans="1:15">
      <c r="A25" s="29"/>
      <c r="B25" s="30"/>
      <c r="C25" s="14"/>
      <c r="D25" s="15"/>
      <c r="E25" s="16"/>
      <c r="F25" s="15"/>
      <c r="G25" s="31"/>
      <c r="H25" s="32"/>
      <c r="I25" s="32"/>
      <c r="J25" s="49"/>
      <c r="K25" s="61" t="s">
        <v>81</v>
      </c>
      <c r="L25" s="54"/>
      <c r="M25" s="50"/>
      <c r="N25" s="50"/>
      <c r="O25" s="32"/>
    </row>
    <row r="26" ht="30" customHeight="1" spans="1:17">
      <c r="A26" s="5" t="s">
        <v>48</v>
      </c>
      <c r="B26" s="5"/>
      <c r="C26" s="33" t="s">
        <v>49</v>
      </c>
      <c r="D26" s="34">
        <f t="shared" ref="D26:J26" si="1">SUM(D7:D25)</f>
        <v>1403989.11</v>
      </c>
      <c r="E26" s="33" t="s">
        <v>49</v>
      </c>
      <c r="F26" s="34">
        <f t="shared" si="1"/>
        <v>1083092.31</v>
      </c>
      <c r="G26" s="33" t="s">
        <v>49</v>
      </c>
      <c r="H26" s="34">
        <f t="shared" si="1"/>
        <v>42122</v>
      </c>
      <c r="I26" s="34">
        <f t="shared" si="1"/>
        <v>0</v>
      </c>
      <c r="J26" s="34">
        <f t="shared" si="1"/>
        <v>2000</v>
      </c>
      <c r="K26" s="33" t="s">
        <v>49</v>
      </c>
      <c r="L26" s="34">
        <f>SUM(L7:L25)</f>
        <v>10985</v>
      </c>
      <c r="M26" s="33" t="s">
        <v>49</v>
      </c>
      <c r="N26" s="33" t="s">
        <v>49</v>
      </c>
      <c r="O26" s="34">
        <f>SUM(O7:O25)</f>
        <v>1348882.11</v>
      </c>
      <c r="Q26" s="1">
        <f>D26*0.03</f>
        <v>42119.6733</v>
      </c>
    </row>
    <row r="27" ht="30" customHeight="1" spans="1:15">
      <c r="A27" s="5" t="s">
        <v>50</v>
      </c>
      <c r="B27" s="5"/>
      <c r="C27" s="5" t="s">
        <v>51</v>
      </c>
      <c r="D27" s="5"/>
      <c r="E27" s="35">
        <f>E28+L27</f>
        <v>320387.26</v>
      </c>
      <c r="F27" s="35"/>
      <c r="G27" s="35"/>
      <c r="H27" s="35"/>
      <c r="I27" s="5" t="s">
        <v>52</v>
      </c>
      <c r="J27" s="5"/>
      <c r="K27" s="5" t="s">
        <v>53</v>
      </c>
      <c r="L27" s="35">
        <v>0</v>
      </c>
      <c r="M27" s="35"/>
      <c r="N27" s="35"/>
      <c r="O27" s="35"/>
    </row>
    <row r="28" ht="30" customHeight="1" spans="1:15">
      <c r="A28" s="5"/>
      <c r="B28" s="5"/>
      <c r="C28" s="5" t="s">
        <v>54</v>
      </c>
      <c r="D28" s="5"/>
      <c r="E28" s="36">
        <f>O20</f>
        <v>320387.26</v>
      </c>
      <c r="F28" s="36"/>
      <c r="G28" s="36"/>
      <c r="H28" s="36"/>
      <c r="I28" s="5"/>
      <c r="J28" s="5"/>
      <c r="K28" s="5" t="s">
        <v>55</v>
      </c>
      <c r="L28" s="6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62"/>
      <c r="N28" s="62"/>
      <c r="O28" s="62"/>
    </row>
    <row r="29" ht="42" customHeight="1" spans="1:15">
      <c r="A29" s="5" t="s">
        <v>56</v>
      </c>
      <c r="B29" s="5"/>
      <c r="C29" s="37"/>
      <c r="D29" s="37"/>
      <c r="E29" s="37"/>
      <c r="F29" s="37"/>
      <c r="G29" s="37"/>
      <c r="H29" s="37"/>
      <c r="I29" s="5" t="s">
        <v>57</v>
      </c>
      <c r="J29" s="5"/>
      <c r="K29" s="5" t="s">
        <v>58</v>
      </c>
      <c r="L29" s="5"/>
      <c r="M29" s="5"/>
      <c r="N29" s="5"/>
      <c r="O29" s="5"/>
    </row>
    <row r="30" ht="42" customHeight="1" spans="1:15">
      <c r="A30" s="5" t="s">
        <v>59</v>
      </c>
      <c r="B30" s="5"/>
      <c r="C30" s="37"/>
      <c r="D30" s="37"/>
      <c r="E30" s="37"/>
      <c r="F30" s="37"/>
      <c r="G30" s="37"/>
      <c r="H30" s="37"/>
      <c r="I30" s="5" t="s">
        <v>60</v>
      </c>
      <c r="J30" s="5"/>
      <c r="K30" s="37"/>
      <c r="L30" s="37"/>
      <c r="M30" s="37"/>
      <c r="N30" s="37"/>
      <c r="O30" s="37"/>
    </row>
    <row r="31" ht="42" customHeight="1" spans="1:15">
      <c r="A31" s="5" t="s">
        <v>61</v>
      </c>
      <c r="B31" s="5"/>
      <c r="C31" s="38"/>
      <c r="D31" s="38"/>
      <c r="E31" s="38"/>
      <c r="F31" s="38"/>
      <c r="G31" s="38"/>
      <c r="H31" s="38"/>
      <c r="I31" s="5" t="s">
        <v>62</v>
      </c>
      <c r="J31" s="5"/>
      <c r="K31" s="38"/>
      <c r="L31" s="38"/>
      <c r="M31" s="38"/>
      <c r="N31" s="38"/>
      <c r="O31" s="38"/>
    </row>
    <row r="32" ht="42" customHeight="1" spans="1:15">
      <c r="A32" s="5" t="s">
        <v>63</v>
      </c>
      <c r="B32" s="5"/>
      <c r="C32" s="38"/>
      <c r="D32" s="38"/>
      <c r="E32" s="38"/>
      <c r="F32" s="38"/>
      <c r="G32" s="38"/>
      <c r="H32" s="38"/>
      <c r="I32" s="5" t="s">
        <v>64</v>
      </c>
      <c r="J32" s="5"/>
      <c r="K32" s="38"/>
      <c r="L32" s="38"/>
      <c r="M32" s="38"/>
      <c r="N32" s="38"/>
      <c r="O32" s="38"/>
    </row>
    <row r="35" ht="13.5" spans="17:17">
      <c r="Q35"/>
    </row>
    <row r="38" ht="13.5" spans="2:2">
      <c r="B38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11:A12"/>
    <mergeCell ref="A14:A15"/>
    <mergeCell ref="H3:H4"/>
    <mergeCell ref="N11:N12"/>
    <mergeCell ref="O11:O12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6"/>
  <sheetViews>
    <sheetView topLeftCell="A13" workbookViewId="0">
      <selection activeCell="L20" sqref="L20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3" width="5.625" style="1" customWidth="1"/>
    <col min="14" max="14" width="2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s="1" customFormat="1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s="1" customFormat="1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82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s="1" customFormat="1" ht="27.95" customHeight="1" spans="1:15">
      <c r="A4" s="5" t="s">
        <v>26</v>
      </c>
      <c r="B4" s="5"/>
      <c r="C4" s="7">
        <v>1247550.04</v>
      </c>
      <c r="D4" s="7"/>
      <c r="E4" s="7" t="s">
        <v>27</v>
      </c>
      <c r="F4" s="8">
        <v>43345</v>
      </c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s="1" customFormat="1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s="1" customFormat="1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27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60" t="s">
        <v>45</v>
      </c>
      <c r="O7" s="18">
        <f>D7+D8-H7-H8-I7-J7-O8</f>
        <v>210389.33</v>
      </c>
      <c r="Q7" s="115"/>
    </row>
    <row r="8" s="78" customFormat="1" ht="27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60" t="s">
        <v>46</v>
      </c>
      <c r="O8" s="96">
        <v>85000</v>
      </c>
    </row>
    <row r="9" s="1" customFormat="1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60"/>
      <c r="O9" s="32"/>
    </row>
    <row r="10" s="1" customFormat="1" ht="20.1" customHeight="1" spans="1:15">
      <c r="A10" s="29"/>
      <c r="B10" s="63"/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60"/>
      <c r="O10" s="25"/>
    </row>
    <row r="11" s="78" customFormat="1" ht="26" customHeight="1" spans="1:17">
      <c r="A11" s="79">
        <v>2</v>
      </c>
      <c r="B11" s="13">
        <v>43339</v>
      </c>
      <c r="C11" s="14" t="s">
        <v>44</v>
      </c>
      <c r="D11" s="15">
        <v>159441.16</v>
      </c>
      <c r="E11" s="81">
        <v>43242</v>
      </c>
      <c r="F11" s="15">
        <v>159441.16</v>
      </c>
      <c r="G11" s="17">
        <v>0.03</v>
      </c>
      <c r="H11" s="32">
        <f>ROUNDUP(D11*G11,0)</f>
        <v>4784</v>
      </c>
      <c r="I11" s="32">
        <v>0</v>
      </c>
      <c r="J11" s="49">
        <v>0</v>
      </c>
      <c r="K11" s="55"/>
      <c r="L11" s="99">
        <v>1594</v>
      </c>
      <c r="M11" s="98" t="s">
        <v>66</v>
      </c>
      <c r="N11" s="100" t="s">
        <v>67</v>
      </c>
      <c r="O11" s="101">
        <f>D11-H11-I11-J11-L11-L12</f>
        <v>103063.16</v>
      </c>
      <c r="Q11" s="115"/>
    </row>
    <row r="12" s="1" customFormat="1" ht="26" customHeight="1" spans="1:15">
      <c r="A12" s="12"/>
      <c r="B12" s="30"/>
      <c r="C12" s="14"/>
      <c r="D12" s="15"/>
      <c r="E12" s="81">
        <v>43320</v>
      </c>
      <c r="F12" s="15">
        <v>284356.56</v>
      </c>
      <c r="G12" s="31"/>
      <c r="H12" s="32"/>
      <c r="I12" s="32"/>
      <c r="J12" s="49"/>
      <c r="K12" s="102" t="s">
        <v>68</v>
      </c>
      <c r="L12" s="103">
        <v>50000</v>
      </c>
      <c r="M12" s="104" t="s">
        <v>69</v>
      </c>
      <c r="N12" s="105"/>
      <c r="O12" s="106"/>
    </row>
    <row r="13" s="1" customFormat="1" ht="20.1" customHeight="1" spans="1:15">
      <c r="A13" s="19"/>
      <c r="B13" s="2"/>
      <c r="C13" s="21"/>
      <c r="D13" s="22"/>
      <c r="E13" s="23"/>
      <c r="F13" s="22"/>
      <c r="G13" s="24"/>
      <c r="H13" s="32"/>
      <c r="I13" s="32"/>
      <c r="J13" s="49"/>
      <c r="K13" s="50"/>
      <c r="L13" s="103"/>
      <c r="M13" s="107"/>
      <c r="N13" s="60"/>
      <c r="O13" s="32"/>
    </row>
    <row r="14" s="1" customFormat="1" ht="25" customHeight="1" spans="1:15">
      <c r="A14" s="83">
        <v>3</v>
      </c>
      <c r="B14" s="84" t="s">
        <v>70</v>
      </c>
      <c r="C14" s="85"/>
      <c r="D14" s="86"/>
      <c r="E14" s="87"/>
      <c r="F14" s="86"/>
      <c r="G14" s="88"/>
      <c r="H14" s="89"/>
      <c r="I14" s="89"/>
      <c r="J14" s="108"/>
      <c r="K14" s="109"/>
      <c r="L14" s="103">
        <v>-50000</v>
      </c>
      <c r="M14" s="110" t="s">
        <v>71</v>
      </c>
      <c r="N14" s="111" t="s">
        <v>72</v>
      </c>
      <c r="O14" s="108">
        <v>267936.84</v>
      </c>
    </row>
    <row r="15" s="78" customFormat="1" ht="31" customHeight="1" spans="1:15">
      <c r="A15" s="90"/>
      <c r="B15" s="91">
        <v>43389</v>
      </c>
      <c r="C15" s="85" t="s">
        <v>73</v>
      </c>
      <c r="D15" s="86">
        <v>284356.56</v>
      </c>
      <c r="E15" s="87"/>
      <c r="F15" s="86"/>
      <c r="G15" s="92">
        <v>0.03</v>
      </c>
      <c r="H15" s="93">
        <f>ROUNDUP(D15*G15,0)</f>
        <v>8531</v>
      </c>
      <c r="I15" s="89">
        <v>0</v>
      </c>
      <c r="J15" s="108">
        <v>0</v>
      </c>
      <c r="K15" s="109"/>
      <c r="L15" s="99">
        <v>2844</v>
      </c>
      <c r="M15" s="98" t="s">
        <v>76</v>
      </c>
      <c r="N15" s="112" t="s">
        <v>74</v>
      </c>
      <c r="O15" s="89">
        <f>D15-H15-I15-J15-L14-L15-O14</f>
        <v>55044.72</v>
      </c>
    </row>
    <row r="16" s="1" customFormat="1" ht="20" customHeight="1" spans="1:15">
      <c r="A16" s="29"/>
      <c r="B16" s="63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60"/>
      <c r="O16" s="32"/>
    </row>
    <row r="17" s="1" customFormat="1" ht="42" customHeight="1" spans="1:15">
      <c r="A17" s="12">
        <v>4</v>
      </c>
      <c r="B17" s="13">
        <v>43489</v>
      </c>
      <c r="C17" s="14" t="s">
        <v>73</v>
      </c>
      <c r="D17" s="15">
        <v>320896.8</v>
      </c>
      <c r="E17" s="16"/>
      <c r="F17" s="15"/>
      <c r="G17" s="17">
        <v>0.03</v>
      </c>
      <c r="H17" s="18">
        <f>ROUNDUP(D17*G17,0)</f>
        <v>9627</v>
      </c>
      <c r="I17" s="32">
        <v>0</v>
      </c>
      <c r="J17" s="49">
        <v>1000</v>
      </c>
      <c r="K17" s="50"/>
      <c r="L17" s="113">
        <f>ROUNDUP(D17*1%,0)</f>
        <v>3209</v>
      </c>
      <c r="M17" s="114" t="s">
        <v>77</v>
      </c>
      <c r="N17" s="53" t="s">
        <v>78</v>
      </c>
      <c r="O17" s="49">
        <f>D17-H17-I17-J17-L17</f>
        <v>307060.8</v>
      </c>
    </row>
    <row r="18" s="78" customFormat="1" ht="20" customHeight="1" spans="1:15">
      <c r="A18" s="19"/>
      <c r="B18" s="28"/>
      <c r="C18" s="21"/>
      <c r="D18" s="22"/>
      <c r="E18" s="23"/>
      <c r="F18" s="22"/>
      <c r="G18" s="24"/>
      <c r="H18" s="25"/>
      <c r="I18" s="25"/>
      <c r="J18" s="54"/>
      <c r="K18" s="55"/>
      <c r="L18" s="54"/>
      <c r="M18" s="97" t="s">
        <v>79</v>
      </c>
      <c r="N18" s="57"/>
      <c r="O18" s="25"/>
    </row>
    <row r="19" s="1" customFormat="1" ht="20" customHeight="1" spans="1:15">
      <c r="A19" s="19"/>
      <c r="B19" s="20" t="s">
        <v>1</v>
      </c>
      <c r="C19" s="21"/>
      <c r="D19" s="22"/>
      <c r="E19" s="23"/>
      <c r="F19" s="22"/>
      <c r="G19" s="24"/>
      <c r="H19" s="25"/>
      <c r="I19" s="25"/>
      <c r="J19" s="54"/>
      <c r="K19" s="55"/>
      <c r="L19" s="54"/>
      <c r="M19" s="56"/>
      <c r="N19" s="57"/>
      <c r="O19" s="25"/>
    </row>
    <row r="20" s="1" customFormat="1" ht="42" customHeight="1" spans="1:15">
      <c r="A20" s="19">
        <v>6</v>
      </c>
      <c r="B20" s="26">
        <v>44018</v>
      </c>
      <c r="C20" s="21" t="s">
        <v>73</v>
      </c>
      <c r="D20" s="22">
        <v>126430.43</v>
      </c>
      <c r="E20" s="23"/>
      <c r="F20" s="22"/>
      <c r="G20" s="27">
        <v>0.03</v>
      </c>
      <c r="H20" s="25">
        <v>5318.98</v>
      </c>
      <c r="I20" s="58">
        <v>0</v>
      </c>
      <c r="J20" s="25">
        <v>500</v>
      </c>
      <c r="K20" s="25" t="s">
        <v>83</v>
      </c>
      <c r="L20" s="54">
        <v>1773</v>
      </c>
      <c r="M20" s="55" t="s">
        <v>77</v>
      </c>
      <c r="N20" s="57" t="s">
        <v>84</v>
      </c>
      <c r="O20" s="25">
        <v>119607.21</v>
      </c>
    </row>
    <row r="21" s="1" customFormat="1" ht="20" customHeight="1" spans="1:15">
      <c r="A21" s="19"/>
      <c r="B21" s="28"/>
      <c r="C21" s="21"/>
      <c r="D21" s="22">
        <v>50868.76</v>
      </c>
      <c r="E21" s="23"/>
      <c r="F21" s="22"/>
      <c r="G21" s="24"/>
      <c r="H21" s="25"/>
      <c r="I21" s="59"/>
      <c r="J21" s="25">
        <v>100</v>
      </c>
      <c r="K21" s="55" t="s">
        <v>85</v>
      </c>
      <c r="L21" s="54"/>
      <c r="M21" s="55"/>
      <c r="N21" s="57"/>
      <c r="O21" s="25"/>
    </row>
    <row r="22" s="1" customFormat="1" ht="20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60"/>
      <c r="O22" s="32"/>
    </row>
    <row r="23" s="1" customFormat="1" ht="20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61" t="s">
        <v>86</v>
      </c>
      <c r="L23" s="54"/>
      <c r="M23" s="50"/>
      <c r="N23" s="60"/>
      <c r="O23" s="32"/>
    </row>
    <row r="24" s="1" customFormat="1" ht="30" customHeight="1" spans="1:15">
      <c r="A24" s="5" t="s">
        <v>48</v>
      </c>
      <c r="B24" s="5"/>
      <c r="C24" s="33" t="s">
        <v>49</v>
      </c>
      <c r="D24" s="34">
        <f>SUM(D7:D23)</f>
        <v>1247550.04</v>
      </c>
      <c r="E24" s="33" t="s">
        <v>49</v>
      </c>
      <c r="F24" s="34">
        <f>SUM(F7:F23)</f>
        <v>749354.05</v>
      </c>
      <c r="G24" s="33" t="s">
        <v>49</v>
      </c>
      <c r="H24" s="34">
        <f>SUM(H7:H23)</f>
        <v>37427.98</v>
      </c>
      <c r="I24" s="34">
        <f>SUM(I7:I23)</f>
        <v>0</v>
      </c>
      <c r="J24" s="34">
        <f>SUM(J7:J23)</f>
        <v>2600</v>
      </c>
      <c r="K24" s="33" t="s">
        <v>49</v>
      </c>
      <c r="L24" s="34">
        <f>SUM(L7:L23)</f>
        <v>9420</v>
      </c>
      <c r="M24" s="33" t="s">
        <v>49</v>
      </c>
      <c r="N24" s="33" t="s">
        <v>49</v>
      </c>
      <c r="O24" s="34">
        <f>SUM(O7:O23)</f>
        <v>1148102.06</v>
      </c>
    </row>
    <row r="25" s="1" customFormat="1" ht="30" customHeight="1" spans="1:15">
      <c r="A25" s="5" t="s">
        <v>50</v>
      </c>
      <c r="B25" s="5"/>
      <c r="C25" s="5" t="s">
        <v>51</v>
      </c>
      <c r="D25" s="5"/>
      <c r="E25" s="35">
        <v>119607.21</v>
      </c>
      <c r="F25" s="35"/>
      <c r="G25" s="35"/>
      <c r="H25" s="35"/>
      <c r="I25" s="5" t="s">
        <v>52</v>
      </c>
      <c r="J25" s="5"/>
      <c r="K25" s="5" t="s">
        <v>53</v>
      </c>
      <c r="L25" s="35">
        <v>0</v>
      </c>
      <c r="M25" s="35"/>
      <c r="N25" s="35"/>
      <c r="O25" s="35"/>
    </row>
    <row r="26" s="1" customFormat="1" ht="30" customHeight="1" spans="1:17">
      <c r="A26" s="5"/>
      <c r="B26" s="5"/>
      <c r="C26" s="5" t="s">
        <v>54</v>
      </c>
      <c r="D26" s="5"/>
      <c r="E26" s="36">
        <v>0</v>
      </c>
      <c r="F26" s="36"/>
      <c r="G26" s="36"/>
      <c r="H26" s="36"/>
      <c r="I26" s="5"/>
      <c r="J26" s="5"/>
      <c r="K26" s="5" t="s">
        <v>55</v>
      </c>
      <c r="L26" s="62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62"/>
      <c r="N26" s="62"/>
      <c r="O26" s="62"/>
      <c r="Q26" s="1">
        <f>D20+D21-H20-J20-J21-L20-O20</f>
        <v>50000</v>
      </c>
    </row>
    <row r="27" s="1" customFormat="1" ht="42" customHeight="1" spans="1:15">
      <c r="A27" s="5" t="s">
        <v>56</v>
      </c>
      <c r="B27" s="5"/>
      <c r="C27" s="37"/>
      <c r="D27" s="37"/>
      <c r="E27" s="37"/>
      <c r="F27" s="37"/>
      <c r="G27" s="37"/>
      <c r="H27" s="37"/>
      <c r="I27" s="5" t="s">
        <v>57</v>
      </c>
      <c r="J27" s="5"/>
      <c r="K27" s="5"/>
      <c r="L27" s="5"/>
      <c r="M27" s="5"/>
      <c r="N27" s="5"/>
      <c r="O27" s="5"/>
    </row>
    <row r="28" s="1" customFormat="1" ht="42" customHeight="1" spans="1:15">
      <c r="A28" s="5" t="s">
        <v>59</v>
      </c>
      <c r="B28" s="5"/>
      <c r="C28" s="37"/>
      <c r="D28" s="37"/>
      <c r="E28" s="37"/>
      <c r="F28" s="37"/>
      <c r="G28" s="37"/>
      <c r="H28" s="37"/>
      <c r="I28" s="5" t="s">
        <v>60</v>
      </c>
      <c r="J28" s="5"/>
      <c r="K28" s="37"/>
      <c r="L28" s="37"/>
      <c r="M28" s="37"/>
      <c r="N28" s="37"/>
      <c r="O28" s="37"/>
    </row>
    <row r="29" s="1" customFormat="1" ht="42" customHeight="1" spans="1:20">
      <c r="A29" s="5" t="s">
        <v>61</v>
      </c>
      <c r="B29" s="5"/>
      <c r="C29" s="38"/>
      <c r="D29" s="38"/>
      <c r="E29" s="38"/>
      <c r="F29" s="38"/>
      <c r="G29" s="38"/>
      <c r="H29" s="38"/>
      <c r="I29" s="5" t="s">
        <v>62</v>
      </c>
      <c r="J29" s="5"/>
      <c r="K29" s="38"/>
      <c r="L29" s="38"/>
      <c r="M29" s="38"/>
      <c r="N29" s="38"/>
      <c r="O29" s="38"/>
      <c r="S29" s="1">
        <f>D20+D21</f>
        <v>177299.19</v>
      </c>
      <c r="T29" s="1">
        <v>10985</v>
      </c>
    </row>
    <row r="30" s="1" customFormat="1" ht="42" customHeight="1" spans="1:20">
      <c r="A30" s="5" t="s">
        <v>63</v>
      </c>
      <c r="B30" s="5"/>
      <c r="C30" s="38"/>
      <c r="D30" s="38"/>
      <c r="E30" s="38"/>
      <c r="F30" s="38"/>
      <c r="G30" s="38"/>
      <c r="H30" s="38"/>
      <c r="I30" s="5" t="s">
        <v>64</v>
      </c>
      <c r="J30" s="5"/>
      <c r="K30" s="38"/>
      <c r="L30" s="38"/>
      <c r="M30" s="38"/>
      <c r="N30" s="38"/>
      <c r="O30" s="38"/>
      <c r="S30" s="1">
        <f>S29*0.01</f>
        <v>1772.9919</v>
      </c>
      <c r="T30" s="1">
        <v>1773</v>
      </c>
    </row>
    <row r="31" s="1" customFormat="1" spans="2:15">
      <c r="B31" s="2"/>
      <c r="D31" s="3"/>
      <c r="E31" s="2"/>
      <c r="F31" s="3"/>
      <c r="H31" s="3"/>
      <c r="J31" s="3"/>
      <c r="O31" s="3"/>
    </row>
    <row r="32" s="1" customFormat="1" spans="2:15">
      <c r="B32" s="2"/>
      <c r="D32" s="3"/>
      <c r="E32" s="2"/>
      <c r="F32" s="3"/>
      <c r="H32" s="3"/>
      <c r="J32" s="3"/>
      <c r="O32" s="3"/>
    </row>
    <row r="33" s="1" customFormat="1" ht="13.5" spans="2:17">
      <c r="B33" s="2"/>
      <c r="D33" s="3"/>
      <c r="E33" s="2"/>
      <c r="F33" s="3"/>
      <c r="H33" s="3"/>
      <c r="J33" s="3"/>
      <c r="O33" s="3"/>
      <c r="P33" s="1">
        <f>D20+D21</f>
        <v>177299.19</v>
      </c>
      <c r="Q33"/>
    </row>
    <row r="34" s="1" customFormat="1" spans="2:16">
      <c r="B34" s="2"/>
      <c r="D34" s="3"/>
      <c r="E34" s="2"/>
      <c r="F34" s="3"/>
      <c r="H34" s="3"/>
      <c r="J34" s="3"/>
      <c r="O34" s="3"/>
      <c r="P34" s="1">
        <f>O20-50000</f>
        <v>69607.21</v>
      </c>
    </row>
    <row r="35" s="1" customFormat="1" spans="2:15">
      <c r="B35" s="2"/>
      <c r="D35" s="3"/>
      <c r="E35" s="2"/>
      <c r="F35" s="3"/>
      <c r="H35" s="3"/>
      <c r="J35" s="3"/>
      <c r="O35" s="3"/>
    </row>
    <row r="36" s="1" customFormat="1" ht="13.5" spans="2:15">
      <c r="B36"/>
      <c r="D36" s="3"/>
      <c r="E36" s="2"/>
      <c r="F36" s="3"/>
      <c r="H36" s="3"/>
      <c r="J36" s="3"/>
      <c r="O36" s="3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A7:A8"/>
    <mergeCell ref="A11:A12"/>
    <mergeCell ref="A14:A15"/>
    <mergeCell ref="H3:H4"/>
    <mergeCell ref="N11:N12"/>
    <mergeCell ref="O11:O12"/>
    <mergeCell ref="A25:B26"/>
    <mergeCell ref="I25:J26"/>
  </mergeCells>
  <pageMargins left="0.75" right="0.75" top="1" bottom="1" header="0.5" footer="0.5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8"/>
  <sheetViews>
    <sheetView tabSelected="1" topLeftCell="A5" workbookViewId="0">
      <selection activeCell="D26" sqref="D26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3" width="5.625" style="1" customWidth="1"/>
    <col min="14" max="14" width="2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s="1" customFormat="1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s="1" customFormat="1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82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s="1" customFormat="1" ht="27.95" customHeight="1" spans="1:15">
      <c r="A4" s="5" t="s">
        <v>26</v>
      </c>
      <c r="B4" s="5"/>
      <c r="C4" s="7">
        <v>1247550.04</v>
      </c>
      <c r="D4" s="7"/>
      <c r="E4" s="7" t="s">
        <v>27</v>
      </c>
      <c r="F4" s="8">
        <v>43345</v>
      </c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s="1" customFormat="1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s="1" customFormat="1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27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60" t="s">
        <v>45</v>
      </c>
      <c r="O7" s="18">
        <f>D7+D8-H7-H8-I7-J7-O8</f>
        <v>210389.33</v>
      </c>
      <c r="Q7" s="115"/>
    </row>
    <row r="8" s="78" customFormat="1" ht="27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60" t="s">
        <v>46</v>
      </c>
      <c r="O8" s="96">
        <v>85000</v>
      </c>
    </row>
    <row r="9" s="1" customFormat="1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60"/>
      <c r="O9" s="32"/>
    </row>
    <row r="10" s="1" customFormat="1" ht="20.1" customHeight="1" spans="1:15">
      <c r="A10" s="29"/>
      <c r="B10" s="63"/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60"/>
      <c r="O10" s="25"/>
    </row>
    <row r="11" s="78" customFormat="1" ht="26" customHeight="1" spans="1:17">
      <c r="A11" s="79">
        <v>2</v>
      </c>
      <c r="B11" s="13">
        <v>43339</v>
      </c>
      <c r="C11" s="14" t="s">
        <v>44</v>
      </c>
      <c r="D11" s="15">
        <v>159441.16</v>
      </c>
      <c r="E11" s="81">
        <v>43242</v>
      </c>
      <c r="F11" s="15">
        <v>159441.16</v>
      </c>
      <c r="G11" s="17">
        <v>0.03</v>
      </c>
      <c r="H11" s="32">
        <f>ROUNDUP(D11*G11,0)</f>
        <v>4784</v>
      </c>
      <c r="I11" s="32">
        <v>0</v>
      </c>
      <c r="J11" s="49">
        <v>0</v>
      </c>
      <c r="K11" s="55"/>
      <c r="L11" s="99">
        <v>1594</v>
      </c>
      <c r="M11" s="98" t="s">
        <v>66</v>
      </c>
      <c r="N11" s="100" t="s">
        <v>67</v>
      </c>
      <c r="O11" s="101">
        <f>D11-H11-I11-J11-L11-L12</f>
        <v>103063.16</v>
      </c>
      <c r="Q11" s="115"/>
    </row>
    <row r="12" s="1" customFormat="1" ht="26" customHeight="1" spans="1:15">
      <c r="A12" s="12"/>
      <c r="B12" s="30"/>
      <c r="C12" s="14"/>
      <c r="D12" s="15"/>
      <c r="E12" s="81">
        <v>43320</v>
      </c>
      <c r="F12" s="15">
        <v>284356.56</v>
      </c>
      <c r="G12" s="31"/>
      <c r="H12" s="32"/>
      <c r="I12" s="32"/>
      <c r="J12" s="49"/>
      <c r="K12" s="102" t="s">
        <v>68</v>
      </c>
      <c r="L12" s="103">
        <v>50000</v>
      </c>
      <c r="M12" s="104" t="s">
        <v>69</v>
      </c>
      <c r="N12" s="105"/>
      <c r="O12" s="106"/>
    </row>
    <row r="13" s="1" customFormat="1" ht="20.1" customHeight="1" spans="1:15">
      <c r="A13" s="19"/>
      <c r="B13" s="2"/>
      <c r="C13" s="21"/>
      <c r="D13" s="22"/>
      <c r="E13" s="23"/>
      <c r="F13" s="22"/>
      <c r="G13" s="24"/>
      <c r="H13" s="32"/>
      <c r="I13" s="32"/>
      <c r="J13" s="49"/>
      <c r="K13" s="50"/>
      <c r="L13" s="103"/>
      <c r="M13" s="107"/>
      <c r="N13" s="60"/>
      <c r="O13" s="32"/>
    </row>
    <row r="14" s="1" customFormat="1" ht="25" customHeight="1" spans="1:15">
      <c r="A14" s="83">
        <v>3</v>
      </c>
      <c r="B14" s="84" t="s">
        <v>70</v>
      </c>
      <c r="C14" s="85"/>
      <c r="D14" s="86"/>
      <c r="E14" s="87"/>
      <c r="F14" s="86"/>
      <c r="G14" s="88"/>
      <c r="H14" s="89"/>
      <c r="I14" s="89"/>
      <c r="J14" s="108"/>
      <c r="K14" s="109"/>
      <c r="L14" s="103">
        <v>-50000</v>
      </c>
      <c r="M14" s="110" t="s">
        <v>71</v>
      </c>
      <c r="N14" s="111" t="s">
        <v>72</v>
      </c>
      <c r="O14" s="108">
        <v>267936.84</v>
      </c>
    </row>
    <row r="15" s="78" customFormat="1" ht="31" customHeight="1" spans="1:15">
      <c r="A15" s="90"/>
      <c r="B15" s="91">
        <v>43389</v>
      </c>
      <c r="C15" s="85" t="s">
        <v>73</v>
      </c>
      <c r="D15" s="86">
        <v>284356.56</v>
      </c>
      <c r="E15" s="87"/>
      <c r="F15" s="86"/>
      <c r="G15" s="92">
        <v>0.03</v>
      </c>
      <c r="H15" s="93">
        <f>ROUNDUP(D15*G15,0)</f>
        <v>8531</v>
      </c>
      <c r="I15" s="89">
        <v>0</v>
      </c>
      <c r="J15" s="108">
        <v>0</v>
      </c>
      <c r="K15" s="109"/>
      <c r="L15" s="99">
        <v>2844</v>
      </c>
      <c r="M15" s="98" t="s">
        <v>76</v>
      </c>
      <c r="N15" s="112" t="s">
        <v>74</v>
      </c>
      <c r="O15" s="89">
        <f>D15-H15-I15-J15-L14-L15-O14</f>
        <v>55044.72</v>
      </c>
    </row>
    <row r="16" s="1" customFormat="1" ht="20" customHeight="1" spans="1:15">
      <c r="A16" s="29"/>
      <c r="B16" s="63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60"/>
      <c r="O16" s="32"/>
    </row>
    <row r="17" s="1" customFormat="1" ht="42" customHeight="1" spans="1:15">
      <c r="A17" s="12">
        <v>4</v>
      </c>
      <c r="B17" s="13">
        <v>43489</v>
      </c>
      <c r="C17" s="14" t="s">
        <v>73</v>
      </c>
      <c r="D17" s="15">
        <v>320896.8</v>
      </c>
      <c r="E17" s="16"/>
      <c r="F17" s="15"/>
      <c r="G17" s="17">
        <v>0.03</v>
      </c>
      <c r="H17" s="18">
        <f>ROUNDUP(D17*G17,0)</f>
        <v>9627</v>
      </c>
      <c r="I17" s="32">
        <v>0</v>
      </c>
      <c r="J17" s="49">
        <v>1000</v>
      </c>
      <c r="K17" s="50"/>
      <c r="L17" s="113">
        <f>ROUNDUP(D17*1%,0)</f>
        <v>3209</v>
      </c>
      <c r="M17" s="114" t="s">
        <v>77</v>
      </c>
      <c r="N17" s="53" t="s">
        <v>78</v>
      </c>
      <c r="O17" s="49">
        <f>D17-H17-I17-J17-L17</f>
        <v>307060.8</v>
      </c>
    </row>
    <row r="18" s="78" customFormat="1" ht="20" customHeight="1" spans="1:15">
      <c r="A18" s="19"/>
      <c r="B18" s="28"/>
      <c r="C18" s="21"/>
      <c r="D18" s="22"/>
      <c r="E18" s="23"/>
      <c r="F18" s="22"/>
      <c r="G18" s="24"/>
      <c r="H18" s="25"/>
      <c r="I18" s="25"/>
      <c r="J18" s="54"/>
      <c r="K18" s="55"/>
      <c r="L18" s="54"/>
      <c r="M18" s="97" t="s">
        <v>79</v>
      </c>
      <c r="N18" s="57"/>
      <c r="O18" s="25"/>
    </row>
    <row r="19" s="1" customFormat="1" ht="20" customHeight="1" spans="1:15">
      <c r="A19" s="19"/>
      <c r="B19" s="20"/>
      <c r="C19" s="21"/>
      <c r="D19" s="22"/>
      <c r="E19" s="23"/>
      <c r="F19" s="22"/>
      <c r="G19" s="24"/>
      <c r="H19" s="25"/>
      <c r="I19" s="25"/>
      <c r="J19" s="54"/>
      <c r="K19" s="55"/>
      <c r="L19" s="54"/>
      <c r="M19" s="56"/>
      <c r="N19" s="57"/>
      <c r="O19" s="25"/>
    </row>
    <row r="20" s="1" customFormat="1" ht="42" customHeight="1" spans="1:15">
      <c r="A20" s="29">
        <v>5</v>
      </c>
      <c r="B20" s="13">
        <v>44018</v>
      </c>
      <c r="C20" s="14" t="s">
        <v>73</v>
      </c>
      <c r="D20" s="15">
        <v>126430.43</v>
      </c>
      <c r="E20" s="16"/>
      <c r="F20" s="15"/>
      <c r="G20" s="94">
        <v>0.03</v>
      </c>
      <c r="H20" s="32">
        <v>5318.98</v>
      </c>
      <c r="I20" s="59">
        <v>0</v>
      </c>
      <c r="J20" s="32">
        <v>500</v>
      </c>
      <c r="K20" s="32" t="s">
        <v>83</v>
      </c>
      <c r="L20" s="49">
        <v>1773</v>
      </c>
      <c r="M20" s="50" t="s">
        <v>77</v>
      </c>
      <c r="N20" s="60" t="s">
        <v>84</v>
      </c>
      <c r="O20" s="32">
        <v>119607.21</v>
      </c>
    </row>
    <row r="21" s="1" customFormat="1" ht="20" customHeight="1" spans="1:15">
      <c r="A21" s="29"/>
      <c r="B21" s="30"/>
      <c r="C21" s="14"/>
      <c r="D21" s="15">
        <v>50868.76</v>
      </c>
      <c r="E21" s="16"/>
      <c r="F21" s="15"/>
      <c r="G21" s="31"/>
      <c r="H21" s="32"/>
      <c r="I21" s="59"/>
      <c r="J21" s="32">
        <v>100</v>
      </c>
      <c r="K21" s="50" t="s">
        <v>85</v>
      </c>
      <c r="L21" s="49"/>
      <c r="M21" s="50"/>
      <c r="N21" s="60"/>
      <c r="O21" s="32"/>
    </row>
    <row r="22" s="1" customFormat="1" ht="20" customHeight="1" spans="1:15">
      <c r="A22" s="19"/>
      <c r="B22" s="28"/>
      <c r="C22" s="21"/>
      <c r="D22" s="22"/>
      <c r="E22" s="23"/>
      <c r="F22" s="22"/>
      <c r="G22" s="24"/>
      <c r="H22" s="25"/>
      <c r="I22" s="59"/>
      <c r="J22" s="25"/>
      <c r="K22" s="55"/>
      <c r="L22" s="54"/>
      <c r="M22" s="55"/>
      <c r="N22" s="57"/>
      <c r="O22" s="25"/>
    </row>
    <row r="23" s="1" customFormat="1" ht="36" customHeight="1" spans="1:15">
      <c r="A23" s="19">
        <v>6</v>
      </c>
      <c r="B23" s="28">
        <v>44194</v>
      </c>
      <c r="C23" s="21" t="s">
        <v>73</v>
      </c>
      <c r="D23" s="22"/>
      <c r="E23" s="23"/>
      <c r="F23" s="22"/>
      <c r="G23" s="24"/>
      <c r="H23" s="25"/>
      <c r="I23" s="58">
        <v>0</v>
      </c>
      <c r="J23" s="25">
        <v>50</v>
      </c>
      <c r="K23" s="55" t="s">
        <v>85</v>
      </c>
      <c r="L23" s="54">
        <v>-9420</v>
      </c>
      <c r="M23" s="55" t="s">
        <v>87</v>
      </c>
      <c r="N23" s="57" t="s">
        <v>84</v>
      </c>
      <c r="O23" s="25">
        <v>58392.79</v>
      </c>
    </row>
    <row r="24" s="1" customFormat="1" ht="37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54">
        <v>500</v>
      </c>
      <c r="K24" s="55" t="s">
        <v>88</v>
      </c>
      <c r="L24" s="49"/>
      <c r="M24" s="50"/>
      <c r="N24" s="57" t="s">
        <v>45</v>
      </c>
      <c r="O24" s="25">
        <v>477.21</v>
      </c>
    </row>
    <row r="25" s="1" customFormat="1" ht="20" customHeight="1" spans="1:15">
      <c r="A25" s="29"/>
      <c r="B25" s="30"/>
      <c r="C25" s="14"/>
      <c r="D25" s="15"/>
      <c r="E25" s="16"/>
      <c r="F25" s="15"/>
      <c r="G25" s="31"/>
      <c r="H25" s="32"/>
      <c r="I25" s="32"/>
      <c r="J25" s="49"/>
      <c r="K25" s="61"/>
      <c r="L25" s="54"/>
      <c r="M25" s="50"/>
      <c r="N25" s="60"/>
      <c r="O25" s="32"/>
    </row>
    <row r="26" s="1" customFormat="1" ht="30" customHeight="1" spans="1:15">
      <c r="A26" s="5" t="s">
        <v>48</v>
      </c>
      <c r="B26" s="5"/>
      <c r="C26" s="33" t="s">
        <v>49</v>
      </c>
      <c r="D26" s="34">
        <f>SUM(D7:D25)</f>
        <v>1247550.04</v>
      </c>
      <c r="E26" s="33" t="s">
        <v>49</v>
      </c>
      <c r="F26" s="34">
        <f>SUM(F7:F25)</f>
        <v>749354.05</v>
      </c>
      <c r="G26" s="33" t="s">
        <v>49</v>
      </c>
      <c r="H26" s="34">
        <f>SUM(H7:H25)</f>
        <v>37427.98</v>
      </c>
      <c r="I26" s="34">
        <f>SUM(I7:I25)</f>
        <v>0</v>
      </c>
      <c r="J26" s="34">
        <f>SUM(J7:J25)</f>
        <v>3150</v>
      </c>
      <c r="K26" s="33" t="s">
        <v>49</v>
      </c>
      <c r="L26" s="34">
        <f>SUM(L7:L25)</f>
        <v>0</v>
      </c>
      <c r="M26" s="33" t="s">
        <v>49</v>
      </c>
      <c r="N26" s="33" t="s">
        <v>49</v>
      </c>
      <c r="O26" s="34">
        <f>SUM(O7:O25)</f>
        <v>1206972.06</v>
      </c>
    </row>
    <row r="27" s="1" customFormat="1" ht="30" customHeight="1" spans="1:15">
      <c r="A27" s="5" t="s">
        <v>50</v>
      </c>
      <c r="B27" s="5"/>
      <c r="C27" s="5" t="s">
        <v>51</v>
      </c>
      <c r="D27" s="5"/>
      <c r="E27" s="35">
        <f>O23+O24</f>
        <v>58870</v>
      </c>
      <c r="F27" s="35"/>
      <c r="G27" s="35"/>
      <c r="H27" s="35"/>
      <c r="I27" s="5" t="s">
        <v>52</v>
      </c>
      <c r="J27" s="5"/>
      <c r="K27" s="5" t="s">
        <v>53</v>
      </c>
      <c r="L27" s="35">
        <v>0</v>
      </c>
      <c r="M27" s="35"/>
      <c r="N27" s="35"/>
      <c r="O27" s="35"/>
    </row>
    <row r="28" s="1" customFormat="1" ht="30" customHeight="1" spans="1:17">
      <c r="A28" s="5"/>
      <c r="B28" s="5"/>
      <c r="C28" s="5" t="s">
        <v>54</v>
      </c>
      <c r="D28" s="5"/>
      <c r="E28" s="36">
        <v>0</v>
      </c>
      <c r="F28" s="36"/>
      <c r="G28" s="36"/>
      <c r="H28" s="36"/>
      <c r="I28" s="5"/>
      <c r="J28" s="5"/>
      <c r="K28" s="5" t="s">
        <v>55</v>
      </c>
      <c r="L28" s="6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62"/>
      <c r="N28" s="62"/>
      <c r="O28" s="62"/>
      <c r="Q28" s="1">
        <f>D20+D21-H20-J20-J21-L20-O20</f>
        <v>50000</v>
      </c>
    </row>
    <row r="29" s="1" customFormat="1" ht="42" customHeight="1" spans="1:15">
      <c r="A29" s="5" t="s">
        <v>56</v>
      </c>
      <c r="B29" s="5"/>
      <c r="C29" s="37"/>
      <c r="D29" s="37"/>
      <c r="E29" s="37"/>
      <c r="F29" s="37"/>
      <c r="G29" s="37"/>
      <c r="H29" s="37"/>
      <c r="I29" s="5" t="s">
        <v>57</v>
      </c>
      <c r="J29" s="5"/>
      <c r="K29" s="5"/>
      <c r="L29" s="5"/>
      <c r="M29" s="5"/>
      <c r="N29" s="5"/>
      <c r="O29" s="5"/>
    </row>
    <row r="30" s="1" customFormat="1" ht="42" customHeight="1" spans="1:15">
      <c r="A30" s="5" t="s">
        <v>59</v>
      </c>
      <c r="B30" s="5"/>
      <c r="C30" s="37"/>
      <c r="D30" s="37"/>
      <c r="E30" s="37"/>
      <c r="F30" s="37"/>
      <c r="G30" s="37"/>
      <c r="H30" s="37"/>
      <c r="I30" s="5" t="s">
        <v>60</v>
      </c>
      <c r="J30" s="5"/>
      <c r="K30" s="37"/>
      <c r="L30" s="37"/>
      <c r="M30" s="37"/>
      <c r="N30" s="37"/>
      <c r="O30" s="37"/>
    </row>
    <row r="31" s="1" customFormat="1" ht="42" customHeight="1" spans="1:20">
      <c r="A31" s="5" t="s">
        <v>61</v>
      </c>
      <c r="B31" s="5"/>
      <c r="C31" s="38"/>
      <c r="D31" s="38"/>
      <c r="E31" s="38"/>
      <c r="F31" s="38"/>
      <c r="G31" s="38"/>
      <c r="H31" s="38"/>
      <c r="I31" s="5" t="s">
        <v>62</v>
      </c>
      <c r="J31" s="5"/>
      <c r="K31" s="38"/>
      <c r="L31" s="38"/>
      <c r="M31" s="38"/>
      <c r="N31" s="38"/>
      <c r="O31" s="38"/>
      <c r="S31" s="1">
        <f>D20+D21</f>
        <v>177299.19</v>
      </c>
      <c r="T31" s="1">
        <v>10985</v>
      </c>
    </row>
    <row r="32" s="1" customFormat="1" ht="42" customHeight="1" spans="1:20">
      <c r="A32" s="5" t="s">
        <v>63</v>
      </c>
      <c r="B32" s="5"/>
      <c r="C32" s="38"/>
      <c r="D32" s="38"/>
      <c r="E32" s="38"/>
      <c r="F32" s="38"/>
      <c r="G32" s="38"/>
      <c r="H32" s="38"/>
      <c r="I32" s="5" t="s">
        <v>64</v>
      </c>
      <c r="J32" s="5"/>
      <c r="K32" s="38"/>
      <c r="L32" s="38"/>
      <c r="M32" s="38"/>
      <c r="N32" s="38"/>
      <c r="O32" s="38"/>
      <c r="S32" s="1">
        <f>S31*0.01</f>
        <v>1772.9919</v>
      </c>
      <c r="T32" s="1">
        <v>1773</v>
      </c>
    </row>
    <row r="33" s="1" customFormat="1" spans="2:15">
      <c r="B33" s="2"/>
      <c r="D33" s="3"/>
      <c r="E33" s="2"/>
      <c r="F33" s="3"/>
      <c r="H33" s="3"/>
      <c r="J33" s="3"/>
      <c r="O33" s="3"/>
    </row>
    <row r="34" s="1" customFormat="1" spans="2:15">
      <c r="B34" s="2"/>
      <c r="D34" s="3"/>
      <c r="E34" s="2"/>
      <c r="F34" s="3"/>
      <c r="H34" s="3"/>
      <c r="J34" s="3"/>
      <c r="O34" s="3"/>
    </row>
    <row r="35" s="1" customFormat="1" ht="13.5" spans="2:17">
      <c r="B35" s="2"/>
      <c r="D35" s="3"/>
      <c r="E35" s="2"/>
      <c r="F35" s="3"/>
      <c r="H35" s="3"/>
      <c r="J35" s="3"/>
      <c r="O35" s="3"/>
      <c r="P35" s="1">
        <f>D20+D21</f>
        <v>177299.19</v>
      </c>
      <c r="Q35"/>
    </row>
    <row r="36" s="1" customFormat="1" spans="2:16">
      <c r="B36" s="2"/>
      <c r="D36" s="3"/>
      <c r="E36" s="2"/>
      <c r="F36" s="3"/>
      <c r="H36" s="3"/>
      <c r="J36" s="3"/>
      <c r="O36" s="3"/>
      <c r="P36" s="1">
        <f>O20-50000</f>
        <v>69607.21</v>
      </c>
    </row>
    <row r="37" s="1" customFormat="1" spans="2:15">
      <c r="B37" s="2"/>
      <c r="D37" s="3"/>
      <c r="E37" s="2"/>
      <c r="F37" s="3"/>
      <c r="H37" s="3"/>
      <c r="J37" s="3"/>
      <c r="O37" s="3"/>
    </row>
    <row r="38" s="1" customFormat="1" ht="13.5" spans="2:15">
      <c r="B38"/>
      <c r="D38" s="3"/>
      <c r="E38" s="2"/>
      <c r="F38" s="3"/>
      <c r="H38" s="3"/>
      <c r="J38" s="3"/>
      <c r="O38" s="3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11:A12"/>
    <mergeCell ref="A14:A15"/>
    <mergeCell ref="H3:H4"/>
    <mergeCell ref="N11:N12"/>
    <mergeCell ref="O11:O12"/>
    <mergeCell ref="A27:B28"/>
    <mergeCell ref="I27:J28"/>
  </mergeCells>
  <pageMargins left="0.75" right="0.75" top="1" bottom="1" header="0.5" footer="0.5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5"/>
  <sheetViews>
    <sheetView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3" width="5.625" style="1" customWidth="1"/>
    <col min="14" max="14" width="2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s="1" customFormat="1" ht="27.95" customHeight="1" spans="1:47">
      <c r="A2" s="5" t="s">
        <v>2</v>
      </c>
      <c r="B2" s="5"/>
      <c r="C2" s="6" t="s">
        <v>89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s="1" customFormat="1" ht="27.95" customHeight="1" spans="1:15">
      <c r="A3" s="5" t="s">
        <v>19</v>
      </c>
      <c r="B3" s="5"/>
      <c r="C3" s="7"/>
      <c r="D3" s="7"/>
      <c r="E3" s="7" t="s">
        <v>20</v>
      </c>
      <c r="F3" s="8" t="s">
        <v>7</v>
      </c>
      <c r="G3" s="8"/>
      <c r="H3" s="9" t="s">
        <v>21</v>
      </c>
      <c r="I3" s="42" t="s">
        <v>82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s="1" customFormat="1" ht="27.95" customHeight="1" spans="1:15">
      <c r="A4" s="5" t="s">
        <v>26</v>
      </c>
      <c r="B4" s="5"/>
      <c r="C4" s="7">
        <v>347513.96</v>
      </c>
      <c r="D4" s="7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s="1" customFormat="1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s="1" customFormat="1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1" customFormat="1" ht="38" customHeight="1" spans="1:15">
      <c r="A7" s="12">
        <v>1</v>
      </c>
      <c r="B7" s="13">
        <v>43494</v>
      </c>
      <c r="C7" s="14" t="s">
        <v>73</v>
      </c>
      <c r="D7" s="15">
        <v>333738.26</v>
      </c>
      <c r="E7" s="16">
        <v>43469</v>
      </c>
      <c r="F7" s="15">
        <v>333738.26</v>
      </c>
      <c r="G7" s="17">
        <v>0.03</v>
      </c>
      <c r="H7" s="18">
        <f>ROUNDUP(D7*G7,0)</f>
        <v>10013</v>
      </c>
      <c r="I7" s="32">
        <v>0</v>
      </c>
      <c r="J7" s="49">
        <v>0</v>
      </c>
      <c r="K7" s="50"/>
      <c r="L7" s="51">
        <f>ROUNDUP(D7*1%,0)</f>
        <v>3338</v>
      </c>
      <c r="M7" s="52" t="s">
        <v>77</v>
      </c>
      <c r="N7" s="53" t="s">
        <v>78</v>
      </c>
      <c r="O7" s="49">
        <f>D7-H7-I7-J7-L7</f>
        <v>320387.26</v>
      </c>
    </row>
    <row r="8" s="1" customFormat="1" ht="20" customHeight="1" spans="1:15">
      <c r="A8" s="19"/>
      <c r="B8" s="20"/>
      <c r="C8" s="21"/>
      <c r="D8" s="22"/>
      <c r="E8" s="23"/>
      <c r="F8" s="22"/>
      <c r="G8" s="24"/>
      <c r="H8" s="25"/>
      <c r="I8" s="25"/>
      <c r="J8" s="54"/>
      <c r="K8" s="55"/>
      <c r="L8" s="54"/>
      <c r="M8" s="56"/>
      <c r="N8" s="57"/>
      <c r="O8" s="25"/>
    </row>
    <row r="9" s="1" customFormat="1" ht="42" customHeight="1" spans="1:15">
      <c r="A9" s="19"/>
      <c r="B9" s="26"/>
      <c r="C9" s="21"/>
      <c r="D9" s="22"/>
      <c r="E9" s="23"/>
      <c r="F9" s="22"/>
      <c r="G9" s="27"/>
      <c r="H9" s="25"/>
      <c r="I9" s="58"/>
      <c r="J9" s="25"/>
      <c r="K9" s="25"/>
      <c r="L9" s="54"/>
      <c r="M9" s="55"/>
      <c r="N9" s="57"/>
      <c r="O9" s="25"/>
    </row>
    <row r="10" s="1" customFormat="1" ht="20" customHeight="1" spans="1:15">
      <c r="A10" s="19"/>
      <c r="B10" s="28"/>
      <c r="C10" s="21"/>
      <c r="D10" s="22"/>
      <c r="E10" s="23"/>
      <c r="F10" s="22"/>
      <c r="G10" s="24"/>
      <c r="H10" s="25"/>
      <c r="I10" s="59"/>
      <c r="J10" s="25"/>
      <c r="K10" s="55"/>
      <c r="L10" s="54"/>
      <c r="M10" s="55"/>
      <c r="N10" s="57"/>
      <c r="O10" s="25"/>
    </row>
    <row r="11" s="1" customFormat="1" ht="20" customHeight="1" spans="1:15">
      <c r="A11" s="29"/>
      <c r="B11" s="30"/>
      <c r="C11" s="14"/>
      <c r="D11" s="15"/>
      <c r="E11" s="16"/>
      <c r="F11" s="15"/>
      <c r="G11" s="31"/>
      <c r="H11" s="32"/>
      <c r="I11" s="32"/>
      <c r="J11" s="49"/>
      <c r="K11" s="50"/>
      <c r="L11" s="49"/>
      <c r="M11" s="50"/>
      <c r="N11" s="60"/>
      <c r="O11" s="32"/>
    </row>
    <row r="12" s="1" customFormat="1" ht="20" customHeight="1" spans="1:15">
      <c r="A12" s="29"/>
      <c r="B12" s="30"/>
      <c r="C12" s="14"/>
      <c r="D12" s="15"/>
      <c r="E12" s="16"/>
      <c r="F12" s="15"/>
      <c r="G12" s="31"/>
      <c r="H12" s="32"/>
      <c r="I12" s="32"/>
      <c r="J12" s="49"/>
      <c r="K12" s="61" t="s">
        <v>90</v>
      </c>
      <c r="L12" s="54"/>
      <c r="M12" s="50"/>
      <c r="N12" s="60"/>
      <c r="O12" s="32"/>
    </row>
    <row r="13" s="1" customFormat="1" ht="30" customHeight="1" spans="1:17">
      <c r="A13" s="5" t="s">
        <v>48</v>
      </c>
      <c r="B13" s="5"/>
      <c r="C13" s="33" t="s">
        <v>49</v>
      </c>
      <c r="D13" s="34">
        <f>SUM(D7:D12)</f>
        <v>333738.26</v>
      </c>
      <c r="E13" s="33" t="s">
        <v>49</v>
      </c>
      <c r="F13" s="34">
        <f>SUM(F7:F12)</f>
        <v>333738.26</v>
      </c>
      <c r="G13" s="33" t="s">
        <v>49</v>
      </c>
      <c r="H13" s="34">
        <f>SUM(H7:H12)</f>
        <v>10013</v>
      </c>
      <c r="I13" s="34">
        <f>SUM(I7:I12)</f>
        <v>0</v>
      </c>
      <c r="J13" s="34">
        <f>SUM(J7:J12)</f>
        <v>0</v>
      </c>
      <c r="K13" s="33" t="s">
        <v>49</v>
      </c>
      <c r="L13" s="34">
        <f>SUM(L7:L12)</f>
        <v>3338</v>
      </c>
      <c r="M13" s="33" t="s">
        <v>49</v>
      </c>
      <c r="N13" s="33" t="s">
        <v>49</v>
      </c>
      <c r="O13" s="34">
        <f>SUM(O7:O12)</f>
        <v>320387.26</v>
      </c>
      <c r="Q13" s="1">
        <f>D13*0.03</f>
        <v>10012.1478</v>
      </c>
    </row>
    <row r="14" s="1" customFormat="1" ht="30" customHeight="1" spans="1:15">
      <c r="A14" s="5" t="s">
        <v>50</v>
      </c>
      <c r="B14" s="5"/>
      <c r="C14" s="5" t="s">
        <v>51</v>
      </c>
      <c r="D14" s="5"/>
      <c r="E14" s="35">
        <v>320387.26</v>
      </c>
      <c r="F14" s="35"/>
      <c r="G14" s="35"/>
      <c r="H14" s="35"/>
      <c r="I14" s="5" t="s">
        <v>52</v>
      </c>
      <c r="J14" s="5"/>
      <c r="K14" s="5" t="s">
        <v>53</v>
      </c>
      <c r="L14" s="35">
        <v>0</v>
      </c>
      <c r="M14" s="35"/>
      <c r="N14" s="35"/>
      <c r="O14" s="35"/>
    </row>
    <row r="15" s="1" customFormat="1" ht="30" customHeight="1" spans="1:15">
      <c r="A15" s="5"/>
      <c r="B15" s="5"/>
      <c r="C15" s="5" t="s">
        <v>54</v>
      </c>
      <c r="D15" s="5"/>
      <c r="E15" s="36">
        <v>0</v>
      </c>
      <c r="F15" s="36"/>
      <c r="G15" s="36"/>
      <c r="H15" s="36"/>
      <c r="I15" s="5"/>
      <c r="J15" s="5"/>
      <c r="K15" s="5" t="s">
        <v>55</v>
      </c>
      <c r="L15" s="62" t="str">
        <f>SUBSTITUTE(SUBSTITUTE(TEXT(INT(L14),"[DBNum2][$-804]G/通用格式元"&amp;IF(INT(L14)=L14,"整",""))&amp;TEXT(MID(L14,FIND(".",L14&amp;".0")+1,1),"[DBNum2][$-804]G/通用格式角")&amp;TEXT(MID(L14,FIND(".",L14&amp;".0")+2,1),"[DBNum2][$-804]G/通用格式分"),"零角","零"),"零分","")</f>
        <v>零元整</v>
      </c>
      <c r="M15" s="62"/>
      <c r="N15" s="62"/>
      <c r="O15" s="62"/>
    </row>
    <row r="16" s="1" customFormat="1" ht="42" customHeight="1" spans="1:15">
      <c r="A16" s="5" t="s">
        <v>56</v>
      </c>
      <c r="B16" s="5"/>
      <c r="C16" s="37"/>
      <c r="D16" s="37"/>
      <c r="E16" s="37"/>
      <c r="F16" s="37"/>
      <c r="G16" s="37"/>
      <c r="H16" s="37"/>
      <c r="I16" s="5" t="s">
        <v>57</v>
      </c>
      <c r="J16" s="5"/>
      <c r="K16" s="5"/>
      <c r="L16" s="5"/>
      <c r="M16" s="5"/>
      <c r="N16" s="5"/>
      <c r="O16" s="5"/>
    </row>
    <row r="17" s="1" customFormat="1" ht="42" customHeight="1" spans="1:15">
      <c r="A17" s="5" t="s">
        <v>59</v>
      </c>
      <c r="B17" s="5"/>
      <c r="C17" s="37"/>
      <c r="D17" s="37"/>
      <c r="E17" s="37"/>
      <c r="F17" s="37"/>
      <c r="G17" s="37"/>
      <c r="H17" s="37"/>
      <c r="I17" s="5" t="s">
        <v>60</v>
      </c>
      <c r="J17" s="5"/>
      <c r="K17" s="37"/>
      <c r="L17" s="37"/>
      <c r="M17" s="37"/>
      <c r="N17" s="37"/>
      <c r="O17" s="37"/>
    </row>
    <row r="18" s="1" customFormat="1" ht="42" customHeight="1" spans="1:20">
      <c r="A18" s="5" t="s">
        <v>61</v>
      </c>
      <c r="B18" s="5"/>
      <c r="C18" s="38"/>
      <c r="D18" s="38"/>
      <c r="E18" s="38"/>
      <c r="F18" s="38"/>
      <c r="G18" s="38"/>
      <c r="H18" s="38"/>
      <c r="I18" s="5" t="s">
        <v>62</v>
      </c>
      <c r="J18" s="5"/>
      <c r="K18" s="38"/>
      <c r="L18" s="38"/>
      <c r="M18" s="38"/>
      <c r="N18" s="38"/>
      <c r="O18" s="38"/>
      <c r="S18" s="1">
        <f>D9+D10</f>
        <v>0</v>
      </c>
      <c r="T18" s="1">
        <v>10985</v>
      </c>
    </row>
    <row r="19" s="1" customFormat="1" ht="42" customHeight="1" spans="1:20">
      <c r="A19" s="5" t="s">
        <v>63</v>
      </c>
      <c r="B19" s="5"/>
      <c r="C19" s="38"/>
      <c r="D19" s="38"/>
      <c r="E19" s="38"/>
      <c r="F19" s="38"/>
      <c r="G19" s="38"/>
      <c r="H19" s="38"/>
      <c r="I19" s="5" t="s">
        <v>64</v>
      </c>
      <c r="J19" s="5"/>
      <c r="K19" s="38"/>
      <c r="L19" s="38"/>
      <c r="M19" s="38"/>
      <c r="N19" s="38"/>
      <c r="O19" s="38"/>
      <c r="S19" s="1">
        <f>S18*0.01</f>
        <v>0</v>
      </c>
      <c r="T19" s="1">
        <v>1773</v>
      </c>
    </row>
    <row r="20" s="1" customFormat="1" spans="2:15">
      <c r="B20" s="2"/>
      <c r="D20" s="3"/>
      <c r="E20" s="2"/>
      <c r="F20" s="3"/>
      <c r="H20" s="3"/>
      <c r="J20" s="3"/>
      <c r="O20" s="3"/>
    </row>
    <row r="21" s="1" customFormat="1" spans="2:15">
      <c r="B21" s="2"/>
      <c r="D21" s="3"/>
      <c r="E21" s="2"/>
      <c r="F21" s="3"/>
      <c r="H21" s="3"/>
      <c r="J21" s="3"/>
      <c r="O21" s="3"/>
    </row>
    <row r="22" s="1" customFormat="1" ht="13.5" spans="2:17">
      <c r="B22" s="2"/>
      <c r="D22" s="3"/>
      <c r="E22" s="2"/>
      <c r="F22" s="3"/>
      <c r="H22" s="3"/>
      <c r="J22" s="3"/>
      <c r="O22" s="3"/>
      <c r="P22" s="1">
        <f>D9+D10</f>
        <v>0</v>
      </c>
      <c r="Q22"/>
    </row>
    <row r="23" s="1" customFormat="1" spans="2:15">
      <c r="B23" s="2"/>
      <c r="D23" s="3"/>
      <c r="E23" s="2"/>
      <c r="F23" s="3"/>
      <c r="H23" s="3"/>
      <c r="J23" s="3"/>
      <c r="O23" s="3"/>
    </row>
    <row r="24" s="1" customFormat="1" spans="2:15">
      <c r="B24" s="2"/>
      <c r="D24" s="3"/>
      <c r="E24" s="2"/>
      <c r="F24" s="3"/>
      <c r="H24" s="3"/>
      <c r="J24" s="3"/>
      <c r="O24" s="3"/>
    </row>
    <row r="25" s="1" customFormat="1" ht="13.5" spans="2:15">
      <c r="B25"/>
      <c r="D25" s="3"/>
      <c r="E25" s="2"/>
      <c r="F25" s="3"/>
      <c r="H25" s="3"/>
      <c r="J25" s="3"/>
      <c r="O25" s="3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13:B13"/>
    <mergeCell ref="C14:D14"/>
    <mergeCell ref="E14:H14"/>
    <mergeCell ref="L14:O14"/>
    <mergeCell ref="C15:D15"/>
    <mergeCell ref="E15:H15"/>
    <mergeCell ref="L15:O15"/>
    <mergeCell ref="A16:B16"/>
    <mergeCell ref="C16:H16"/>
    <mergeCell ref="I16:J16"/>
    <mergeCell ref="K16:O16"/>
    <mergeCell ref="A17:B17"/>
    <mergeCell ref="C17:H17"/>
    <mergeCell ref="I17:J17"/>
    <mergeCell ref="K17:O17"/>
    <mergeCell ref="A18:B18"/>
    <mergeCell ref="C18:H18"/>
    <mergeCell ref="I18:J18"/>
    <mergeCell ref="K18:O18"/>
    <mergeCell ref="A19:B19"/>
    <mergeCell ref="C19:H19"/>
    <mergeCell ref="I19:J19"/>
    <mergeCell ref="K19:O19"/>
    <mergeCell ref="A5:A6"/>
    <mergeCell ref="H3:H4"/>
    <mergeCell ref="A14:B15"/>
    <mergeCell ref="I14:J15"/>
  </mergeCells>
  <pageMargins left="0.75" right="0.75" top="1" bottom="1" header="0.5" footer="0.5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5"/>
  <sheetViews>
    <sheetView workbookViewId="0">
      <selection activeCell="O9" sqref="O9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3" width="5.625" style="1" customWidth="1"/>
    <col min="14" max="14" width="2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s="1" customFormat="1" ht="27.95" customHeight="1" spans="1:47">
      <c r="A2" s="5" t="s">
        <v>2</v>
      </c>
      <c r="B2" s="5"/>
      <c r="C2" s="6" t="s">
        <v>89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s="1" customFormat="1" ht="27.95" customHeight="1" spans="1:15">
      <c r="A3" s="5" t="s">
        <v>19</v>
      </c>
      <c r="B3" s="5"/>
      <c r="C3" s="7"/>
      <c r="D3" s="7"/>
      <c r="E3" s="7" t="s">
        <v>20</v>
      </c>
      <c r="F3" s="8" t="s">
        <v>7</v>
      </c>
      <c r="G3" s="8"/>
      <c r="H3" s="9" t="s">
        <v>21</v>
      </c>
      <c r="I3" s="42" t="s">
        <v>82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s="1" customFormat="1" ht="27.95" customHeight="1" spans="1:15">
      <c r="A4" s="5" t="s">
        <v>26</v>
      </c>
      <c r="B4" s="5"/>
      <c r="C4" s="7">
        <v>347513.96</v>
      </c>
      <c r="D4" s="7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s="1" customFormat="1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s="1" customFormat="1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1" customFormat="1" ht="38" customHeight="1" spans="1:15">
      <c r="A7" s="12">
        <v>1</v>
      </c>
      <c r="B7" s="13">
        <v>43494</v>
      </c>
      <c r="C7" s="14" t="s">
        <v>73</v>
      </c>
      <c r="D7" s="15">
        <v>333738.26</v>
      </c>
      <c r="E7" s="16">
        <v>43469</v>
      </c>
      <c r="F7" s="15">
        <v>333738.26</v>
      </c>
      <c r="G7" s="17">
        <v>0.03</v>
      </c>
      <c r="H7" s="18">
        <f>ROUNDUP(D7*G7,0)</f>
        <v>10013</v>
      </c>
      <c r="I7" s="32">
        <v>0</v>
      </c>
      <c r="J7" s="49">
        <v>0</v>
      </c>
      <c r="K7" s="50"/>
      <c r="L7" s="51">
        <f>ROUNDUP(D7*1%,0)</f>
        <v>3338</v>
      </c>
      <c r="M7" s="52" t="s">
        <v>77</v>
      </c>
      <c r="N7" s="53" t="s">
        <v>78</v>
      </c>
      <c r="O7" s="49">
        <f>D7-H7-I7-J7-L7</f>
        <v>320387.26</v>
      </c>
    </row>
    <row r="8" s="1" customFormat="1" ht="20" customHeight="1" spans="1:15">
      <c r="A8" s="19"/>
      <c r="B8" s="20"/>
      <c r="C8" s="21"/>
      <c r="D8" s="22"/>
      <c r="E8" s="23"/>
      <c r="F8" s="22"/>
      <c r="G8" s="24"/>
      <c r="H8" s="25"/>
      <c r="I8" s="25"/>
      <c r="J8" s="54"/>
      <c r="K8" s="55"/>
      <c r="L8" s="54"/>
      <c r="M8" s="56"/>
      <c r="N8" s="57"/>
      <c r="O8" s="25"/>
    </row>
    <row r="9" s="1" customFormat="1" ht="31" customHeight="1" spans="1:15">
      <c r="A9" s="19">
        <v>2</v>
      </c>
      <c r="B9" s="26">
        <v>44194</v>
      </c>
      <c r="C9" s="21" t="s">
        <v>73</v>
      </c>
      <c r="D9" s="22">
        <v>13775.7</v>
      </c>
      <c r="E9" s="23"/>
      <c r="F9" s="22"/>
      <c r="G9" s="27">
        <v>0.03</v>
      </c>
      <c r="H9" s="25">
        <v>413.27</v>
      </c>
      <c r="I9" s="58">
        <v>0</v>
      </c>
      <c r="J9" s="25">
        <v>50</v>
      </c>
      <c r="K9" s="25" t="s">
        <v>85</v>
      </c>
      <c r="L9" s="54">
        <v>-3338</v>
      </c>
      <c r="M9" s="55" t="s">
        <v>87</v>
      </c>
      <c r="N9" s="57" t="s">
        <v>45</v>
      </c>
      <c r="O9" s="25">
        <v>16650.43</v>
      </c>
    </row>
    <row r="10" s="1" customFormat="1" ht="20" customHeight="1" spans="1:15">
      <c r="A10" s="19"/>
      <c r="B10" s="28"/>
      <c r="C10" s="21"/>
      <c r="D10" s="22"/>
      <c r="E10" s="23"/>
      <c r="F10" s="22"/>
      <c r="G10" s="24"/>
      <c r="H10" s="25"/>
      <c r="I10" s="59"/>
      <c r="J10" s="25"/>
      <c r="K10" s="55"/>
      <c r="L10" s="54"/>
      <c r="M10" s="55"/>
      <c r="N10" s="57"/>
      <c r="O10" s="25"/>
    </row>
    <row r="11" s="1" customFormat="1" ht="20" customHeight="1" spans="1:15">
      <c r="A11" s="29"/>
      <c r="B11" s="30"/>
      <c r="C11" s="14"/>
      <c r="D11" s="15"/>
      <c r="E11" s="16"/>
      <c r="F11" s="15"/>
      <c r="G11" s="31"/>
      <c r="H11" s="32"/>
      <c r="I11" s="32"/>
      <c r="J11" s="49"/>
      <c r="K11" s="50"/>
      <c r="L11" s="49"/>
      <c r="M11" s="50"/>
      <c r="N11" s="60"/>
      <c r="O11" s="32"/>
    </row>
    <row r="12" s="1" customFormat="1" ht="20" customHeight="1" spans="1:15">
      <c r="A12" s="29"/>
      <c r="B12" s="30"/>
      <c r="C12" s="14"/>
      <c r="D12" s="15"/>
      <c r="E12" s="16"/>
      <c r="F12" s="15"/>
      <c r="G12" s="31"/>
      <c r="H12" s="32"/>
      <c r="I12" s="32"/>
      <c r="J12" s="49"/>
      <c r="K12" s="61"/>
      <c r="L12" s="54"/>
      <c r="M12" s="50"/>
      <c r="N12" s="60"/>
      <c r="O12" s="32"/>
    </row>
    <row r="13" s="1" customFormat="1" ht="30" customHeight="1" spans="1:17">
      <c r="A13" s="5" t="s">
        <v>48</v>
      </c>
      <c r="B13" s="5"/>
      <c r="C13" s="33" t="s">
        <v>49</v>
      </c>
      <c r="D13" s="34">
        <f t="shared" ref="D13:J13" si="0">SUM(D7:D12)</f>
        <v>347513.96</v>
      </c>
      <c r="E13" s="33" t="s">
        <v>49</v>
      </c>
      <c r="F13" s="34">
        <f t="shared" si="0"/>
        <v>333738.26</v>
      </c>
      <c r="G13" s="33" t="s">
        <v>49</v>
      </c>
      <c r="H13" s="34">
        <f t="shared" si="0"/>
        <v>10426.27</v>
      </c>
      <c r="I13" s="34">
        <f t="shared" si="0"/>
        <v>0</v>
      </c>
      <c r="J13" s="34">
        <f t="shared" si="0"/>
        <v>50</v>
      </c>
      <c r="K13" s="33" t="s">
        <v>49</v>
      </c>
      <c r="L13" s="34">
        <f>SUM(L7:L12)</f>
        <v>0</v>
      </c>
      <c r="M13" s="33" t="s">
        <v>49</v>
      </c>
      <c r="N13" s="33" t="s">
        <v>49</v>
      </c>
      <c r="O13" s="34">
        <f>SUM(O7:O12)</f>
        <v>337037.69</v>
      </c>
      <c r="Q13" s="1">
        <f>D13*0.03</f>
        <v>10425.4188</v>
      </c>
    </row>
    <row r="14" s="1" customFormat="1" ht="30" customHeight="1" spans="1:15">
      <c r="A14" s="5" t="s">
        <v>50</v>
      </c>
      <c r="B14" s="5"/>
      <c r="C14" s="5" t="s">
        <v>51</v>
      </c>
      <c r="D14" s="5"/>
      <c r="E14" s="35">
        <v>16650.43</v>
      </c>
      <c r="F14" s="35"/>
      <c r="G14" s="35"/>
      <c r="H14" s="35"/>
      <c r="I14" s="5" t="s">
        <v>52</v>
      </c>
      <c r="J14" s="5"/>
      <c r="K14" s="5" t="s">
        <v>53</v>
      </c>
      <c r="L14" s="35">
        <v>0</v>
      </c>
      <c r="M14" s="35"/>
      <c r="N14" s="35"/>
      <c r="O14" s="35"/>
    </row>
    <row r="15" s="1" customFormat="1" ht="30" customHeight="1" spans="1:15">
      <c r="A15" s="5"/>
      <c r="B15" s="5"/>
      <c r="C15" s="5" t="s">
        <v>54</v>
      </c>
      <c r="D15" s="5"/>
      <c r="E15" s="36">
        <v>0</v>
      </c>
      <c r="F15" s="36"/>
      <c r="G15" s="36"/>
      <c r="H15" s="36"/>
      <c r="I15" s="5"/>
      <c r="J15" s="5"/>
      <c r="K15" s="5" t="s">
        <v>55</v>
      </c>
      <c r="L15" s="62" t="str">
        <f>SUBSTITUTE(SUBSTITUTE(TEXT(INT(L14),"[DBNum2][$-804]G/通用格式元"&amp;IF(INT(L14)=L14,"整",""))&amp;TEXT(MID(L14,FIND(".",L14&amp;".0")+1,1),"[DBNum2][$-804]G/通用格式角")&amp;TEXT(MID(L14,FIND(".",L14&amp;".0")+2,1),"[DBNum2][$-804]G/通用格式分"),"零角","零"),"零分","")</f>
        <v>零元整</v>
      </c>
      <c r="M15" s="62"/>
      <c r="N15" s="62"/>
      <c r="O15" s="62"/>
    </row>
    <row r="16" s="1" customFormat="1" ht="42" customHeight="1" spans="1:17">
      <c r="A16" s="5" t="s">
        <v>56</v>
      </c>
      <c r="B16" s="5"/>
      <c r="C16" s="37"/>
      <c r="D16" s="37"/>
      <c r="E16" s="37"/>
      <c r="F16" s="37"/>
      <c r="G16" s="37"/>
      <c r="H16" s="37"/>
      <c r="I16" s="5" t="s">
        <v>57</v>
      </c>
      <c r="J16" s="5"/>
      <c r="K16" s="5"/>
      <c r="L16" s="5"/>
      <c r="M16" s="5"/>
      <c r="N16" s="5"/>
      <c r="O16" s="5"/>
      <c r="Q16" s="1">
        <f>D9-H9-J9-L9</f>
        <v>16650.43</v>
      </c>
    </row>
    <row r="17" s="1" customFormat="1" ht="42" customHeight="1" spans="1:17">
      <c r="A17" s="5" t="s">
        <v>59</v>
      </c>
      <c r="B17" s="5"/>
      <c r="C17" s="37"/>
      <c r="D17" s="37"/>
      <c r="E17" s="37"/>
      <c r="F17" s="37"/>
      <c r="G17" s="37"/>
      <c r="H17" s="37"/>
      <c r="I17" s="5" t="s">
        <v>60</v>
      </c>
      <c r="J17" s="5"/>
      <c r="K17" s="37"/>
      <c r="L17" s="37"/>
      <c r="M17" s="37"/>
      <c r="N17" s="37"/>
      <c r="O17" s="37"/>
      <c r="Q17" s="1">
        <f>D13-H13-J13</f>
        <v>337037.69</v>
      </c>
    </row>
    <row r="18" s="1" customFormat="1" ht="42" customHeight="1" spans="1:20">
      <c r="A18" s="5" t="s">
        <v>61</v>
      </c>
      <c r="B18" s="5"/>
      <c r="C18" s="38"/>
      <c r="D18" s="38"/>
      <c r="E18" s="38"/>
      <c r="F18" s="38"/>
      <c r="G18" s="38"/>
      <c r="H18" s="38"/>
      <c r="I18" s="5" t="s">
        <v>62</v>
      </c>
      <c r="J18" s="5"/>
      <c r="K18" s="38"/>
      <c r="L18" s="38"/>
      <c r="M18" s="38"/>
      <c r="N18" s="38"/>
      <c r="O18" s="38"/>
      <c r="S18" s="1">
        <f>D9+D10</f>
        <v>13775.7</v>
      </c>
      <c r="T18" s="1">
        <v>10985</v>
      </c>
    </row>
    <row r="19" s="1" customFormat="1" ht="42" customHeight="1" spans="1:20">
      <c r="A19" s="5" t="s">
        <v>63</v>
      </c>
      <c r="B19" s="5"/>
      <c r="C19" s="38"/>
      <c r="D19" s="38"/>
      <c r="E19" s="38"/>
      <c r="F19" s="38"/>
      <c r="G19" s="38"/>
      <c r="H19" s="38"/>
      <c r="I19" s="5" t="s">
        <v>64</v>
      </c>
      <c r="J19" s="5"/>
      <c r="K19" s="38"/>
      <c r="L19" s="38"/>
      <c r="M19" s="38"/>
      <c r="N19" s="38"/>
      <c r="O19" s="38"/>
      <c r="S19" s="1">
        <f>S18*0.01</f>
        <v>137.757</v>
      </c>
      <c r="T19" s="1">
        <v>1773</v>
      </c>
    </row>
    <row r="20" s="1" customFormat="1" spans="2:15">
      <c r="B20" s="2"/>
      <c r="D20" s="3"/>
      <c r="E20" s="2"/>
      <c r="F20" s="3"/>
      <c r="H20" s="3"/>
      <c r="J20" s="3"/>
      <c r="O20" s="3"/>
    </row>
    <row r="21" s="1" customFormat="1" spans="2:15">
      <c r="B21" s="2"/>
      <c r="D21" s="3"/>
      <c r="E21" s="2"/>
      <c r="F21" s="3"/>
      <c r="H21" s="3"/>
      <c r="J21" s="3"/>
      <c r="O21" s="3"/>
    </row>
    <row r="22" s="1" customFormat="1" ht="13.5" spans="2:17">
      <c r="B22" s="2"/>
      <c r="D22" s="3"/>
      <c r="E22" s="2"/>
      <c r="F22" s="3"/>
      <c r="H22" s="3"/>
      <c r="J22" s="3"/>
      <c r="O22" s="3"/>
      <c r="P22" s="1">
        <f>D9+D10</f>
        <v>13775.7</v>
      </c>
      <c r="Q22"/>
    </row>
    <row r="23" s="1" customFormat="1" spans="2:15">
      <c r="B23" s="2"/>
      <c r="D23" s="3"/>
      <c r="E23" s="2"/>
      <c r="F23" s="3"/>
      <c r="H23" s="3"/>
      <c r="J23" s="3"/>
      <c r="O23" s="3"/>
    </row>
    <row r="24" s="1" customFormat="1" spans="2:15">
      <c r="B24" s="2"/>
      <c r="D24" s="3"/>
      <c r="E24" s="2"/>
      <c r="F24" s="3"/>
      <c r="H24" s="3"/>
      <c r="J24" s="3"/>
      <c r="O24" s="3"/>
    </row>
    <row r="25" s="1" customFormat="1" ht="13.5" spans="2:15">
      <c r="B25"/>
      <c r="D25" s="3"/>
      <c r="E25" s="2"/>
      <c r="F25" s="3"/>
      <c r="H25" s="3"/>
      <c r="J25" s="3"/>
      <c r="O25" s="3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13:B13"/>
    <mergeCell ref="C14:D14"/>
    <mergeCell ref="E14:H14"/>
    <mergeCell ref="L14:O14"/>
    <mergeCell ref="C15:D15"/>
    <mergeCell ref="E15:H15"/>
    <mergeCell ref="L15:O15"/>
    <mergeCell ref="A16:B16"/>
    <mergeCell ref="C16:H16"/>
    <mergeCell ref="I16:J16"/>
    <mergeCell ref="K16:O16"/>
    <mergeCell ref="A17:B17"/>
    <mergeCell ref="C17:H17"/>
    <mergeCell ref="I17:J17"/>
    <mergeCell ref="K17:O17"/>
    <mergeCell ref="A18:B18"/>
    <mergeCell ref="C18:H18"/>
    <mergeCell ref="I18:J18"/>
    <mergeCell ref="K18:O18"/>
    <mergeCell ref="A19:B19"/>
    <mergeCell ref="C19:H19"/>
    <mergeCell ref="I19:J19"/>
    <mergeCell ref="K19:O19"/>
    <mergeCell ref="A5:A6"/>
    <mergeCell ref="H3:H4"/>
    <mergeCell ref="A14:B15"/>
    <mergeCell ref="I14:J1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6-2</vt:lpstr>
      <vt:lpstr>附属</vt:lpstr>
      <vt:lpstr>附属-2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2017-09-18T02:26:00Z</cp:lastPrinted>
  <dcterms:modified xsi:type="dcterms:W3CDTF">2022-03-11T06:16:26Z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F9954A47CAA741C1A781B89EF65871D2</vt:lpwstr>
  </property>
</Properties>
</file>