
<file path=[Content_Types].xml><?xml version="1.0" encoding="utf-8"?>
<Types xmlns="http://schemas.openxmlformats.org/package/2006/content-types">
  <Default Extension="wmf" ContentType="image/x-wmf"/>
  <Default Extension="vml" ContentType="application/vnd.openxmlformats-officedocument.vmlDrawing"/>
  <Default Extension="xlsx" ContentType="application/vnd.openxmlformats-officedocument.spreadsheetml.sheet"/>
  <Default Extension="png" ContentType="image/png"/>
  <Default Extension="jpeg" ContentType="image/jpeg"/>
  <Default Extension="JPG" ContentType="image/.jpg"/>
  <Default Extension="emf" ContentType="image/x-e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240" activeTab="5"/>
  </bookViews>
  <sheets>
    <sheet name="1" sheetId="1" r:id="rId1"/>
    <sheet name="2" sheetId="2" r:id="rId2"/>
    <sheet name="3" sheetId="3" r:id="rId3"/>
    <sheet name="3 (2)" sheetId="5" r:id="rId4"/>
    <sheet name="4" sheetId="6" r:id="rId5"/>
    <sheet name="5" sheetId="7" r:id="rId6"/>
    <sheet name="2 (2)" sheetId="4" state="hidden" r:id="rId7"/>
  </sheets>
  <calcPr calcId="144525" concurrentCalc="0"/>
</workbook>
</file>

<file path=xl/comments1.xml><?xml version="1.0" encoding="utf-8"?>
<comments xmlns="http://schemas.openxmlformats.org/spreadsheetml/2006/main">
  <authors>
    <author>cw08</author>
  </authors>
  <commentList>
    <comment ref="L10" authorId="0">
      <text>
        <r>
          <rPr>
            <b/>
            <sz val="9"/>
            <rFont val="宋体"/>
            <charset val="134"/>
          </rPr>
          <t>cw08:</t>
        </r>
        <r>
          <rPr>
            <sz val="9"/>
            <rFont val="宋体"/>
            <charset val="134"/>
          </rPr>
          <t xml:space="preserve">
第3次已退</t>
        </r>
      </text>
    </comment>
  </commentList>
</comments>
</file>

<file path=xl/comments2.xml><?xml version="1.0" encoding="utf-8"?>
<comments xmlns="http://schemas.openxmlformats.org/spreadsheetml/2006/main">
  <authors>
    <author>cw08</author>
  </authors>
  <commentList>
    <comment ref="L10" authorId="0">
      <text>
        <r>
          <rPr>
            <b/>
            <sz val="9"/>
            <rFont val="宋体"/>
            <charset val="134"/>
          </rPr>
          <t>cw08:</t>
        </r>
        <r>
          <rPr>
            <sz val="9"/>
            <rFont val="宋体"/>
            <charset val="134"/>
          </rPr>
          <t xml:space="preserve">
第3次已退</t>
        </r>
      </text>
    </comment>
  </commentList>
</comments>
</file>

<file path=xl/comments3.xml><?xml version="1.0" encoding="utf-8"?>
<comments xmlns="http://schemas.openxmlformats.org/spreadsheetml/2006/main">
  <authors>
    <author>cw08</author>
  </authors>
  <commentList>
    <comment ref="L10" authorId="0">
      <text>
        <r>
          <rPr>
            <b/>
            <sz val="9"/>
            <rFont val="宋体"/>
            <charset val="134"/>
          </rPr>
          <t>cw08:</t>
        </r>
        <r>
          <rPr>
            <sz val="9"/>
            <rFont val="宋体"/>
            <charset val="134"/>
          </rPr>
          <t xml:space="preserve">
第3次已退</t>
        </r>
      </text>
    </comment>
  </commentList>
</comments>
</file>

<file path=xl/comments4.xml><?xml version="1.0" encoding="utf-8"?>
<comments xmlns="http://schemas.openxmlformats.org/spreadsheetml/2006/main">
  <authors>
    <author>cw08</author>
  </authors>
  <commentList>
    <comment ref="L10" authorId="0">
      <text>
        <r>
          <rPr>
            <b/>
            <sz val="9"/>
            <rFont val="宋体"/>
            <charset val="134"/>
          </rPr>
          <t>cw08:</t>
        </r>
        <r>
          <rPr>
            <sz val="9"/>
            <rFont val="宋体"/>
            <charset val="134"/>
          </rPr>
          <t xml:space="preserve">
第3次已退</t>
        </r>
      </text>
    </comment>
  </commentList>
</comments>
</file>

<file path=xl/comments5.xml><?xml version="1.0" encoding="utf-8"?>
<comments xmlns="http://schemas.openxmlformats.org/spreadsheetml/2006/main">
  <authors>
    <author>Administrator</author>
  </authors>
  <commentList>
    <comment ref="E12" authorId="0">
      <text>
        <r>
          <rPr>
            <sz val="9"/>
            <rFont val="宋体"/>
            <charset val="134"/>
          </rPr>
          <t xml:space="preserve">按合同额的1%，补扣余下的全部管理费
</t>
        </r>
      </text>
    </comment>
  </commentList>
</comments>
</file>

<file path=xl/sharedStrings.xml><?xml version="1.0" encoding="utf-8"?>
<sst xmlns="http://schemas.openxmlformats.org/spreadsheetml/2006/main" count="1156" uniqueCount="164">
  <si>
    <r>
      <rPr>
        <b/>
        <sz val="14"/>
        <color rgb="FFFF0000"/>
        <rFont val="宋体"/>
        <charset val="134"/>
      </rPr>
      <t xml:space="preserve">分公司  </t>
    </r>
    <r>
      <rPr>
        <b/>
        <sz val="14"/>
        <rFont val="宋体"/>
        <charset val="134"/>
      </rPr>
      <t xml:space="preserve">工程款支付证书 </t>
    </r>
  </si>
  <si>
    <t>工程名称</t>
  </si>
  <si>
    <t>新晃侗族自治县农村基础设施项目（第十一批）第一标段</t>
  </si>
  <si>
    <t>ERP编号</t>
  </si>
  <si>
    <t>档案编号</t>
  </si>
  <si>
    <t>CD2017-100</t>
  </si>
  <si>
    <t>2017.9.26</t>
  </si>
  <si>
    <t>沙  建</t>
  </si>
  <si>
    <t>150日历天</t>
  </si>
  <si>
    <t>新晃侗族
自治县</t>
  </si>
  <si>
    <t>湖南公司甘晟轩13875837583</t>
  </si>
  <si>
    <t>姚洪彬13907453003</t>
  </si>
  <si>
    <t>中标</t>
  </si>
  <si>
    <t>合同金额</t>
  </si>
  <si>
    <t>中标日期</t>
  </si>
  <si>
    <t>已供       工程资料</t>
  </si>
  <si>
    <t>中标通知书、施工合同及内部承包协议原件</t>
  </si>
  <si>
    <t>庐江</t>
  </si>
  <si>
    <t>责任单位</t>
  </si>
  <si>
    <t>湖南甘晟轩13875837583</t>
  </si>
  <si>
    <t>决算金额</t>
  </si>
  <si>
    <t>竣工日期</t>
  </si>
  <si>
    <t xml:space="preserve">合肥 </t>
  </si>
  <si>
    <t>责任人</t>
  </si>
  <si>
    <t>序号</t>
  </si>
  <si>
    <t>工程款到账</t>
  </si>
  <si>
    <t>工程收费结算（应收）</t>
  </si>
  <si>
    <t>工程费用收取        （已收）</t>
  </si>
  <si>
    <t>剩余可供分配金额</t>
  </si>
  <si>
    <t>日期</t>
  </si>
  <si>
    <t>账户</t>
  </si>
  <si>
    <t>金额</t>
  </si>
  <si>
    <t>管理费1%</t>
  </si>
  <si>
    <t>项目费用</t>
  </si>
  <si>
    <t>费用备注</t>
  </si>
  <si>
    <t>合计</t>
  </si>
  <si>
    <t>预留金额</t>
  </si>
  <si>
    <t>可支付金额</t>
  </si>
  <si>
    <t>分公司</t>
  </si>
  <si>
    <t>无其他费用，无税费</t>
  </si>
  <si>
    <t>1%管理费,1%损失准备金，另3%暂扣</t>
  </si>
  <si>
    <t>-</t>
  </si>
  <si>
    <t>本次结算   金额</t>
  </si>
  <si>
    <t>大写</t>
  </si>
  <si>
    <t>小写</t>
  </si>
  <si>
    <t>申请部门
意见</t>
  </si>
  <si>
    <t>项目管理
意见</t>
  </si>
  <si>
    <t>何总、朱总已同意支付（附表背面截图）。</t>
  </si>
  <si>
    <t>财务初审
意见</t>
  </si>
  <si>
    <t>财务审核
意见</t>
  </si>
  <si>
    <t>质安初审
意见</t>
  </si>
  <si>
    <t>质安稽查
意见</t>
  </si>
  <si>
    <t>总经理审批</t>
  </si>
  <si>
    <t>董事长审批</t>
  </si>
  <si>
    <t>中标书、交工证书、审计报告、内部承包协议及不领章承诺书原件，施工合同原件，无项目部章，不领章承诺书已签署，原件在公司。</t>
  </si>
  <si>
    <t>2019.7.9</t>
  </si>
  <si>
    <t>本次</t>
  </si>
  <si>
    <t>怀化三实贸易有限公司</t>
  </si>
  <si>
    <t>个人转款</t>
  </si>
  <si>
    <t>下次退已扣部分</t>
  </si>
  <si>
    <t>1%管理费,1%损失准备金，</t>
  </si>
  <si>
    <t>损失准备金累计：27600元</t>
  </si>
  <si>
    <t>本次结算   支付明细</t>
  </si>
  <si>
    <t>应支付金额</t>
  </si>
  <si>
    <t>实际支付金额</t>
  </si>
  <si>
    <t>详见委托付款函</t>
  </si>
  <si>
    <t>已支付金额</t>
  </si>
  <si>
    <t xml:space="preserve">分公司  工程款支付证书 </t>
  </si>
  <si>
    <t>中标书、施工合同、交工证书、审计报告、内部承包协议及不领章承诺书原件，无项目部章，不领章承诺书已签署，原件在公司。</t>
  </si>
  <si>
    <t>CD2017-068</t>
  </si>
  <si>
    <t>新晃侗族自治县农村基础设施项目第一批项目（1标段）</t>
  </si>
  <si>
    <t>2017.6.27</t>
  </si>
  <si>
    <t>江  山</t>
  </si>
  <si>
    <t>怀化市新晃
侗族自治县</t>
  </si>
  <si>
    <t>杨长新13677442868</t>
  </si>
  <si>
    <r>
      <rPr>
        <sz val="8"/>
        <rFont val="宋体"/>
        <charset val="134"/>
      </rPr>
      <t>姚</t>
    </r>
    <r>
      <rPr>
        <sz val="8"/>
        <color rgb="FFFF0000"/>
        <rFont val="宋体"/>
        <charset val="134"/>
      </rPr>
      <t>红兵</t>
    </r>
    <r>
      <rPr>
        <sz val="8"/>
        <rFont val="宋体"/>
        <charset val="134"/>
      </rPr>
      <t>13907453003</t>
    </r>
  </si>
  <si>
    <t>CD2017-073</t>
  </si>
  <si>
    <t>新晃侗族自治县农村公路基础建设项目（第三批）第三标段</t>
  </si>
  <si>
    <t>2017.7.4</t>
  </si>
  <si>
    <t>施迎东</t>
  </si>
  <si>
    <t>5个月</t>
  </si>
  <si>
    <t>周转金</t>
  </si>
  <si>
    <t>姚红兵个人转款</t>
  </si>
  <si>
    <t>新晃县鹏腾交通工程施工队</t>
  </si>
  <si>
    <t>按合同额的1%，补扣余下的全部管理费</t>
  </si>
  <si>
    <t>退第2次个人周转金已扣的1%管理费,1%损失准备金，合计1800元；</t>
  </si>
  <si>
    <t>姚红兵</t>
  </si>
  <si>
    <t>扣税费（吴总要扣的）</t>
  </si>
  <si>
    <t>按合同额的1%，补扣余下的全部管理费11464元，扣除税费72694.67元。扣除1%损失准备金10258元，另3%暂扣；财务手续费200元.</t>
  </si>
  <si>
    <t>退第一次和第三次到账工程款的3%暂扣款110874元</t>
  </si>
  <si>
    <t>财务手续费</t>
  </si>
  <si>
    <t>18年5月份部分人员工资（姚红兵代发）</t>
  </si>
  <si>
    <t>退姚红兵周转金</t>
  </si>
  <si>
    <t>退第一次和第三次到账工程款的3%暂扣款110874元，用于支付给姚红兵20800元，退还周转金90000元,扣财务手续费200元加上第三次200.已由合作人转到王光如卡上400元。</t>
  </si>
  <si>
    <t>损失准备金累计：36958元</t>
  </si>
  <si>
    <t>交易时间</t>
  </si>
  <si>
    <t>借方发生额（支取）</t>
  </si>
  <si>
    <t>贷方发生额（收入）</t>
  </si>
  <si>
    <t>余额</t>
  </si>
  <si>
    <t>币种</t>
  </si>
  <si>
    <t>对方户名</t>
  </si>
  <si>
    <t>对方账号</t>
  </si>
  <si>
    <t>对方开户机构</t>
  </si>
  <si>
    <t>记账日期</t>
  </si>
  <si>
    <t>摘要</t>
  </si>
  <si>
    <t>备注</t>
  </si>
  <si>
    <t>20171211 11:29:21</t>
  </si>
  <si>
    <t>人民币元</t>
  </si>
  <si>
    <t>6229663020006091</t>
  </si>
  <si>
    <t>建行新晃支行</t>
  </si>
  <si>
    <t>20171211</t>
  </si>
  <si>
    <t>转账存入</t>
  </si>
  <si>
    <t>履约保证金</t>
  </si>
  <si>
    <t>20180312 09:11:49</t>
  </si>
  <si>
    <t>20180312</t>
  </si>
  <si>
    <t>付油款</t>
  </si>
  <si>
    <t>20180410 13:40:12</t>
  </si>
  <si>
    <t>20180410</t>
  </si>
  <si>
    <t>水泥款</t>
  </si>
  <si>
    <t>20180412 11:25:30</t>
  </si>
  <si>
    <t>20180412</t>
  </si>
  <si>
    <t>20180413 14:12:54</t>
  </si>
  <si>
    <t>20180413</t>
  </si>
  <si>
    <t>付水泥款</t>
  </si>
  <si>
    <t>20180427 09:47:59</t>
  </si>
  <si>
    <t>20180427</t>
  </si>
  <si>
    <t>20180510 13:01:37</t>
  </si>
  <si>
    <t>20180510</t>
  </si>
  <si>
    <t>20180613 09:17:08</t>
  </si>
  <si>
    <t>20180613</t>
  </si>
  <si>
    <t>转水泥款</t>
  </si>
  <si>
    <t>20180716 09:09:57</t>
  </si>
  <si>
    <t>20180716</t>
  </si>
  <si>
    <t>转防护波栏款</t>
  </si>
  <si>
    <t>20180806 10:20:30</t>
  </si>
  <si>
    <t>20180806</t>
  </si>
  <si>
    <t>20180808 09:22:56</t>
  </si>
  <si>
    <t>20180808</t>
  </si>
  <si>
    <t>转付水泥款</t>
  </si>
  <si>
    <t>20180810 09:05:53</t>
  </si>
  <si>
    <t>20180810</t>
  </si>
  <si>
    <t>20180817 09:34:01</t>
  </si>
  <si>
    <t>20180817</t>
  </si>
  <si>
    <t>转路基机械工程款</t>
  </si>
  <si>
    <t>20200115 11:19:30</t>
  </si>
  <si>
    <t>20200115</t>
  </si>
  <si>
    <t>20180314 11:15:51</t>
  </si>
  <si>
    <t>姚志敏</t>
  </si>
  <si>
    <t>6227003020230103804</t>
  </si>
  <si>
    <t>20180314</t>
  </si>
  <si>
    <t>货款</t>
  </si>
  <si>
    <t>工程款</t>
  </si>
  <si>
    <t>税费</t>
  </si>
  <si>
    <t>1%损准金</t>
  </si>
  <si>
    <t>暂扣3%</t>
  </si>
  <si>
    <t>已支付</t>
  </si>
  <si>
    <t>剩余</t>
  </si>
  <si>
    <t>姚红兵45.2+45=90.2付款</t>
  </si>
  <si>
    <t>扣税费（吴总要扣的）专户税务划款</t>
  </si>
  <si>
    <t>两次手续费</t>
  </si>
  <si>
    <t>前面工资表提供</t>
  </si>
  <si>
    <t>交</t>
  </si>
  <si>
    <t>退暂扣款3%</t>
  </si>
  <si>
    <t>已退</t>
  </si>
</sst>
</file>

<file path=xl/styles.xml><?xml version="1.0" encoding="utf-8"?>
<styleSheet xmlns="http://schemas.openxmlformats.org/spreadsheetml/2006/main">
  <numFmts count="10">
    <numFmt numFmtId="44" formatCode="_ &quot;￥&quot;* #,##0.00_ ;_ &quot;￥&quot;* \-#,##0.00_ ;_ &quot;￥&quot;* &quot;-&quot;??_ ;_ @_ "/>
    <numFmt numFmtId="176" formatCode="#,##0.00_ "/>
    <numFmt numFmtId="42" formatCode="_ &quot;￥&quot;* #,##0_ ;_ &quot;￥&quot;* \-#,##0_ ;_ &quot;￥&quot;* &quot;-&quot;_ ;_ @_ "/>
    <numFmt numFmtId="41" formatCode="_ * #,##0_ ;_ * \-#,##0_ ;_ * &quot;-&quot;_ ;_ @_ "/>
    <numFmt numFmtId="177" formatCode="yy/m/d;@"/>
    <numFmt numFmtId="43" formatCode="_ * #,##0.00_ ;_ * \-#,##0.00_ ;_ * &quot;-&quot;??_ ;_ @_ "/>
    <numFmt numFmtId="178" formatCode="yyyy/m/d;@"/>
    <numFmt numFmtId="179" formatCode="m/d;@"/>
    <numFmt numFmtId="180" formatCode="0_ "/>
    <numFmt numFmtId="181" formatCode="0.00_ "/>
  </numFmts>
  <fonts count="43">
    <font>
      <sz val="11"/>
      <color theme="1"/>
      <name val="宋体"/>
      <charset val="134"/>
      <scheme val="minor"/>
    </font>
    <font>
      <sz val="9"/>
      <color rgb="FFFF0000"/>
      <name val="宋体"/>
      <charset val="134"/>
    </font>
    <font>
      <sz val="9"/>
      <name val="宋体"/>
      <charset val="134"/>
    </font>
    <font>
      <b/>
      <sz val="14"/>
      <color rgb="FFFF0000"/>
      <name val="宋体"/>
      <charset val="134"/>
    </font>
    <font>
      <b/>
      <sz val="14"/>
      <name val="宋体"/>
      <charset val="134"/>
    </font>
    <font>
      <b/>
      <sz val="9"/>
      <name val="宋体"/>
      <charset val="134"/>
    </font>
    <font>
      <b/>
      <sz val="10"/>
      <name val="宋体"/>
      <charset val="134"/>
    </font>
    <font>
      <b/>
      <sz val="9"/>
      <color rgb="FFFF0000"/>
      <name val="宋体"/>
      <charset val="134"/>
    </font>
    <font>
      <b/>
      <sz val="12"/>
      <color rgb="FFFF0000"/>
      <name val="宋体"/>
      <charset val="134"/>
    </font>
    <font>
      <sz val="9"/>
      <name val="Arial"/>
      <charset val="134"/>
    </font>
    <font>
      <b/>
      <sz val="12"/>
      <name val="宋体"/>
      <charset val="134"/>
    </font>
    <font>
      <sz val="10"/>
      <color theme="1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8"/>
      <name val="宋体"/>
      <charset val="134"/>
    </font>
    <font>
      <b/>
      <sz val="9"/>
      <color rgb="FF7030A0"/>
      <name val="宋体"/>
      <charset val="134"/>
    </font>
    <font>
      <sz val="10"/>
      <color theme="1"/>
      <name val="宋体"/>
      <charset val="134"/>
    </font>
    <font>
      <sz val="10"/>
      <color rgb="FF00B050"/>
      <name val="宋体"/>
      <charset val="134"/>
      <scheme val="minor"/>
    </font>
    <font>
      <sz val="10"/>
      <name val="Arial"/>
      <charset val="134"/>
    </font>
    <font>
      <sz val="10"/>
      <name val="宋体"/>
      <charset val="134"/>
    </font>
    <font>
      <sz val="9"/>
      <color rgb="FF0070C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8"/>
      <color rgb="FFFF0000"/>
      <name val="宋体"/>
      <charset val="134"/>
    </font>
    <font>
      <sz val="9"/>
      <name val="宋体"/>
      <charset val="134"/>
    </font>
    <font>
      <b/>
      <sz val="9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0691854609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22" borderId="19" applyNumberFormat="0" applyFont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5" fillId="13" borderId="15" applyNumberFormat="0" applyAlignment="0" applyProtection="0">
      <alignment vertical="center"/>
    </xf>
    <xf numFmtId="0" fontId="30" fillId="13" borderId="14" applyNumberFormat="0" applyAlignment="0" applyProtection="0">
      <alignment vertical="center"/>
    </xf>
    <xf numFmtId="0" fontId="35" fillId="29" borderId="20" applyNumberFormat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38" fillId="0" borderId="21" applyNumberFormat="0" applyFill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9" fillId="37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0" fontId="24" fillId="0" borderId="0">
      <alignment vertical="center"/>
    </xf>
  </cellStyleXfs>
  <cellXfs count="162">
    <xf numFmtId="0" fontId="0" fillId="0" borderId="0" xfId="0">
      <alignment vertical="center"/>
    </xf>
    <xf numFmtId="0" fontId="1" fillId="0" borderId="0" xfId="50" applyFont="1" applyFill="1" applyBorder="1" applyAlignment="1">
      <alignment horizontal="center" vertical="center"/>
    </xf>
    <xf numFmtId="0" fontId="2" fillId="0" borderId="0" xfId="50" applyFont="1" applyFill="1" applyBorder="1" applyAlignment="1">
      <alignment horizontal="center" vertical="center"/>
    </xf>
    <xf numFmtId="177" fontId="2" fillId="0" borderId="0" xfId="50" applyNumberFormat="1" applyFont="1" applyFill="1" applyBorder="1" applyAlignment="1">
      <alignment horizontal="center" vertical="center"/>
    </xf>
    <xf numFmtId="176" fontId="2" fillId="0" borderId="0" xfId="50" applyNumberFormat="1" applyFont="1" applyFill="1" applyBorder="1" applyAlignment="1">
      <alignment horizontal="center" vertical="center"/>
    </xf>
    <xf numFmtId="0" fontId="3" fillId="0" borderId="1" xfId="50" applyFont="1" applyFill="1" applyBorder="1" applyAlignment="1">
      <alignment horizontal="center" vertical="top"/>
    </xf>
    <xf numFmtId="0" fontId="4" fillId="0" borderId="1" xfId="50" applyFont="1" applyFill="1" applyBorder="1" applyAlignment="1">
      <alignment horizontal="center" vertical="top"/>
    </xf>
    <xf numFmtId="0" fontId="5" fillId="0" borderId="2" xfId="50" applyFont="1" applyFill="1" applyBorder="1" applyAlignment="1">
      <alignment horizontal="center" vertical="center" wrapText="1"/>
    </xf>
    <xf numFmtId="0" fontId="5" fillId="0" borderId="3" xfId="50" applyFont="1" applyFill="1" applyBorder="1" applyAlignment="1">
      <alignment horizontal="center" vertical="center" wrapText="1"/>
    </xf>
    <xf numFmtId="0" fontId="6" fillId="0" borderId="2" xfId="50" applyFont="1" applyFill="1" applyBorder="1" applyAlignment="1">
      <alignment horizontal="center" vertical="center" shrinkToFit="1"/>
    </xf>
    <xf numFmtId="0" fontId="6" fillId="0" borderId="4" xfId="50" applyFont="1" applyFill="1" applyBorder="1" applyAlignment="1">
      <alignment horizontal="center" vertical="center" shrinkToFit="1"/>
    </xf>
    <xf numFmtId="0" fontId="6" fillId="0" borderId="3" xfId="50" applyFont="1" applyFill="1" applyBorder="1" applyAlignment="1">
      <alignment horizontal="center" vertical="center" shrinkToFit="1"/>
    </xf>
    <xf numFmtId="176" fontId="5" fillId="0" borderId="2" xfId="50" applyNumberFormat="1" applyFont="1" applyFill="1" applyBorder="1" applyAlignment="1">
      <alignment horizontal="center" vertical="center" wrapText="1"/>
    </xf>
    <xf numFmtId="176" fontId="5" fillId="0" borderId="3" xfId="50" applyNumberFormat="1" applyFont="1" applyFill="1" applyBorder="1" applyAlignment="1">
      <alignment horizontal="center" vertical="center" wrapText="1"/>
    </xf>
    <xf numFmtId="176" fontId="5" fillId="0" borderId="5" xfId="50" applyNumberFormat="1" applyFont="1" applyFill="1" applyBorder="1" applyAlignment="1">
      <alignment horizontal="center" vertical="center" wrapText="1"/>
    </xf>
    <xf numFmtId="178" fontId="2" fillId="0" borderId="2" xfId="50" applyNumberFormat="1" applyFont="1" applyFill="1" applyBorder="1" applyAlignment="1">
      <alignment horizontal="center" vertical="center" wrapText="1"/>
    </xf>
    <xf numFmtId="0" fontId="5" fillId="2" borderId="6" xfId="50" applyFont="1" applyFill="1" applyBorder="1" applyAlignment="1">
      <alignment horizontal="center" vertical="center" wrapText="1"/>
    </xf>
    <xf numFmtId="0" fontId="2" fillId="2" borderId="7" xfId="50" applyFont="1" applyFill="1" applyBorder="1" applyAlignment="1">
      <alignment horizontal="left" vertical="top" wrapText="1"/>
    </xf>
    <xf numFmtId="176" fontId="7" fillId="0" borderId="2" xfId="50" applyNumberFormat="1" applyFont="1" applyFill="1" applyBorder="1" applyAlignment="1">
      <alignment horizontal="center" vertical="center" wrapText="1"/>
    </xf>
    <xf numFmtId="176" fontId="7" fillId="0" borderId="3" xfId="50" applyNumberFormat="1" applyFont="1" applyFill="1" applyBorder="1" applyAlignment="1">
      <alignment horizontal="center" vertical="center" wrapText="1"/>
    </xf>
    <xf numFmtId="0" fontId="5" fillId="2" borderId="8" xfId="50" applyFont="1" applyFill="1" applyBorder="1" applyAlignment="1">
      <alignment horizontal="center" vertical="center" wrapText="1"/>
    </xf>
    <xf numFmtId="0" fontId="2" fillId="2" borderId="9" xfId="50" applyFont="1" applyFill="1" applyBorder="1" applyAlignment="1">
      <alignment horizontal="left" vertical="top" wrapText="1"/>
    </xf>
    <xf numFmtId="0" fontId="5" fillId="0" borderId="6" xfId="50" applyFont="1" applyFill="1" applyBorder="1" applyAlignment="1">
      <alignment horizontal="center" vertical="center" wrapText="1"/>
    </xf>
    <xf numFmtId="0" fontId="5" fillId="0" borderId="4" xfId="50" applyFont="1" applyFill="1" applyBorder="1" applyAlignment="1">
      <alignment horizontal="center" vertical="center" wrapText="1"/>
    </xf>
    <xf numFmtId="0" fontId="5" fillId="0" borderId="8" xfId="50" applyFont="1" applyFill="1" applyBorder="1" applyAlignment="1">
      <alignment horizontal="center" vertical="center" wrapText="1"/>
    </xf>
    <xf numFmtId="177" fontId="5" fillId="0" borderId="5" xfId="50" applyNumberFormat="1" applyFont="1" applyFill="1" applyBorder="1" applyAlignment="1">
      <alignment horizontal="center" vertical="center" wrapText="1"/>
    </xf>
    <xf numFmtId="0" fontId="5" fillId="0" borderId="5" xfId="50" applyFont="1" applyFill="1" applyBorder="1" applyAlignment="1">
      <alignment horizontal="center" vertical="center" wrapText="1"/>
    </xf>
    <xf numFmtId="0" fontId="2" fillId="2" borderId="5" xfId="50" applyFont="1" applyFill="1" applyBorder="1" applyAlignment="1">
      <alignment horizontal="center" vertical="center" wrapText="1"/>
    </xf>
    <xf numFmtId="177" fontId="2" fillId="2" borderId="5" xfId="50" applyNumberFormat="1" applyFont="1" applyFill="1" applyBorder="1" applyAlignment="1">
      <alignment horizontal="center" vertical="center" shrinkToFit="1"/>
    </xf>
    <xf numFmtId="14" fontId="2" fillId="2" borderId="5" xfId="50" applyNumberFormat="1" applyFont="1" applyFill="1" applyBorder="1" applyAlignment="1">
      <alignment horizontal="center" vertical="center" wrapText="1"/>
    </xf>
    <xf numFmtId="176" fontId="2" fillId="2" borderId="5" xfId="50" applyNumberFormat="1" applyFont="1" applyFill="1" applyBorder="1" applyAlignment="1">
      <alignment horizontal="right" vertical="center" shrinkToFit="1"/>
    </xf>
    <xf numFmtId="179" fontId="2" fillId="2" borderId="2" xfId="50" applyNumberFormat="1" applyFont="1" applyFill="1" applyBorder="1" applyAlignment="1">
      <alignment horizontal="center" vertical="center" wrapText="1"/>
    </xf>
    <xf numFmtId="176" fontId="2" fillId="3" borderId="5" xfId="50" applyNumberFormat="1" applyFont="1" applyFill="1" applyBorder="1" applyAlignment="1">
      <alignment horizontal="right" vertical="center" shrinkToFit="1"/>
    </xf>
    <xf numFmtId="0" fontId="1" fillId="2" borderId="5" xfId="50" applyFont="1" applyFill="1" applyBorder="1" applyAlignment="1">
      <alignment horizontal="center" vertical="center" wrapText="1"/>
    </xf>
    <xf numFmtId="177" fontId="1" fillId="2" borderId="5" xfId="50" applyNumberFormat="1" applyFont="1" applyFill="1" applyBorder="1" applyAlignment="1">
      <alignment horizontal="center" vertical="center" shrinkToFit="1"/>
    </xf>
    <xf numFmtId="14" fontId="1" fillId="2" borderId="5" xfId="50" applyNumberFormat="1" applyFont="1" applyFill="1" applyBorder="1" applyAlignment="1">
      <alignment horizontal="center" vertical="center" wrapText="1"/>
    </xf>
    <xf numFmtId="176" fontId="1" fillId="2" borderId="5" xfId="50" applyNumberFormat="1" applyFont="1" applyFill="1" applyBorder="1" applyAlignment="1">
      <alignment horizontal="right" vertical="center" shrinkToFit="1"/>
    </xf>
    <xf numFmtId="179" fontId="1" fillId="2" borderId="2" xfId="50" applyNumberFormat="1" applyFont="1" applyFill="1" applyBorder="1" applyAlignment="1">
      <alignment horizontal="center" vertical="center" wrapText="1"/>
    </xf>
    <xf numFmtId="176" fontId="1" fillId="3" borderId="5" xfId="50" applyNumberFormat="1" applyFont="1" applyFill="1" applyBorder="1" applyAlignment="1">
      <alignment horizontal="right" vertical="center" shrinkToFit="1"/>
    </xf>
    <xf numFmtId="14" fontId="8" fillId="0" borderId="5" xfId="50" applyNumberFormat="1" applyFont="1" applyBorder="1" applyAlignment="1">
      <alignment horizontal="center" vertical="center" wrapText="1"/>
    </xf>
    <xf numFmtId="179" fontId="1" fillId="2" borderId="2" xfId="50" applyNumberFormat="1" applyFont="1" applyFill="1" applyBorder="1" applyAlignment="1">
      <alignment vertical="center" wrapText="1"/>
    </xf>
    <xf numFmtId="176" fontId="1" fillId="4" borderId="5" xfId="50" applyNumberFormat="1" applyFont="1" applyFill="1" applyBorder="1" applyAlignment="1">
      <alignment horizontal="right" vertical="center" shrinkToFit="1"/>
    </xf>
    <xf numFmtId="179" fontId="1" fillId="4" borderId="2" xfId="50" applyNumberFormat="1" applyFont="1" applyFill="1" applyBorder="1" applyAlignment="1">
      <alignment vertical="center" wrapText="1"/>
    </xf>
    <xf numFmtId="0" fontId="1" fillId="2" borderId="6" xfId="50" applyFont="1" applyFill="1" applyBorder="1" applyAlignment="1">
      <alignment horizontal="center" vertical="center" wrapText="1"/>
    </xf>
    <xf numFmtId="0" fontId="1" fillId="2" borderId="8" xfId="50" applyFont="1" applyFill="1" applyBorder="1" applyAlignment="1">
      <alignment horizontal="center" vertical="center" wrapText="1"/>
    </xf>
    <xf numFmtId="0" fontId="5" fillId="0" borderId="7" xfId="50" applyFont="1" applyFill="1" applyBorder="1" applyAlignment="1">
      <alignment horizontal="center" vertical="center" wrapText="1"/>
    </xf>
    <xf numFmtId="0" fontId="5" fillId="0" borderId="10" xfId="50" applyFont="1" applyFill="1" applyBorder="1" applyAlignment="1">
      <alignment horizontal="center" vertical="center" wrapText="1"/>
    </xf>
    <xf numFmtId="0" fontId="2" fillId="3" borderId="6" xfId="50" applyFont="1" applyFill="1" applyBorder="1" applyAlignment="1">
      <alignment horizontal="center" vertical="center" shrinkToFit="1"/>
    </xf>
    <xf numFmtId="176" fontId="9" fillId="3" borderId="6" xfId="50" applyNumberFormat="1" applyFont="1" applyFill="1" applyBorder="1" applyAlignment="1">
      <alignment horizontal="right" vertical="center" shrinkToFit="1"/>
    </xf>
    <xf numFmtId="176" fontId="9" fillId="3" borderId="6" xfId="50" applyNumberFormat="1" applyFont="1" applyFill="1" applyBorder="1" applyAlignment="1">
      <alignment horizontal="center" vertical="center" shrinkToFit="1"/>
    </xf>
    <xf numFmtId="176" fontId="10" fillId="3" borderId="5" xfId="50" applyNumberFormat="1" applyFont="1" applyFill="1" applyBorder="1" applyAlignment="1">
      <alignment horizontal="center" vertical="center" shrinkToFit="1"/>
    </xf>
    <xf numFmtId="176" fontId="10" fillId="0" borderId="5" xfId="50" applyNumberFormat="1" applyFont="1" applyFill="1" applyBorder="1" applyAlignment="1">
      <alignment horizontal="center" vertical="center" shrinkToFit="1"/>
    </xf>
    <xf numFmtId="0" fontId="2" fillId="0" borderId="8" xfId="50" applyFont="1" applyFill="1" applyBorder="1" applyAlignment="1">
      <alignment horizontal="center" vertical="center" wrapText="1"/>
    </xf>
    <xf numFmtId="0" fontId="2" fillId="0" borderId="5" xfId="50" applyFont="1" applyFill="1" applyBorder="1" applyAlignment="1">
      <alignment horizontal="center" vertical="center" wrapText="1"/>
    </xf>
    <xf numFmtId="0" fontId="5" fillId="0" borderId="5" xfId="50" applyFont="1" applyFill="1" applyBorder="1" applyAlignment="1">
      <alignment horizontal="center" vertical="center"/>
    </xf>
    <xf numFmtId="180" fontId="5" fillId="0" borderId="5" xfId="8" applyNumberFormat="1" applyFont="1" applyFill="1" applyBorder="1" applyAlignment="1">
      <alignment horizontal="center" vertical="center"/>
    </xf>
    <xf numFmtId="176" fontId="5" fillId="0" borderId="5" xfId="50" applyNumberFormat="1" applyFont="1" applyFill="1" applyBorder="1" applyAlignment="1">
      <alignment horizontal="center" vertical="center" shrinkToFit="1"/>
    </xf>
    <xf numFmtId="0" fontId="11" fillId="0" borderId="5" xfId="0" applyFont="1" applyBorder="1" applyAlignment="1">
      <alignment horizontal="left" vertical="center"/>
    </xf>
    <xf numFmtId="0" fontId="12" fillId="0" borderId="5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2" fillId="2" borderId="11" xfId="50" applyFont="1" applyFill="1" applyBorder="1" applyAlignment="1">
      <alignment horizontal="left" vertical="top" wrapText="1"/>
    </xf>
    <xf numFmtId="0" fontId="2" fillId="2" borderId="10" xfId="50" applyFont="1" applyFill="1" applyBorder="1" applyAlignment="1">
      <alignment horizontal="left" vertical="top" wrapText="1"/>
    </xf>
    <xf numFmtId="0" fontId="13" fillId="0" borderId="5" xfId="50" applyFont="1" applyFill="1" applyBorder="1" applyAlignment="1">
      <alignment horizontal="center" vertical="center" wrapText="1"/>
    </xf>
    <xf numFmtId="0" fontId="2" fillId="2" borderId="1" xfId="50" applyFont="1" applyFill="1" applyBorder="1" applyAlignment="1">
      <alignment horizontal="left" vertical="top" wrapText="1"/>
    </xf>
    <xf numFmtId="0" fontId="2" fillId="2" borderId="12" xfId="50" applyFont="1" applyFill="1" applyBorder="1" applyAlignment="1">
      <alignment horizontal="left" vertical="top" wrapText="1"/>
    </xf>
    <xf numFmtId="176" fontId="13" fillId="0" borderId="5" xfId="50" applyNumberFormat="1" applyFont="1" applyFill="1" applyBorder="1" applyAlignment="1">
      <alignment horizontal="center" vertical="center" wrapText="1"/>
    </xf>
    <xf numFmtId="179" fontId="2" fillId="2" borderId="5" xfId="50" applyNumberFormat="1" applyFont="1" applyFill="1" applyBorder="1" applyAlignment="1">
      <alignment horizontal="center" vertical="center" wrapText="1"/>
    </xf>
    <xf numFmtId="176" fontId="14" fillId="2" borderId="5" xfId="50" applyNumberFormat="1" applyFont="1" applyFill="1" applyBorder="1" applyAlignment="1">
      <alignment horizontal="right" vertical="center" shrinkToFit="1"/>
    </xf>
    <xf numFmtId="179" fontId="1" fillId="2" borderId="5" xfId="50" applyNumberFormat="1" applyFont="1" applyFill="1" applyBorder="1" applyAlignment="1">
      <alignment horizontal="center" vertical="center" wrapText="1"/>
    </xf>
    <xf numFmtId="176" fontId="14" fillId="2" borderId="5" xfId="50" applyNumberFormat="1" applyFont="1" applyFill="1" applyBorder="1" applyAlignment="1">
      <alignment horizontal="right" vertical="center"/>
    </xf>
    <xf numFmtId="176" fontId="5" fillId="5" borderId="5" xfId="50" applyNumberFormat="1" applyFont="1" applyFill="1" applyBorder="1" applyAlignment="1">
      <alignment horizontal="right" vertical="center" shrinkToFit="1"/>
    </xf>
    <xf numFmtId="179" fontId="1" fillId="4" borderId="5" xfId="50" applyNumberFormat="1" applyFont="1" applyFill="1" applyBorder="1" applyAlignment="1">
      <alignment horizontal="center" vertical="center" wrapText="1"/>
    </xf>
    <xf numFmtId="176" fontId="14" fillId="5" borderId="5" xfId="50" applyNumberFormat="1" applyFont="1" applyFill="1" applyBorder="1" applyAlignment="1">
      <alignment horizontal="right" vertical="center" shrinkToFit="1"/>
    </xf>
    <xf numFmtId="176" fontId="14" fillId="5" borderId="5" xfId="50" applyNumberFormat="1" applyFont="1" applyFill="1" applyBorder="1" applyAlignment="1">
      <alignment horizontal="right" vertical="center"/>
    </xf>
    <xf numFmtId="176" fontId="1" fillId="2" borderId="5" xfId="50" applyNumberFormat="1" applyFont="1" applyFill="1" applyBorder="1" applyAlignment="1">
      <alignment horizontal="right" vertical="center"/>
    </xf>
    <xf numFmtId="10" fontId="1" fillId="0" borderId="0" xfId="50" applyNumberFormat="1" applyFont="1" applyFill="1" applyBorder="1" applyAlignment="1">
      <alignment horizontal="center" vertical="center"/>
    </xf>
    <xf numFmtId="0" fontId="7" fillId="0" borderId="5" xfId="50" applyFont="1" applyFill="1" applyBorder="1" applyAlignment="1">
      <alignment horizontal="center" vertical="center" wrapText="1"/>
    </xf>
    <xf numFmtId="0" fontId="2" fillId="0" borderId="5" xfId="50" applyFont="1" applyFill="1" applyBorder="1" applyAlignment="1">
      <alignment horizontal="center" vertical="top" wrapText="1"/>
    </xf>
    <xf numFmtId="0" fontId="15" fillId="0" borderId="5" xfId="0" applyFont="1" applyBorder="1" applyAlignment="1">
      <alignment vertical="center" wrapText="1"/>
    </xf>
    <xf numFmtId="0" fontId="12" fillId="0" borderId="5" xfId="0" applyFont="1" applyBorder="1" applyAlignment="1">
      <alignment horizontal="left" vertical="center"/>
    </xf>
    <xf numFmtId="181" fontId="11" fillId="0" borderId="5" xfId="0" applyNumberFormat="1" applyFont="1" applyBorder="1" applyAlignment="1">
      <alignment horizontal="right" vertical="center" wrapText="1"/>
    </xf>
    <xf numFmtId="181" fontId="11" fillId="0" borderId="5" xfId="0" applyNumberFormat="1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0" fontId="15" fillId="0" borderId="5" xfId="13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1" fillId="0" borderId="0" xfId="0" applyFont="1">
      <alignment vertical="center"/>
    </xf>
    <xf numFmtId="176" fontId="5" fillId="0" borderId="4" xfId="50" applyNumberFormat="1" applyFont="1" applyFill="1" applyBorder="1" applyAlignment="1">
      <alignment horizontal="center" vertical="center" wrapText="1"/>
    </xf>
    <xf numFmtId="176" fontId="7" fillId="0" borderId="4" xfId="50" applyNumberFormat="1" applyFont="1" applyFill="1" applyBorder="1" applyAlignment="1">
      <alignment horizontal="center" vertical="center" wrapText="1"/>
    </xf>
    <xf numFmtId="0" fontId="7" fillId="0" borderId="4" xfId="50" applyFont="1" applyFill="1" applyBorder="1" applyAlignment="1">
      <alignment horizontal="center" vertical="center" wrapText="1"/>
    </xf>
    <xf numFmtId="14" fontId="10" fillId="0" borderId="5" xfId="50" applyNumberFormat="1" applyFont="1" applyBorder="1" applyAlignment="1">
      <alignment horizontal="center" vertical="center" wrapText="1"/>
    </xf>
    <xf numFmtId="179" fontId="2" fillId="2" borderId="2" xfId="50" applyNumberFormat="1" applyFont="1" applyFill="1" applyBorder="1" applyAlignment="1">
      <alignment vertical="center" wrapText="1"/>
    </xf>
    <xf numFmtId="0" fontId="2" fillId="2" borderId="6" xfId="50" applyFont="1" applyFill="1" applyBorder="1" applyAlignment="1">
      <alignment horizontal="center" vertical="center" wrapText="1"/>
    </xf>
    <xf numFmtId="177" fontId="2" fillId="2" borderId="6" xfId="50" applyNumberFormat="1" applyFont="1" applyFill="1" applyBorder="1" applyAlignment="1">
      <alignment horizontal="center" vertical="center" shrinkToFit="1"/>
    </xf>
    <xf numFmtId="14" fontId="2" fillId="2" borderId="6" xfId="50" applyNumberFormat="1" applyFont="1" applyFill="1" applyBorder="1" applyAlignment="1">
      <alignment horizontal="center" vertical="center" wrapText="1"/>
    </xf>
    <xf numFmtId="176" fontId="2" fillId="2" borderId="6" xfId="50" applyNumberFormat="1" applyFont="1" applyFill="1" applyBorder="1" applyAlignment="1">
      <alignment horizontal="center" vertical="center" shrinkToFit="1"/>
    </xf>
    <xf numFmtId="176" fontId="2" fillId="2" borderId="6" xfId="50" applyNumberFormat="1" applyFont="1" applyFill="1" applyBorder="1" applyAlignment="1">
      <alignment horizontal="left" vertical="center" wrapText="1" shrinkToFit="1"/>
    </xf>
    <xf numFmtId="176" fontId="2" fillId="2" borderId="5" xfId="50" applyNumberFormat="1" applyFont="1" applyFill="1" applyBorder="1" applyAlignment="1">
      <alignment horizontal="left" vertical="center"/>
    </xf>
    <xf numFmtId="0" fontId="2" fillId="2" borderId="8" xfId="50" applyFont="1" applyFill="1" applyBorder="1" applyAlignment="1">
      <alignment horizontal="center" vertical="center" wrapText="1"/>
    </xf>
    <xf numFmtId="177" fontId="2" fillId="2" borderId="8" xfId="50" applyNumberFormat="1" applyFont="1" applyFill="1" applyBorder="1" applyAlignment="1">
      <alignment horizontal="center" vertical="center" shrinkToFit="1"/>
    </xf>
    <xf numFmtId="14" fontId="2" fillId="2" borderId="8" xfId="50" applyNumberFormat="1" applyFont="1" applyFill="1" applyBorder="1" applyAlignment="1">
      <alignment horizontal="center" vertical="center" wrapText="1"/>
    </xf>
    <xf numFmtId="176" fontId="2" fillId="2" borderId="8" xfId="50" applyNumberFormat="1" applyFont="1" applyFill="1" applyBorder="1" applyAlignment="1">
      <alignment horizontal="right" vertical="center" shrinkToFit="1"/>
    </xf>
    <xf numFmtId="176" fontId="2" fillId="2" borderId="8" xfId="50" applyNumberFormat="1" applyFont="1" applyFill="1" applyBorder="1" applyAlignment="1">
      <alignment horizontal="left" vertical="center" wrapText="1" shrinkToFit="1"/>
    </xf>
    <xf numFmtId="177" fontId="2" fillId="0" borderId="5" xfId="50" applyNumberFormat="1" applyFont="1" applyFill="1" applyBorder="1" applyAlignment="1">
      <alignment horizontal="center" vertical="center"/>
    </xf>
    <xf numFmtId="0" fontId="2" fillId="0" borderId="5" xfId="50" applyFont="1" applyFill="1" applyBorder="1" applyAlignment="1">
      <alignment horizontal="center" vertical="center"/>
    </xf>
    <xf numFmtId="176" fontId="2" fillId="0" borderId="2" xfId="50" applyNumberFormat="1" applyFont="1" applyFill="1" applyBorder="1" applyAlignment="1">
      <alignment horizontal="center" vertical="center"/>
    </xf>
    <xf numFmtId="176" fontId="2" fillId="0" borderId="4" xfId="50" applyNumberFormat="1" applyFont="1" applyFill="1" applyBorder="1" applyAlignment="1">
      <alignment horizontal="center" vertical="center"/>
    </xf>
    <xf numFmtId="176" fontId="2" fillId="0" borderId="5" xfId="50" applyNumberFormat="1" applyFont="1" applyFill="1" applyBorder="1" applyAlignment="1">
      <alignment horizontal="center" vertical="center"/>
    </xf>
    <xf numFmtId="0" fontId="2" fillId="0" borderId="5" xfId="50" applyNumberFormat="1" applyFont="1" applyFill="1" applyBorder="1" applyAlignment="1">
      <alignment horizontal="center" vertical="center"/>
    </xf>
    <xf numFmtId="176" fontId="5" fillId="2" borderId="5" xfId="50" applyNumberFormat="1" applyFont="1" applyFill="1" applyBorder="1" applyAlignment="1">
      <alignment horizontal="right" vertical="center" shrinkToFit="1"/>
    </xf>
    <xf numFmtId="0" fontId="2" fillId="0" borderId="5" xfId="50" applyFont="1" applyFill="1" applyBorder="1" applyAlignment="1">
      <alignment horizontal="left" vertical="center"/>
    </xf>
    <xf numFmtId="176" fontId="2" fillId="3" borderId="6" xfId="50" applyNumberFormat="1" applyFont="1" applyFill="1" applyBorder="1" applyAlignment="1">
      <alignment horizontal="right" vertical="center" shrinkToFit="1"/>
    </xf>
    <xf numFmtId="0" fontId="2" fillId="0" borderId="6" xfId="50" applyFont="1" applyFill="1" applyBorder="1" applyAlignment="1">
      <alignment horizontal="center" vertical="center"/>
    </xf>
    <xf numFmtId="176" fontId="5" fillId="0" borderId="5" xfId="50" applyNumberFormat="1" applyFont="1" applyFill="1" applyBorder="1" applyAlignment="1">
      <alignment horizontal="right" vertical="center" shrinkToFit="1"/>
    </xf>
    <xf numFmtId="176" fontId="2" fillId="3" borderId="8" xfId="50" applyNumberFormat="1" applyFont="1" applyFill="1" applyBorder="1" applyAlignment="1">
      <alignment horizontal="right" vertical="center" shrinkToFit="1"/>
    </xf>
    <xf numFmtId="0" fontId="2" fillId="0" borderId="8" xfId="50" applyFont="1" applyFill="1" applyBorder="1" applyAlignment="1">
      <alignment horizontal="center" vertical="center"/>
    </xf>
    <xf numFmtId="176" fontId="5" fillId="0" borderId="5" xfId="50" applyNumberFormat="1" applyFont="1" applyFill="1" applyBorder="1" applyAlignment="1">
      <alignment horizontal="right" vertical="center"/>
    </xf>
    <xf numFmtId="176" fontId="14" fillId="0" borderId="5" xfId="50" applyNumberFormat="1" applyFont="1" applyFill="1" applyBorder="1" applyAlignment="1">
      <alignment horizontal="right" vertical="center" shrinkToFit="1"/>
    </xf>
    <xf numFmtId="176" fontId="14" fillId="0" borderId="5" xfId="50" applyNumberFormat="1" applyFont="1" applyFill="1" applyBorder="1" applyAlignment="1">
      <alignment horizontal="right" vertical="center"/>
    </xf>
    <xf numFmtId="176" fontId="1" fillId="0" borderId="0" xfId="50" applyNumberFormat="1" applyFont="1" applyFill="1" applyBorder="1" applyAlignment="1">
      <alignment horizontal="center" vertical="center"/>
    </xf>
    <xf numFmtId="176" fontId="9" fillId="6" borderId="6" xfId="50" applyNumberFormat="1" applyFont="1" applyFill="1" applyBorder="1" applyAlignment="1">
      <alignment horizontal="right" vertical="center" shrinkToFit="1"/>
    </xf>
    <xf numFmtId="10" fontId="1" fillId="4" borderId="0" xfId="50" applyNumberFormat="1" applyFont="1" applyFill="1" applyBorder="1" applyAlignment="1">
      <alignment horizontal="center" vertical="center"/>
    </xf>
    <xf numFmtId="176" fontId="2" fillId="0" borderId="3" xfId="50" applyNumberFormat="1" applyFont="1" applyFill="1" applyBorder="1" applyAlignment="1">
      <alignment horizontal="center" vertical="center"/>
    </xf>
    <xf numFmtId="0" fontId="1" fillId="0" borderId="5" xfId="50" applyFont="1" applyFill="1" applyBorder="1" applyAlignment="1">
      <alignment horizontal="center" vertical="center"/>
    </xf>
    <xf numFmtId="0" fontId="17" fillId="0" borderId="0" xfId="0" applyFont="1" applyFill="1" applyBorder="1" applyAlignment="1"/>
    <xf numFmtId="0" fontId="17" fillId="0" borderId="5" xfId="0" applyFont="1" applyFill="1" applyBorder="1" applyAlignment="1"/>
    <xf numFmtId="4" fontId="17" fillId="0" borderId="5" xfId="0" applyNumberFormat="1" applyFont="1" applyFill="1" applyBorder="1" applyAlignment="1"/>
    <xf numFmtId="4" fontId="17" fillId="4" borderId="5" xfId="0" applyNumberFormat="1" applyFont="1" applyFill="1" applyBorder="1" applyAlignment="1"/>
    <xf numFmtId="0" fontId="18" fillId="0" borderId="5" xfId="0" applyFont="1" applyFill="1" applyBorder="1" applyAlignment="1"/>
    <xf numFmtId="0" fontId="11" fillId="2" borderId="5" xfId="0" applyFont="1" applyFill="1" applyBorder="1" applyAlignment="1">
      <alignment horizontal="center" vertical="center" wrapText="1"/>
    </xf>
    <xf numFmtId="177" fontId="1" fillId="2" borderId="6" xfId="50" applyNumberFormat="1" applyFont="1" applyFill="1" applyBorder="1" applyAlignment="1">
      <alignment horizontal="center" vertical="center" shrinkToFit="1"/>
    </xf>
    <xf numFmtId="176" fontId="1" fillId="2" borderId="2" xfId="50" applyNumberFormat="1" applyFont="1" applyFill="1" applyBorder="1" applyAlignment="1">
      <alignment horizontal="center" vertical="center" shrinkToFit="1"/>
    </xf>
    <xf numFmtId="176" fontId="1" fillId="2" borderId="4" xfId="50" applyNumberFormat="1" applyFont="1" applyFill="1" applyBorder="1" applyAlignment="1">
      <alignment horizontal="center" vertical="center" shrinkToFit="1"/>
    </xf>
    <xf numFmtId="0" fontId="1" fillId="2" borderId="13" xfId="50" applyFont="1" applyFill="1" applyBorder="1" applyAlignment="1">
      <alignment horizontal="center" vertical="center" wrapText="1"/>
    </xf>
    <xf numFmtId="177" fontId="1" fillId="2" borderId="13" xfId="50" applyNumberFormat="1" applyFont="1" applyFill="1" applyBorder="1" applyAlignment="1">
      <alignment horizontal="center" vertical="center" shrinkToFit="1"/>
    </xf>
    <xf numFmtId="177" fontId="1" fillId="2" borderId="8" xfId="50" applyNumberFormat="1" applyFont="1" applyFill="1" applyBorder="1" applyAlignment="1">
      <alignment horizontal="center" vertical="center" shrinkToFit="1"/>
    </xf>
    <xf numFmtId="179" fontId="1" fillId="2" borderId="5" xfId="50" applyNumberFormat="1" applyFont="1" applyFill="1" applyBorder="1" applyAlignment="1">
      <alignment vertical="center" wrapText="1"/>
    </xf>
    <xf numFmtId="14" fontId="1" fillId="2" borderId="2" xfId="50" applyNumberFormat="1" applyFont="1" applyFill="1" applyBorder="1" applyAlignment="1">
      <alignment horizontal="center" vertical="center" wrapText="1"/>
    </xf>
    <xf numFmtId="14" fontId="1" fillId="2" borderId="4" xfId="50" applyNumberFormat="1" applyFont="1" applyFill="1" applyBorder="1" applyAlignment="1">
      <alignment horizontal="center" vertical="center" wrapText="1"/>
    </xf>
    <xf numFmtId="176" fontId="2" fillId="0" borderId="5" xfId="50" applyNumberFormat="1" applyFont="1" applyFill="1" applyBorder="1" applyAlignment="1">
      <alignment horizontal="right" vertical="center" shrinkToFit="1"/>
    </xf>
    <xf numFmtId="176" fontId="2" fillId="0" borderId="5" xfId="50" applyNumberFormat="1" applyFont="1" applyFill="1" applyBorder="1" applyAlignment="1">
      <alignment horizontal="right" vertical="center"/>
    </xf>
    <xf numFmtId="176" fontId="1" fillId="2" borderId="3" xfId="50" applyNumberFormat="1" applyFont="1" applyFill="1" applyBorder="1" applyAlignment="1">
      <alignment horizontal="center" vertical="center" shrinkToFit="1"/>
    </xf>
    <xf numFmtId="181" fontId="7" fillId="2" borderId="5" xfId="50" applyNumberFormat="1" applyFont="1" applyFill="1" applyBorder="1" applyAlignment="1">
      <alignment horizontal="right" vertical="center" shrinkToFit="1"/>
    </xf>
    <xf numFmtId="181" fontId="1" fillId="2" borderId="5" xfId="50" applyNumberFormat="1" applyFont="1" applyFill="1" applyBorder="1" applyAlignment="1">
      <alignment horizontal="center" vertical="center" wrapText="1"/>
    </xf>
    <xf numFmtId="0" fontId="1" fillId="0" borderId="0" xfId="50" applyFont="1" applyFill="1" applyBorder="1" applyAlignment="1">
      <alignment horizontal="center" vertical="center" wrapText="1"/>
    </xf>
    <xf numFmtId="176" fontId="7" fillId="0" borderId="5" xfId="50" applyNumberFormat="1" applyFont="1" applyFill="1" applyBorder="1" applyAlignment="1">
      <alignment horizontal="right" vertical="center" shrinkToFit="1"/>
    </xf>
    <xf numFmtId="14" fontId="1" fillId="2" borderId="3" xfId="50" applyNumberFormat="1" applyFont="1" applyFill="1" applyBorder="1" applyAlignment="1">
      <alignment horizontal="center" vertical="center" wrapText="1"/>
    </xf>
    <xf numFmtId="0" fontId="2" fillId="2" borderId="2" xfId="50" applyFont="1" applyFill="1" applyBorder="1" applyAlignment="1">
      <alignment horizontal="left" vertical="top" wrapText="1"/>
    </xf>
    <xf numFmtId="176" fontId="2" fillId="0" borderId="2" xfId="50" applyNumberFormat="1" applyFont="1" applyFill="1" applyBorder="1" applyAlignment="1">
      <alignment horizontal="right" vertical="center" wrapText="1"/>
    </xf>
    <xf numFmtId="176" fontId="2" fillId="0" borderId="3" xfId="50" applyNumberFormat="1" applyFont="1" applyFill="1" applyBorder="1" applyAlignment="1">
      <alignment horizontal="right" vertical="center" wrapText="1"/>
    </xf>
    <xf numFmtId="0" fontId="10" fillId="3" borderId="2" xfId="50" applyFont="1" applyFill="1" applyBorder="1" applyAlignment="1">
      <alignment horizontal="center" vertical="center" shrinkToFit="1"/>
    </xf>
    <xf numFmtId="0" fontId="10" fillId="3" borderId="4" xfId="50" applyFont="1" applyFill="1" applyBorder="1" applyAlignment="1">
      <alignment horizontal="center" vertical="center" shrinkToFit="1"/>
    </xf>
    <xf numFmtId="0" fontId="10" fillId="3" borderId="3" xfId="50" applyFont="1" applyFill="1" applyBorder="1" applyAlignment="1">
      <alignment horizontal="center" vertical="center" shrinkToFit="1"/>
    </xf>
    <xf numFmtId="0" fontId="2" fillId="2" borderId="3" xfId="50" applyFont="1" applyFill="1" applyBorder="1" applyAlignment="1">
      <alignment horizontal="left" vertical="top" wrapText="1"/>
    </xf>
    <xf numFmtId="0" fontId="18" fillId="2" borderId="5" xfId="50" applyFont="1" applyFill="1" applyBorder="1" applyAlignment="1">
      <alignment horizontal="center" vertical="center" wrapText="1"/>
    </xf>
    <xf numFmtId="176" fontId="19" fillId="2" borderId="5" xfId="50" applyNumberFormat="1" applyFont="1" applyFill="1" applyBorder="1" applyAlignment="1">
      <alignment horizontal="right" vertical="center" shrinkToFit="1"/>
    </xf>
    <xf numFmtId="176" fontId="19" fillId="2" borderId="5" xfId="50" applyNumberFormat="1" applyFont="1" applyFill="1" applyBorder="1" applyAlignment="1">
      <alignment horizontal="right" vertical="center"/>
    </xf>
    <xf numFmtId="176" fontId="10" fillId="3" borderId="2" xfId="50" applyNumberFormat="1" applyFont="1" applyFill="1" applyBorder="1" applyAlignment="1">
      <alignment horizontal="center" vertical="center" shrinkToFit="1"/>
    </xf>
    <xf numFmtId="176" fontId="10" fillId="3" borderId="4" xfId="50" applyNumberFormat="1" applyFont="1" applyFill="1" applyBorder="1" applyAlignment="1">
      <alignment horizontal="center" vertical="center" shrinkToFit="1"/>
    </xf>
    <xf numFmtId="176" fontId="10" fillId="3" borderId="3" xfId="50" applyNumberFormat="1" applyFont="1" applyFill="1" applyBorder="1" applyAlignment="1">
      <alignment horizontal="center" vertical="center" shrinkToFi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5" Type="http://schemas.openxmlformats.org/officeDocument/2006/relationships/image" Target="../media/image8.png"/><Relationship Id="rId4" Type="http://schemas.openxmlformats.org/officeDocument/2006/relationships/image" Target="../media/image7.png"/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9" Type="http://schemas.openxmlformats.org/officeDocument/2006/relationships/image" Target="../media/image14.jpeg"/><Relationship Id="rId8" Type="http://schemas.openxmlformats.org/officeDocument/2006/relationships/image" Target="../media/image13.png"/><Relationship Id="rId7" Type="http://schemas.openxmlformats.org/officeDocument/2006/relationships/image" Target="../media/image12.png"/><Relationship Id="rId6" Type="http://schemas.openxmlformats.org/officeDocument/2006/relationships/image" Target="../media/image11.png"/><Relationship Id="rId5" Type="http://schemas.openxmlformats.org/officeDocument/2006/relationships/image" Target="../media/image10.png"/><Relationship Id="rId4" Type="http://schemas.openxmlformats.org/officeDocument/2006/relationships/image" Target="../media/image9.png"/><Relationship Id="rId3" Type="http://schemas.openxmlformats.org/officeDocument/2006/relationships/image" Target="../media/image8.png"/><Relationship Id="rId2" Type="http://schemas.openxmlformats.org/officeDocument/2006/relationships/image" Target="../media/image6.png"/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5" Type="http://schemas.openxmlformats.org/officeDocument/2006/relationships/image" Target="../media/image11.png"/><Relationship Id="rId4" Type="http://schemas.openxmlformats.org/officeDocument/2006/relationships/image" Target="../media/image10.png"/><Relationship Id="rId3" Type="http://schemas.openxmlformats.org/officeDocument/2006/relationships/image" Target="../media/image9.png"/><Relationship Id="rId2" Type="http://schemas.openxmlformats.org/officeDocument/2006/relationships/image" Target="../media/image6.png"/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5" Type="http://schemas.openxmlformats.org/officeDocument/2006/relationships/image" Target="../media/image11.png"/><Relationship Id="rId4" Type="http://schemas.openxmlformats.org/officeDocument/2006/relationships/image" Target="../media/image10.png"/><Relationship Id="rId3" Type="http://schemas.openxmlformats.org/officeDocument/2006/relationships/image" Target="../media/image9.png"/><Relationship Id="rId2" Type="http://schemas.openxmlformats.org/officeDocument/2006/relationships/image" Target="../media/image6.png"/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5" Type="http://schemas.openxmlformats.org/officeDocument/2006/relationships/image" Target="../media/image11.png"/><Relationship Id="rId4" Type="http://schemas.openxmlformats.org/officeDocument/2006/relationships/image" Target="../media/image10.png"/><Relationship Id="rId3" Type="http://schemas.openxmlformats.org/officeDocument/2006/relationships/image" Target="../media/image9.png"/><Relationship Id="rId2" Type="http://schemas.openxmlformats.org/officeDocument/2006/relationships/image" Target="../media/image6.png"/><Relationship Id="rId1" Type="http://schemas.openxmlformats.org/officeDocument/2006/relationships/image" Target="../media/image4.png"/></Relationships>
</file>

<file path=xl/drawings/_rels/drawing7.xml.rels><?xml version="1.0" encoding="UTF-8" standalone="yes"?>
<Relationships xmlns="http://schemas.openxmlformats.org/package/2006/relationships"><Relationship Id="rId5" Type="http://schemas.openxmlformats.org/officeDocument/2006/relationships/image" Target="../media/image8.png"/><Relationship Id="rId4" Type="http://schemas.openxmlformats.org/officeDocument/2006/relationships/image" Target="../media/image7.png"/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5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5.e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12</xdr:col>
      <xdr:colOff>668020</xdr:colOff>
      <xdr:row>3</xdr:row>
      <xdr:rowOff>6985</xdr:rowOff>
    </xdr:from>
    <xdr:to>
      <xdr:col>38</xdr:col>
      <xdr:colOff>212090</xdr:colOff>
      <xdr:row>4</xdr:row>
      <xdr:rowOff>182245</xdr:rowOff>
    </xdr:to>
    <xdr:pic>
      <xdr:nvPicPr>
        <xdr:cNvPr id="3" name="图片 2" descr="K5S~633S713`_HX2@(`50(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371205" y="982345"/>
          <a:ext cx="18136870" cy="529590"/>
        </a:xfrm>
        <a:prstGeom prst="rect">
          <a:avLst/>
        </a:prstGeom>
      </xdr:spPr>
    </xdr:pic>
    <xdr:clientData/>
  </xdr:twoCellAnchor>
  <xdr:twoCellAnchor editAs="oneCell">
    <xdr:from>
      <xdr:col>12</xdr:col>
      <xdr:colOff>398780</xdr:colOff>
      <xdr:row>4</xdr:row>
      <xdr:rowOff>315595</xdr:rowOff>
    </xdr:from>
    <xdr:to>
      <xdr:col>18</xdr:col>
      <xdr:colOff>732155</xdr:colOff>
      <xdr:row>14</xdr:row>
      <xdr:rowOff>226060</xdr:rowOff>
    </xdr:to>
    <xdr:pic>
      <xdr:nvPicPr>
        <xdr:cNvPr id="5" name="图片 4" descr="40R2M7[W)EFIV7I693BWG%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101965" y="1645285"/>
          <a:ext cx="4448175" cy="309181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39</xdr:row>
      <xdr:rowOff>114300</xdr:rowOff>
    </xdr:from>
    <xdr:to>
      <xdr:col>11</xdr:col>
      <xdr:colOff>838200</xdr:colOff>
      <xdr:row>76</xdr:row>
      <xdr:rowOff>137160</xdr:rowOff>
    </xdr:to>
    <xdr:pic>
      <xdr:nvPicPr>
        <xdr:cNvPr id="4" name="图片 3" descr="XQZ~L1}(TL0F@$PCOXHJTI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35" y="11953875"/>
          <a:ext cx="7575550" cy="530923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13</xdr:col>
      <xdr:colOff>285750</xdr:colOff>
      <xdr:row>7</xdr:row>
      <xdr:rowOff>180975</xdr:rowOff>
    </xdr:from>
    <xdr:to>
      <xdr:col>26</xdr:col>
      <xdr:colOff>619125</xdr:colOff>
      <xdr:row>25</xdr:row>
      <xdr:rowOff>118745</xdr:rowOff>
    </xdr:to>
    <xdr:pic>
      <xdr:nvPicPr>
        <xdr:cNvPr id="5" name="图片 4" descr="(LH0$6D35NDNK4OJ]S$S0A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674735" y="2905125"/>
          <a:ext cx="10061575" cy="2932430"/>
        </a:xfrm>
        <a:prstGeom prst="rect">
          <a:avLst/>
        </a:prstGeom>
      </xdr:spPr>
    </xdr:pic>
    <xdr:clientData/>
  </xdr:twoCellAnchor>
  <xdr:twoCellAnchor editAs="oneCell">
    <xdr:from>
      <xdr:col>1</xdr:col>
      <xdr:colOff>161925</xdr:colOff>
      <xdr:row>50</xdr:row>
      <xdr:rowOff>133350</xdr:rowOff>
    </xdr:from>
    <xdr:to>
      <xdr:col>10</xdr:col>
      <xdr:colOff>123825</xdr:colOff>
      <xdr:row>89</xdr:row>
      <xdr:rowOff>76200</xdr:rowOff>
    </xdr:to>
    <xdr:pic>
      <xdr:nvPicPr>
        <xdr:cNvPr id="6" name="图片 5" descr="U`W1ZU[N7M$D1HJLV$_)FFF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57835" y="9385935"/>
          <a:ext cx="5582920" cy="5514975"/>
        </a:xfrm>
        <a:prstGeom prst="rect">
          <a:avLst/>
        </a:prstGeom>
      </xdr:spPr>
    </xdr:pic>
    <xdr:clientData/>
  </xdr:twoCellAnchor>
  <xdr:twoCellAnchor editAs="oneCell">
    <xdr:from>
      <xdr:col>14</xdr:col>
      <xdr:colOff>228600</xdr:colOff>
      <xdr:row>5</xdr:row>
      <xdr:rowOff>6985</xdr:rowOff>
    </xdr:from>
    <xdr:to>
      <xdr:col>18</xdr:col>
      <xdr:colOff>742950</xdr:colOff>
      <xdr:row>8</xdr:row>
      <xdr:rowOff>52705</xdr:rowOff>
    </xdr:to>
    <xdr:pic>
      <xdr:nvPicPr>
        <xdr:cNvPr id="2" name="图片 1" descr="GNHG}Z2185IKLA]56@TP5KE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354185" y="1691005"/>
          <a:ext cx="3257550" cy="1341120"/>
        </a:xfrm>
        <a:prstGeom prst="rect">
          <a:avLst/>
        </a:prstGeom>
      </xdr:spPr>
    </xdr:pic>
    <xdr:clientData/>
  </xdr:twoCellAnchor>
  <xdr:twoCellAnchor editAs="oneCell">
    <xdr:from>
      <xdr:col>11</xdr:col>
      <xdr:colOff>561975</xdr:colOff>
      <xdr:row>34</xdr:row>
      <xdr:rowOff>0</xdr:rowOff>
    </xdr:from>
    <xdr:to>
      <xdr:col>17</xdr:col>
      <xdr:colOff>485775</xdr:colOff>
      <xdr:row>46</xdr:row>
      <xdr:rowOff>95250</xdr:rowOff>
    </xdr:to>
    <xdr:pic>
      <xdr:nvPicPr>
        <xdr:cNvPr id="4" name="图片 3" descr="6XR%5Z4~BUVR8K3L}LF4GWK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299960" y="6909435"/>
          <a:ext cx="4368800" cy="18669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31</xdr:row>
      <xdr:rowOff>47625</xdr:rowOff>
    </xdr:from>
    <xdr:to>
      <xdr:col>11</xdr:col>
      <xdr:colOff>353060</xdr:colOff>
      <xdr:row>50</xdr:row>
      <xdr:rowOff>9525</xdr:rowOff>
    </xdr:to>
    <xdr:pic>
      <xdr:nvPicPr>
        <xdr:cNvPr id="7" name="图片 6" descr="O[6{~KAYEXTNXUFY$`6%{MH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635" y="6528435"/>
          <a:ext cx="7090410" cy="27336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16</xdr:col>
      <xdr:colOff>190500</xdr:colOff>
      <xdr:row>5</xdr:row>
      <xdr:rowOff>6985</xdr:rowOff>
    </xdr:from>
    <xdr:to>
      <xdr:col>27</xdr:col>
      <xdr:colOff>542925</xdr:colOff>
      <xdr:row>13</xdr:row>
      <xdr:rowOff>13970</xdr:rowOff>
    </xdr:to>
    <xdr:pic>
      <xdr:nvPicPr>
        <xdr:cNvPr id="2" name="图片 1" descr="(LH0$6D35NDNK4OJ]S$S0A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923395" y="1691005"/>
          <a:ext cx="10055225" cy="2931160"/>
        </a:xfrm>
        <a:prstGeom prst="rect">
          <a:avLst/>
        </a:prstGeom>
      </xdr:spPr>
    </xdr:pic>
    <xdr:clientData/>
  </xdr:twoCellAnchor>
  <xdr:twoCellAnchor editAs="oneCell">
    <xdr:from>
      <xdr:col>14</xdr:col>
      <xdr:colOff>266700</xdr:colOff>
      <xdr:row>5</xdr:row>
      <xdr:rowOff>66675</xdr:rowOff>
    </xdr:from>
    <xdr:to>
      <xdr:col>17</xdr:col>
      <xdr:colOff>1219200</xdr:colOff>
      <xdr:row>8</xdr:row>
      <xdr:rowOff>112395</xdr:rowOff>
    </xdr:to>
    <xdr:pic>
      <xdr:nvPicPr>
        <xdr:cNvPr id="4" name="图片 3" descr="GNHG}Z2185IKLA]56@TP5KE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373995" y="1750695"/>
          <a:ext cx="3263900" cy="134112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29</xdr:row>
      <xdr:rowOff>47625</xdr:rowOff>
    </xdr:from>
    <xdr:to>
      <xdr:col>11</xdr:col>
      <xdr:colOff>286385</xdr:colOff>
      <xdr:row>47</xdr:row>
      <xdr:rowOff>0</xdr:rowOff>
    </xdr:to>
    <xdr:pic>
      <xdr:nvPicPr>
        <xdr:cNvPr id="6" name="图片 5" descr="O[6{~KAYEXTNXUFY$`6%{MH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35" y="8734425"/>
          <a:ext cx="7091680" cy="2733675"/>
        </a:xfrm>
        <a:prstGeom prst="rect">
          <a:avLst/>
        </a:prstGeom>
      </xdr:spPr>
    </xdr:pic>
    <xdr:clientData/>
  </xdr:twoCellAnchor>
  <xdr:twoCellAnchor editAs="oneCell">
    <xdr:from>
      <xdr:col>17</xdr:col>
      <xdr:colOff>295275</xdr:colOff>
      <xdr:row>9</xdr:row>
      <xdr:rowOff>552450</xdr:rowOff>
    </xdr:from>
    <xdr:to>
      <xdr:col>28</xdr:col>
      <xdr:colOff>617220</xdr:colOff>
      <xdr:row>19</xdr:row>
      <xdr:rowOff>89535</xdr:rowOff>
    </xdr:to>
    <xdr:pic>
      <xdr:nvPicPr>
        <xdr:cNvPr id="7" name="图片 6" descr="){EHRL)NK5D]O3)K(OUH54R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2713970" y="3787140"/>
          <a:ext cx="10024745" cy="2992755"/>
        </a:xfrm>
        <a:prstGeom prst="rect">
          <a:avLst/>
        </a:prstGeom>
      </xdr:spPr>
    </xdr:pic>
    <xdr:clientData/>
  </xdr:twoCellAnchor>
  <xdr:twoCellAnchor editAs="oneCell">
    <xdr:from>
      <xdr:col>15</xdr:col>
      <xdr:colOff>523875</xdr:colOff>
      <xdr:row>11</xdr:row>
      <xdr:rowOff>104775</xdr:rowOff>
    </xdr:from>
    <xdr:to>
      <xdr:col>26</xdr:col>
      <xdr:colOff>552450</xdr:colOff>
      <xdr:row>13</xdr:row>
      <xdr:rowOff>179070</xdr:rowOff>
    </xdr:to>
    <xdr:pic>
      <xdr:nvPicPr>
        <xdr:cNvPr id="3" name="图片 2" descr="{`[OT1FJG{XZZC1BI_D}AN9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1367770" y="4166235"/>
          <a:ext cx="9934575" cy="621030"/>
        </a:xfrm>
        <a:prstGeom prst="rect">
          <a:avLst/>
        </a:prstGeom>
      </xdr:spPr>
    </xdr:pic>
    <xdr:clientData/>
  </xdr:twoCellAnchor>
  <xdr:twoCellAnchor editAs="oneCell">
    <xdr:from>
      <xdr:col>15</xdr:col>
      <xdr:colOff>95250</xdr:colOff>
      <xdr:row>22</xdr:row>
      <xdr:rowOff>46355</xdr:rowOff>
    </xdr:from>
    <xdr:to>
      <xdr:col>25</xdr:col>
      <xdr:colOff>304800</xdr:colOff>
      <xdr:row>39</xdr:row>
      <xdr:rowOff>30480</xdr:rowOff>
    </xdr:to>
    <xdr:pic>
      <xdr:nvPicPr>
        <xdr:cNvPr id="8" name="图片 7" descr="DTL2G49~1LL[S{@}L83KVO1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0939145" y="7590155"/>
          <a:ext cx="9429750" cy="261302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46</xdr:row>
      <xdr:rowOff>137795</xdr:rowOff>
    </xdr:from>
    <xdr:to>
      <xdr:col>10</xdr:col>
      <xdr:colOff>305435</xdr:colOff>
      <xdr:row>80</xdr:row>
      <xdr:rowOff>13970</xdr:rowOff>
    </xdr:to>
    <xdr:pic>
      <xdr:nvPicPr>
        <xdr:cNvPr id="5" name="图片 4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635" y="11443970"/>
          <a:ext cx="6424930" cy="49434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525145</xdr:colOff>
      <xdr:row>50</xdr:row>
      <xdr:rowOff>74930</xdr:rowOff>
    </xdr:from>
    <xdr:to>
      <xdr:col>17</xdr:col>
      <xdr:colOff>74295</xdr:colOff>
      <xdr:row>84</xdr:row>
      <xdr:rowOff>103505</xdr:rowOff>
    </xdr:to>
    <xdr:pic>
      <xdr:nvPicPr>
        <xdr:cNvPr id="9" name="图片 8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6086475" y="12028805"/>
          <a:ext cx="6406515" cy="5019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639445</xdr:colOff>
      <xdr:row>18</xdr:row>
      <xdr:rowOff>140970</xdr:rowOff>
    </xdr:from>
    <xdr:to>
      <xdr:col>17</xdr:col>
      <xdr:colOff>1824355</xdr:colOff>
      <xdr:row>66</xdr:row>
      <xdr:rowOff>50800</xdr:rowOff>
    </xdr:to>
    <xdr:pic>
      <xdr:nvPicPr>
        <xdr:cNvPr id="10" name="图片 9" descr="2c6b42545c9841eb86e6903da7a84dd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10746740" y="6488430"/>
          <a:ext cx="3496310" cy="793559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16</xdr:col>
      <xdr:colOff>190500</xdr:colOff>
      <xdr:row>5</xdr:row>
      <xdr:rowOff>6985</xdr:rowOff>
    </xdr:from>
    <xdr:to>
      <xdr:col>27</xdr:col>
      <xdr:colOff>542925</xdr:colOff>
      <xdr:row>13</xdr:row>
      <xdr:rowOff>13970</xdr:rowOff>
    </xdr:to>
    <xdr:pic>
      <xdr:nvPicPr>
        <xdr:cNvPr id="2" name="图片 1" descr="(LH0$6D35NDNK4OJ]S$S0A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84050" y="1691005"/>
          <a:ext cx="10055225" cy="2931160"/>
        </a:xfrm>
        <a:prstGeom prst="rect">
          <a:avLst/>
        </a:prstGeom>
      </xdr:spPr>
    </xdr:pic>
    <xdr:clientData/>
  </xdr:twoCellAnchor>
  <xdr:twoCellAnchor editAs="oneCell">
    <xdr:from>
      <xdr:col>14</xdr:col>
      <xdr:colOff>266700</xdr:colOff>
      <xdr:row>5</xdr:row>
      <xdr:rowOff>66675</xdr:rowOff>
    </xdr:from>
    <xdr:to>
      <xdr:col>17</xdr:col>
      <xdr:colOff>1219200</xdr:colOff>
      <xdr:row>8</xdr:row>
      <xdr:rowOff>112395</xdr:rowOff>
    </xdr:to>
    <xdr:pic>
      <xdr:nvPicPr>
        <xdr:cNvPr id="3" name="图片 2" descr="GNHG}Z2185IKLA]56@TP5KE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534650" y="1750695"/>
          <a:ext cx="3263900" cy="1341120"/>
        </a:xfrm>
        <a:prstGeom prst="rect">
          <a:avLst/>
        </a:prstGeom>
      </xdr:spPr>
    </xdr:pic>
    <xdr:clientData/>
  </xdr:twoCellAnchor>
  <xdr:twoCellAnchor editAs="oneCell">
    <xdr:from>
      <xdr:col>17</xdr:col>
      <xdr:colOff>295275</xdr:colOff>
      <xdr:row>9</xdr:row>
      <xdr:rowOff>552450</xdr:rowOff>
    </xdr:from>
    <xdr:to>
      <xdr:col>28</xdr:col>
      <xdr:colOff>647700</xdr:colOff>
      <xdr:row>19</xdr:row>
      <xdr:rowOff>89535</xdr:rowOff>
    </xdr:to>
    <xdr:pic>
      <xdr:nvPicPr>
        <xdr:cNvPr id="5" name="图片 4" descr="){EHRL)NK5D]O3)K(OUH54R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874625" y="3787140"/>
          <a:ext cx="10055225" cy="2992755"/>
        </a:xfrm>
        <a:prstGeom prst="rect">
          <a:avLst/>
        </a:prstGeom>
      </xdr:spPr>
    </xdr:pic>
    <xdr:clientData/>
  </xdr:twoCellAnchor>
  <xdr:twoCellAnchor editAs="oneCell">
    <xdr:from>
      <xdr:col>15</xdr:col>
      <xdr:colOff>523875</xdr:colOff>
      <xdr:row>11</xdr:row>
      <xdr:rowOff>104775</xdr:rowOff>
    </xdr:from>
    <xdr:to>
      <xdr:col>26</xdr:col>
      <xdr:colOff>552450</xdr:colOff>
      <xdr:row>13</xdr:row>
      <xdr:rowOff>179070</xdr:rowOff>
    </xdr:to>
    <xdr:pic>
      <xdr:nvPicPr>
        <xdr:cNvPr id="6" name="图片 5" descr="{`[OT1FJG{XZZC1BI_D}AN9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1528425" y="4166235"/>
          <a:ext cx="9934575" cy="621030"/>
        </a:xfrm>
        <a:prstGeom prst="rect">
          <a:avLst/>
        </a:prstGeom>
      </xdr:spPr>
    </xdr:pic>
    <xdr:clientData/>
  </xdr:twoCellAnchor>
  <xdr:twoCellAnchor editAs="oneCell">
    <xdr:from>
      <xdr:col>15</xdr:col>
      <xdr:colOff>95250</xdr:colOff>
      <xdr:row>21</xdr:row>
      <xdr:rowOff>46355</xdr:rowOff>
    </xdr:from>
    <xdr:to>
      <xdr:col>25</xdr:col>
      <xdr:colOff>304800</xdr:colOff>
      <xdr:row>35</xdr:row>
      <xdr:rowOff>103505</xdr:rowOff>
    </xdr:to>
    <xdr:pic>
      <xdr:nvPicPr>
        <xdr:cNvPr id="7" name="图片 6" descr="DTL2G49~1LL[S{@}L83KVO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1099800" y="7247255"/>
          <a:ext cx="9429750" cy="261366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16</xdr:col>
      <xdr:colOff>190500</xdr:colOff>
      <xdr:row>5</xdr:row>
      <xdr:rowOff>6985</xdr:rowOff>
    </xdr:from>
    <xdr:to>
      <xdr:col>27</xdr:col>
      <xdr:colOff>542925</xdr:colOff>
      <xdr:row>13</xdr:row>
      <xdr:rowOff>13970</xdr:rowOff>
    </xdr:to>
    <xdr:pic>
      <xdr:nvPicPr>
        <xdr:cNvPr id="2" name="图片 1" descr="(LH0$6D35NDNK4OJ]S$S0A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10795" y="1691005"/>
          <a:ext cx="10055225" cy="2931160"/>
        </a:xfrm>
        <a:prstGeom prst="rect">
          <a:avLst/>
        </a:prstGeom>
      </xdr:spPr>
    </xdr:pic>
    <xdr:clientData/>
  </xdr:twoCellAnchor>
  <xdr:twoCellAnchor editAs="oneCell">
    <xdr:from>
      <xdr:col>14</xdr:col>
      <xdr:colOff>266700</xdr:colOff>
      <xdr:row>5</xdr:row>
      <xdr:rowOff>66675</xdr:rowOff>
    </xdr:from>
    <xdr:to>
      <xdr:col>17</xdr:col>
      <xdr:colOff>1219200</xdr:colOff>
      <xdr:row>8</xdr:row>
      <xdr:rowOff>112395</xdr:rowOff>
    </xdr:to>
    <xdr:pic>
      <xdr:nvPicPr>
        <xdr:cNvPr id="3" name="图片 2" descr="GNHG}Z2185IKLA]56@TP5KE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212195" y="1750695"/>
          <a:ext cx="3213100" cy="1341120"/>
        </a:xfrm>
        <a:prstGeom prst="rect">
          <a:avLst/>
        </a:prstGeom>
      </xdr:spPr>
    </xdr:pic>
    <xdr:clientData/>
  </xdr:twoCellAnchor>
  <xdr:twoCellAnchor editAs="oneCell">
    <xdr:from>
      <xdr:col>17</xdr:col>
      <xdr:colOff>295275</xdr:colOff>
      <xdr:row>9</xdr:row>
      <xdr:rowOff>552450</xdr:rowOff>
    </xdr:from>
    <xdr:to>
      <xdr:col>29</xdr:col>
      <xdr:colOff>0</xdr:colOff>
      <xdr:row>19</xdr:row>
      <xdr:rowOff>89535</xdr:rowOff>
    </xdr:to>
    <xdr:pic>
      <xdr:nvPicPr>
        <xdr:cNvPr id="4" name="图片 3" descr="){EHRL)NK5D]O3)K(OUH54R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501370" y="3787140"/>
          <a:ext cx="10093325" cy="2992755"/>
        </a:xfrm>
        <a:prstGeom prst="rect">
          <a:avLst/>
        </a:prstGeom>
      </xdr:spPr>
    </xdr:pic>
    <xdr:clientData/>
  </xdr:twoCellAnchor>
  <xdr:twoCellAnchor editAs="oneCell">
    <xdr:from>
      <xdr:col>15</xdr:col>
      <xdr:colOff>523875</xdr:colOff>
      <xdr:row>11</xdr:row>
      <xdr:rowOff>104775</xdr:rowOff>
    </xdr:from>
    <xdr:to>
      <xdr:col>26</xdr:col>
      <xdr:colOff>552450</xdr:colOff>
      <xdr:row>13</xdr:row>
      <xdr:rowOff>179070</xdr:rowOff>
    </xdr:to>
    <xdr:pic>
      <xdr:nvPicPr>
        <xdr:cNvPr id="5" name="图片 4" descr="{`[OT1FJG{XZZC1BI_D}AN9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2155170" y="4166235"/>
          <a:ext cx="9934575" cy="621030"/>
        </a:xfrm>
        <a:prstGeom prst="rect">
          <a:avLst/>
        </a:prstGeom>
      </xdr:spPr>
    </xdr:pic>
    <xdr:clientData/>
  </xdr:twoCellAnchor>
  <xdr:twoCellAnchor editAs="oneCell">
    <xdr:from>
      <xdr:col>15</xdr:col>
      <xdr:colOff>95250</xdr:colOff>
      <xdr:row>21</xdr:row>
      <xdr:rowOff>46355</xdr:rowOff>
    </xdr:from>
    <xdr:to>
      <xdr:col>25</xdr:col>
      <xdr:colOff>304800</xdr:colOff>
      <xdr:row>34</xdr:row>
      <xdr:rowOff>27305</xdr:rowOff>
    </xdr:to>
    <xdr:pic>
      <xdr:nvPicPr>
        <xdr:cNvPr id="6" name="图片 5" descr="DTL2G49~1LL[S{@}L83KVO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1726545" y="7247255"/>
          <a:ext cx="9429750" cy="2596515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16</xdr:row>
          <xdr:rowOff>0</xdr:rowOff>
        </xdr:from>
        <xdr:to>
          <xdr:col>14</xdr:col>
          <xdr:colOff>7620</xdr:colOff>
          <xdr:row>17</xdr:row>
          <xdr:rowOff>7620</xdr:rowOff>
        </xdr:to>
        <xdr:sp>
          <xdr:nvSpPr>
            <xdr:cNvPr id="7170" name="Object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9514840" y="5661660"/>
              <a:ext cx="1438275" cy="35052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16</xdr:col>
      <xdr:colOff>190500</xdr:colOff>
      <xdr:row>5</xdr:row>
      <xdr:rowOff>6985</xdr:rowOff>
    </xdr:from>
    <xdr:to>
      <xdr:col>27</xdr:col>
      <xdr:colOff>542925</xdr:colOff>
      <xdr:row>13</xdr:row>
      <xdr:rowOff>13970</xdr:rowOff>
    </xdr:to>
    <xdr:pic>
      <xdr:nvPicPr>
        <xdr:cNvPr id="2" name="图片 1" descr="(LH0$6D35NDNK4OJ]S$S0A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10795" y="1691005"/>
          <a:ext cx="10055225" cy="2931160"/>
        </a:xfrm>
        <a:prstGeom prst="rect">
          <a:avLst/>
        </a:prstGeom>
      </xdr:spPr>
    </xdr:pic>
    <xdr:clientData/>
  </xdr:twoCellAnchor>
  <xdr:twoCellAnchor editAs="oneCell">
    <xdr:from>
      <xdr:col>14</xdr:col>
      <xdr:colOff>266700</xdr:colOff>
      <xdr:row>5</xdr:row>
      <xdr:rowOff>66675</xdr:rowOff>
    </xdr:from>
    <xdr:to>
      <xdr:col>17</xdr:col>
      <xdr:colOff>1219200</xdr:colOff>
      <xdr:row>8</xdr:row>
      <xdr:rowOff>112395</xdr:rowOff>
    </xdr:to>
    <xdr:pic>
      <xdr:nvPicPr>
        <xdr:cNvPr id="3" name="图片 2" descr="GNHG}Z2185IKLA]56@TP5KE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212195" y="1750695"/>
          <a:ext cx="3213100" cy="1341120"/>
        </a:xfrm>
        <a:prstGeom prst="rect">
          <a:avLst/>
        </a:prstGeom>
      </xdr:spPr>
    </xdr:pic>
    <xdr:clientData/>
  </xdr:twoCellAnchor>
  <xdr:twoCellAnchor editAs="oneCell">
    <xdr:from>
      <xdr:col>17</xdr:col>
      <xdr:colOff>295275</xdr:colOff>
      <xdr:row>9</xdr:row>
      <xdr:rowOff>552450</xdr:rowOff>
    </xdr:from>
    <xdr:to>
      <xdr:col>29</xdr:col>
      <xdr:colOff>0</xdr:colOff>
      <xdr:row>19</xdr:row>
      <xdr:rowOff>89535</xdr:rowOff>
    </xdr:to>
    <xdr:pic>
      <xdr:nvPicPr>
        <xdr:cNvPr id="4" name="图片 3" descr="){EHRL)NK5D]O3)K(OUH54R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501370" y="3787140"/>
          <a:ext cx="10093325" cy="2992755"/>
        </a:xfrm>
        <a:prstGeom prst="rect">
          <a:avLst/>
        </a:prstGeom>
      </xdr:spPr>
    </xdr:pic>
    <xdr:clientData/>
  </xdr:twoCellAnchor>
  <xdr:twoCellAnchor editAs="oneCell">
    <xdr:from>
      <xdr:col>15</xdr:col>
      <xdr:colOff>523875</xdr:colOff>
      <xdr:row>11</xdr:row>
      <xdr:rowOff>104775</xdr:rowOff>
    </xdr:from>
    <xdr:to>
      <xdr:col>26</xdr:col>
      <xdr:colOff>552450</xdr:colOff>
      <xdr:row>13</xdr:row>
      <xdr:rowOff>179070</xdr:rowOff>
    </xdr:to>
    <xdr:pic>
      <xdr:nvPicPr>
        <xdr:cNvPr id="5" name="图片 4" descr="{`[OT1FJG{XZZC1BI_D}AN9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2155170" y="4166235"/>
          <a:ext cx="9934575" cy="621030"/>
        </a:xfrm>
        <a:prstGeom prst="rect">
          <a:avLst/>
        </a:prstGeom>
      </xdr:spPr>
    </xdr:pic>
    <xdr:clientData/>
  </xdr:twoCellAnchor>
  <xdr:twoCellAnchor editAs="oneCell">
    <xdr:from>
      <xdr:col>15</xdr:col>
      <xdr:colOff>95250</xdr:colOff>
      <xdr:row>21</xdr:row>
      <xdr:rowOff>46355</xdr:rowOff>
    </xdr:from>
    <xdr:to>
      <xdr:col>25</xdr:col>
      <xdr:colOff>304800</xdr:colOff>
      <xdr:row>34</xdr:row>
      <xdr:rowOff>27305</xdr:rowOff>
    </xdr:to>
    <xdr:pic>
      <xdr:nvPicPr>
        <xdr:cNvPr id="6" name="图片 5" descr="DTL2G49~1LL[S{@}L83KVO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1726545" y="7247255"/>
          <a:ext cx="9429750" cy="2596515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16</xdr:row>
          <xdr:rowOff>0</xdr:rowOff>
        </xdr:from>
        <xdr:to>
          <xdr:col>14</xdr:col>
          <xdr:colOff>7620</xdr:colOff>
          <xdr:row>17</xdr:row>
          <xdr:rowOff>7620</xdr:rowOff>
        </xdr:to>
        <xdr:sp>
          <xdr:nvSpPr>
            <xdr:cNvPr id="9217" name="Object 1" hidden="1">
              <a:extLst>
                <a:ext uri="{63B3BB69-23CF-44E3-9099-C40C66FF867C}">
                  <a14:compatExt spid="_x0000_s9217"/>
                </a:ext>
              </a:extLst>
            </xdr:cNvPr>
            <xdr:cNvSpPr/>
          </xdr:nvSpPr>
          <xdr:spPr>
            <a:xfrm>
              <a:off x="9514840" y="5661660"/>
              <a:ext cx="1438275" cy="35052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13</xdr:col>
      <xdr:colOff>285750</xdr:colOff>
      <xdr:row>7</xdr:row>
      <xdr:rowOff>180975</xdr:rowOff>
    </xdr:from>
    <xdr:to>
      <xdr:col>26</xdr:col>
      <xdr:colOff>619125</xdr:colOff>
      <xdr:row>25</xdr:row>
      <xdr:rowOff>118745</xdr:rowOff>
    </xdr:to>
    <xdr:pic>
      <xdr:nvPicPr>
        <xdr:cNvPr id="2" name="图片 1" descr="(LH0$6D35NDNK4OJ]S$S0A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674735" y="2905125"/>
          <a:ext cx="10061575" cy="2932430"/>
        </a:xfrm>
        <a:prstGeom prst="rect">
          <a:avLst/>
        </a:prstGeom>
      </xdr:spPr>
    </xdr:pic>
    <xdr:clientData/>
  </xdr:twoCellAnchor>
  <xdr:twoCellAnchor editAs="oneCell">
    <xdr:from>
      <xdr:col>1</xdr:col>
      <xdr:colOff>161925</xdr:colOff>
      <xdr:row>50</xdr:row>
      <xdr:rowOff>133350</xdr:rowOff>
    </xdr:from>
    <xdr:to>
      <xdr:col>10</xdr:col>
      <xdr:colOff>123825</xdr:colOff>
      <xdr:row>89</xdr:row>
      <xdr:rowOff>76200</xdr:rowOff>
    </xdr:to>
    <xdr:pic>
      <xdr:nvPicPr>
        <xdr:cNvPr id="3" name="图片 2" descr="U`W1ZU[N7M$D1HJLV$_)FFF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57835" y="9385935"/>
          <a:ext cx="5582920" cy="5514975"/>
        </a:xfrm>
        <a:prstGeom prst="rect">
          <a:avLst/>
        </a:prstGeom>
      </xdr:spPr>
    </xdr:pic>
    <xdr:clientData/>
  </xdr:twoCellAnchor>
  <xdr:twoCellAnchor editAs="oneCell">
    <xdr:from>
      <xdr:col>14</xdr:col>
      <xdr:colOff>228600</xdr:colOff>
      <xdr:row>5</xdr:row>
      <xdr:rowOff>6985</xdr:rowOff>
    </xdr:from>
    <xdr:to>
      <xdr:col>18</xdr:col>
      <xdr:colOff>742950</xdr:colOff>
      <xdr:row>8</xdr:row>
      <xdr:rowOff>52705</xdr:rowOff>
    </xdr:to>
    <xdr:pic>
      <xdr:nvPicPr>
        <xdr:cNvPr id="4" name="图片 3" descr="GNHG}Z2185IKLA]56@TP5KE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354185" y="1691005"/>
          <a:ext cx="3257550" cy="1341120"/>
        </a:xfrm>
        <a:prstGeom prst="rect">
          <a:avLst/>
        </a:prstGeom>
      </xdr:spPr>
    </xdr:pic>
    <xdr:clientData/>
  </xdr:twoCellAnchor>
  <xdr:twoCellAnchor editAs="oneCell">
    <xdr:from>
      <xdr:col>11</xdr:col>
      <xdr:colOff>561975</xdr:colOff>
      <xdr:row>34</xdr:row>
      <xdr:rowOff>0</xdr:rowOff>
    </xdr:from>
    <xdr:to>
      <xdr:col>17</xdr:col>
      <xdr:colOff>485775</xdr:colOff>
      <xdr:row>46</xdr:row>
      <xdr:rowOff>95250</xdr:rowOff>
    </xdr:to>
    <xdr:pic>
      <xdr:nvPicPr>
        <xdr:cNvPr id="5" name="图片 4" descr="6XR%5Z4~BUVR8K3L}LF4GWK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299960" y="6909435"/>
          <a:ext cx="4368800" cy="18669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31</xdr:row>
      <xdr:rowOff>47625</xdr:rowOff>
    </xdr:from>
    <xdr:to>
      <xdr:col>11</xdr:col>
      <xdr:colOff>353060</xdr:colOff>
      <xdr:row>50</xdr:row>
      <xdr:rowOff>9525</xdr:rowOff>
    </xdr:to>
    <xdr:pic>
      <xdr:nvPicPr>
        <xdr:cNvPr id="6" name="图片 5" descr="O[6{~KAYEXTNXUFY$`6%{MH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635" y="6528435"/>
          <a:ext cx="7090410" cy="27336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5" Type="http://schemas.openxmlformats.org/officeDocument/2006/relationships/image" Target="../media/image15.emf"/><Relationship Id="rId4" Type="http://schemas.openxmlformats.org/officeDocument/2006/relationships/package" Target="../embeddings/Workbook1.xlsx"/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5.xml"/><Relationship Id="rId1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5" Type="http://schemas.openxmlformats.org/officeDocument/2006/relationships/image" Target="../media/image15.emf"/><Relationship Id="rId4" Type="http://schemas.openxmlformats.org/officeDocument/2006/relationships/package" Target="../embeddings/Workbook2.xlsx"/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6.xml"/><Relationship Id="rId1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7.xml"/><Relationship Id="rId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AM39"/>
  <sheetViews>
    <sheetView workbookViewId="0">
      <selection activeCell="S11" sqref="S11"/>
    </sheetView>
  </sheetViews>
  <sheetFormatPr defaultColWidth="9" defaultRowHeight="11.25"/>
  <cols>
    <col min="1" max="1" width="3.88333333333333" style="2" customWidth="1"/>
    <col min="2" max="2" width="6.775" style="3" customWidth="1"/>
    <col min="3" max="3" width="4.44166666666667" style="2" customWidth="1"/>
    <col min="4" max="4" width="9.775" style="4" customWidth="1"/>
    <col min="5" max="5" width="9" style="3" customWidth="1"/>
    <col min="6" max="6" width="8" style="4" customWidth="1"/>
    <col min="7" max="7" width="8.775" style="4" customWidth="1"/>
    <col min="8" max="8" width="10.6666666666667" style="2" customWidth="1"/>
    <col min="9" max="9" width="7.33333333333333" style="2" customWidth="1"/>
    <col min="10" max="10" width="9" style="2" customWidth="1"/>
    <col min="11" max="11" width="10.775" style="2" customWidth="1"/>
    <col min="12" max="12" width="12.6666666666667" style="2" customWidth="1"/>
    <col min="13" max="18" width="9" style="2"/>
    <col min="19" max="19" width="19" style="2" customWidth="1"/>
    <col min="20" max="16384" width="9" style="2"/>
  </cols>
  <sheetData>
    <row r="1" ht="21" customHeight="1" spans="1:12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ht="27.9" customHeight="1" spans="1:39">
      <c r="A2" s="7" t="s">
        <v>1</v>
      </c>
      <c r="B2" s="8"/>
      <c r="C2" s="9" t="s">
        <v>2</v>
      </c>
      <c r="D2" s="10"/>
      <c r="E2" s="10"/>
      <c r="F2" s="10"/>
      <c r="G2" s="10"/>
      <c r="H2" s="11"/>
      <c r="I2" s="54" t="s">
        <v>3</v>
      </c>
      <c r="J2" s="55">
        <v>8362</v>
      </c>
      <c r="K2" s="56" t="s">
        <v>4</v>
      </c>
      <c r="L2" s="56" t="s">
        <v>5</v>
      </c>
      <c r="N2" s="57" t="s">
        <v>5</v>
      </c>
      <c r="O2" s="58">
        <v>95</v>
      </c>
      <c r="P2" s="59">
        <v>8362</v>
      </c>
      <c r="Q2" s="78" t="s">
        <v>2</v>
      </c>
      <c r="R2" s="79" t="s">
        <v>6</v>
      </c>
      <c r="S2" s="80">
        <v>3816333.91</v>
      </c>
      <c r="T2" s="81" t="s">
        <v>7</v>
      </c>
      <c r="U2" s="81" t="s">
        <v>8</v>
      </c>
      <c r="V2" s="82" t="s">
        <v>9</v>
      </c>
      <c r="W2" s="83" t="s">
        <v>10</v>
      </c>
      <c r="X2" s="84" t="s">
        <v>11</v>
      </c>
      <c r="Y2" s="85"/>
      <c r="Z2" s="84"/>
      <c r="AA2" s="86" t="s">
        <v>12</v>
      </c>
      <c r="AB2" s="87"/>
      <c r="AC2" s="88"/>
      <c r="AD2" s="88"/>
      <c r="AE2" s="88"/>
      <c r="AF2" s="88"/>
      <c r="AG2" s="88"/>
      <c r="AH2" s="88"/>
      <c r="AI2" s="88"/>
      <c r="AJ2" s="88"/>
      <c r="AK2" s="88"/>
      <c r="AL2" s="88"/>
      <c r="AM2" s="88"/>
    </row>
    <row r="3" ht="27.9" customHeight="1" spans="1:12">
      <c r="A3" s="7" t="s">
        <v>13</v>
      </c>
      <c r="B3" s="8"/>
      <c r="C3" s="12">
        <v>3816333.91</v>
      </c>
      <c r="D3" s="13"/>
      <c r="E3" s="14" t="s">
        <v>14</v>
      </c>
      <c r="F3" s="15" t="s">
        <v>6</v>
      </c>
      <c r="G3" s="16" t="s">
        <v>15</v>
      </c>
      <c r="H3" s="149" t="s">
        <v>16</v>
      </c>
      <c r="I3" s="155"/>
      <c r="J3" s="156" t="s">
        <v>17</v>
      </c>
      <c r="K3" s="26" t="s">
        <v>18</v>
      </c>
      <c r="L3" s="62" t="s">
        <v>19</v>
      </c>
    </row>
    <row r="4" ht="27.9" customHeight="1" spans="1:12">
      <c r="A4" s="7" t="s">
        <v>20</v>
      </c>
      <c r="B4" s="8"/>
      <c r="C4" s="150"/>
      <c r="D4" s="151"/>
      <c r="E4" s="14" t="s">
        <v>21</v>
      </c>
      <c r="F4" s="15"/>
      <c r="G4" s="20"/>
      <c r="H4" s="149"/>
      <c r="I4" s="155"/>
      <c r="J4" s="156" t="s">
        <v>22</v>
      </c>
      <c r="K4" s="14" t="s">
        <v>23</v>
      </c>
      <c r="L4" s="65" t="s">
        <v>11</v>
      </c>
    </row>
    <row r="5" ht="27.9" customHeight="1" spans="1:12">
      <c r="A5" s="22" t="s">
        <v>24</v>
      </c>
      <c r="B5" s="7" t="s">
        <v>25</v>
      </c>
      <c r="C5" s="23"/>
      <c r="D5" s="8"/>
      <c r="E5" s="7" t="s">
        <v>26</v>
      </c>
      <c r="F5" s="23"/>
      <c r="G5" s="23"/>
      <c r="H5" s="8"/>
      <c r="I5" s="7" t="s">
        <v>27</v>
      </c>
      <c r="J5" s="8"/>
      <c r="K5" s="12" t="s">
        <v>28</v>
      </c>
      <c r="L5" s="13"/>
    </row>
    <row r="6" ht="27.9" customHeight="1" spans="1:12">
      <c r="A6" s="24"/>
      <c r="B6" s="25" t="s">
        <v>29</v>
      </c>
      <c r="C6" s="26" t="s">
        <v>30</v>
      </c>
      <c r="D6" s="14" t="s">
        <v>31</v>
      </c>
      <c r="E6" s="25" t="s">
        <v>32</v>
      </c>
      <c r="F6" s="14" t="s">
        <v>33</v>
      </c>
      <c r="G6" s="12" t="s">
        <v>34</v>
      </c>
      <c r="H6" s="26" t="s">
        <v>35</v>
      </c>
      <c r="I6" s="26" t="s">
        <v>29</v>
      </c>
      <c r="J6" s="26" t="s">
        <v>31</v>
      </c>
      <c r="K6" s="14" t="s">
        <v>36</v>
      </c>
      <c r="L6" s="14" t="s">
        <v>37</v>
      </c>
    </row>
    <row r="7" s="1" customFormat="1" ht="54" customHeight="1" spans="1:12">
      <c r="A7" s="33">
        <v>1</v>
      </c>
      <c r="B7" s="34">
        <v>43333</v>
      </c>
      <c r="C7" s="35" t="s">
        <v>38</v>
      </c>
      <c r="D7" s="36">
        <v>2670000</v>
      </c>
      <c r="E7" s="36">
        <v>0</v>
      </c>
      <c r="F7" s="36">
        <v>0</v>
      </c>
      <c r="G7" s="37" t="s">
        <v>39</v>
      </c>
      <c r="H7" s="38">
        <f>E7+F7</f>
        <v>0</v>
      </c>
      <c r="I7" s="68"/>
      <c r="J7" s="36"/>
      <c r="K7" s="157">
        <f>D7*5%</f>
        <v>133500</v>
      </c>
      <c r="L7" s="38">
        <f>D7-K7</f>
        <v>2536500</v>
      </c>
    </row>
    <row r="8" s="1" customFormat="1" ht="20.1" customHeight="1" spans="1:12">
      <c r="A8" s="33"/>
      <c r="B8" s="34"/>
      <c r="C8" s="35"/>
      <c r="D8" s="36"/>
      <c r="E8" s="36"/>
      <c r="F8" s="36"/>
      <c r="G8" s="37"/>
      <c r="H8" s="38"/>
      <c r="I8" s="68"/>
      <c r="J8" s="36"/>
      <c r="K8" s="158" t="s">
        <v>40</v>
      </c>
      <c r="L8" s="38"/>
    </row>
    <row r="9" s="1" customFormat="1" ht="20.1" customHeight="1" spans="1:12">
      <c r="A9" s="33"/>
      <c r="B9" s="34"/>
      <c r="C9" s="35"/>
      <c r="D9" s="36"/>
      <c r="E9" s="36"/>
      <c r="F9" s="36"/>
      <c r="G9" s="40"/>
      <c r="H9" s="38"/>
      <c r="I9" s="68"/>
      <c r="J9" s="36"/>
      <c r="K9" s="36"/>
      <c r="L9" s="38"/>
    </row>
    <row r="10" s="1" customFormat="1" ht="20.1" customHeight="1" spans="1:12">
      <c r="A10" s="33"/>
      <c r="B10" s="34"/>
      <c r="C10" s="35"/>
      <c r="D10" s="36"/>
      <c r="E10" s="36"/>
      <c r="F10" s="36"/>
      <c r="G10" s="40"/>
      <c r="H10" s="38"/>
      <c r="I10" s="68"/>
      <c r="J10" s="36"/>
      <c r="K10" s="36"/>
      <c r="L10" s="38"/>
    </row>
    <row r="11" s="1" customFormat="1" ht="20.1" customHeight="1" spans="1:12">
      <c r="A11" s="33"/>
      <c r="B11" s="34"/>
      <c r="C11" s="35"/>
      <c r="D11" s="36"/>
      <c r="E11" s="36"/>
      <c r="F11" s="36"/>
      <c r="G11" s="40"/>
      <c r="H11" s="38"/>
      <c r="I11" s="68"/>
      <c r="J11" s="36"/>
      <c r="K11" s="36"/>
      <c r="L11" s="38"/>
    </row>
    <row r="12" s="1" customFormat="1" ht="20.1" customHeight="1" spans="1:12">
      <c r="A12" s="33"/>
      <c r="B12" s="34"/>
      <c r="C12" s="35"/>
      <c r="D12" s="36"/>
      <c r="E12" s="36"/>
      <c r="F12" s="36"/>
      <c r="G12" s="40"/>
      <c r="H12" s="38"/>
      <c r="I12" s="68"/>
      <c r="J12" s="36"/>
      <c r="K12" s="36"/>
      <c r="L12" s="38"/>
    </row>
    <row r="13" s="1" customFormat="1" ht="20.1" customHeight="1" spans="1:12">
      <c r="A13" s="33"/>
      <c r="B13" s="34"/>
      <c r="C13" s="35"/>
      <c r="D13" s="36"/>
      <c r="E13" s="36"/>
      <c r="F13" s="36"/>
      <c r="G13" s="40"/>
      <c r="H13" s="38"/>
      <c r="I13" s="68"/>
      <c r="J13" s="36"/>
      <c r="K13" s="36"/>
      <c r="L13" s="38"/>
    </row>
    <row r="14" s="1" customFormat="1" ht="20.1" customHeight="1" spans="1:12">
      <c r="A14" s="33"/>
      <c r="B14" s="34"/>
      <c r="C14" s="35"/>
      <c r="D14" s="36"/>
      <c r="E14" s="36"/>
      <c r="F14" s="36"/>
      <c r="G14" s="40"/>
      <c r="H14" s="38"/>
      <c r="I14" s="68"/>
      <c r="J14" s="36"/>
      <c r="K14" s="36"/>
      <c r="L14" s="38"/>
    </row>
    <row r="15" s="1" customFormat="1" ht="20.1" customHeight="1" spans="1:12">
      <c r="A15" s="33"/>
      <c r="B15" s="34"/>
      <c r="C15" s="35"/>
      <c r="D15" s="36"/>
      <c r="E15" s="36"/>
      <c r="F15" s="36"/>
      <c r="G15" s="40"/>
      <c r="H15" s="38"/>
      <c r="I15" s="68"/>
      <c r="J15" s="36"/>
      <c r="K15" s="36"/>
      <c r="L15" s="38"/>
    </row>
    <row r="16" s="1" customFormat="1" ht="20.1" customHeight="1" spans="1:12">
      <c r="A16" s="33"/>
      <c r="B16" s="34"/>
      <c r="C16" s="35"/>
      <c r="D16" s="36"/>
      <c r="E16" s="36"/>
      <c r="F16" s="36"/>
      <c r="G16" s="40"/>
      <c r="H16" s="38"/>
      <c r="I16" s="68"/>
      <c r="J16" s="36"/>
      <c r="K16" s="36"/>
      <c r="L16" s="38"/>
    </row>
    <row r="17" s="1" customFormat="1" ht="20.1" customHeight="1" spans="1:12">
      <c r="A17" s="33"/>
      <c r="B17" s="34"/>
      <c r="C17" s="35"/>
      <c r="D17" s="36"/>
      <c r="E17" s="36"/>
      <c r="F17" s="36"/>
      <c r="G17" s="40"/>
      <c r="H17" s="38"/>
      <c r="I17" s="68"/>
      <c r="J17" s="36"/>
      <c r="K17" s="36"/>
      <c r="L17" s="38"/>
    </row>
    <row r="18" s="1" customFormat="1" ht="20.1" customHeight="1" spans="1:12">
      <c r="A18" s="33"/>
      <c r="B18" s="34"/>
      <c r="C18" s="35"/>
      <c r="D18" s="36"/>
      <c r="E18" s="36"/>
      <c r="F18" s="36"/>
      <c r="G18" s="40"/>
      <c r="H18" s="38"/>
      <c r="I18" s="68"/>
      <c r="J18" s="36"/>
      <c r="K18" s="36"/>
      <c r="L18" s="38"/>
    </row>
    <row r="19" s="1" customFormat="1" ht="20.1" customHeight="1" spans="1:12">
      <c r="A19" s="33"/>
      <c r="B19" s="34"/>
      <c r="C19" s="35"/>
      <c r="D19" s="36"/>
      <c r="E19" s="36"/>
      <c r="F19" s="36"/>
      <c r="G19" s="40"/>
      <c r="H19" s="38"/>
      <c r="I19" s="68"/>
      <c r="J19" s="36"/>
      <c r="K19" s="36"/>
      <c r="L19" s="38"/>
    </row>
    <row r="20" s="1" customFormat="1" ht="20.1" customHeight="1" spans="1:12">
      <c r="A20" s="33"/>
      <c r="B20" s="34"/>
      <c r="C20" s="35"/>
      <c r="D20" s="36"/>
      <c r="E20" s="36"/>
      <c r="F20" s="36"/>
      <c r="G20" s="40"/>
      <c r="H20" s="38"/>
      <c r="I20" s="68"/>
      <c r="J20" s="36"/>
      <c r="K20" s="36"/>
      <c r="L20" s="38"/>
    </row>
    <row r="21" s="1" customFormat="1" ht="20.1" customHeight="1" spans="1:12">
      <c r="A21" s="33"/>
      <c r="B21" s="34"/>
      <c r="C21" s="35"/>
      <c r="D21" s="36"/>
      <c r="E21" s="36"/>
      <c r="F21" s="36"/>
      <c r="G21" s="40"/>
      <c r="H21" s="38"/>
      <c r="I21" s="68"/>
      <c r="J21" s="36"/>
      <c r="K21" s="36"/>
      <c r="L21" s="38"/>
    </row>
    <row r="22" s="1" customFormat="1" ht="20.1" customHeight="1" spans="1:12">
      <c r="A22" s="33"/>
      <c r="B22" s="34"/>
      <c r="C22" s="35"/>
      <c r="D22" s="36"/>
      <c r="E22" s="36"/>
      <c r="F22" s="36"/>
      <c r="G22" s="40"/>
      <c r="H22" s="38"/>
      <c r="I22" s="68"/>
      <c r="J22" s="36"/>
      <c r="K22" s="36"/>
      <c r="L22" s="38"/>
    </row>
    <row r="23" s="1" customFormat="1" ht="20.1" customHeight="1" spans="1:12">
      <c r="A23" s="33"/>
      <c r="B23" s="34"/>
      <c r="C23" s="35"/>
      <c r="D23" s="36"/>
      <c r="E23" s="36"/>
      <c r="F23" s="36"/>
      <c r="G23" s="40"/>
      <c r="H23" s="38"/>
      <c r="I23" s="68"/>
      <c r="J23" s="36"/>
      <c r="K23" s="36"/>
      <c r="L23" s="38"/>
    </row>
    <row r="24" s="1" customFormat="1" ht="20.1" customHeight="1" spans="1:12">
      <c r="A24" s="33"/>
      <c r="B24" s="34"/>
      <c r="C24" s="35"/>
      <c r="D24" s="36"/>
      <c r="E24" s="36"/>
      <c r="F24" s="36"/>
      <c r="G24" s="40"/>
      <c r="H24" s="38"/>
      <c r="I24" s="68"/>
      <c r="J24" s="36"/>
      <c r="K24" s="36"/>
      <c r="L24" s="38"/>
    </row>
    <row r="25" ht="30" customHeight="1" spans="1:12">
      <c r="A25" s="45" t="s">
        <v>35</v>
      </c>
      <c r="B25" s="46"/>
      <c r="C25" s="47" t="s">
        <v>41</v>
      </c>
      <c r="D25" s="48">
        <f t="shared" ref="D25:F25" si="0">SUM(D7:D24)</f>
        <v>2670000</v>
      </c>
      <c r="E25" s="48">
        <f t="shared" si="0"/>
        <v>0</v>
      </c>
      <c r="F25" s="48">
        <f t="shared" si="0"/>
        <v>0</v>
      </c>
      <c r="G25" s="49" t="s">
        <v>41</v>
      </c>
      <c r="H25" s="48">
        <f t="shared" ref="H25:L25" si="1">SUM(H7:H24)</f>
        <v>0</v>
      </c>
      <c r="I25" s="49" t="s">
        <v>41</v>
      </c>
      <c r="J25" s="48">
        <f t="shared" si="1"/>
        <v>0</v>
      </c>
      <c r="K25" s="48">
        <f t="shared" si="1"/>
        <v>133500</v>
      </c>
      <c r="L25" s="48">
        <f t="shared" si="1"/>
        <v>2536500</v>
      </c>
    </row>
    <row r="26" ht="39.9" customHeight="1" spans="1:15">
      <c r="A26" s="26" t="s">
        <v>42</v>
      </c>
      <c r="B26" s="26"/>
      <c r="C26" s="54" t="s">
        <v>43</v>
      </c>
      <c r="D26" s="152" t="str">
        <f>SUBSTITUTE(SUBSTITUTE(TEXT(INT(J26),"[DBNum2][$-804]G/通用格式元"&amp;IF(INT(J26)=J26,"整",""))&amp;TEXT(MID(J26,FIND(".",J26&amp;".0")+1,1),"[DBNum2][$-804]G/通用格式角")&amp;TEXT(MID(J26,FIND(".",J26&amp;".0")+2,1),"[DBNum2][$-804]G/通用格式分"),"零角","零"),"零分","")</f>
        <v>贰佰伍拾叁万陆仟伍佰元整</v>
      </c>
      <c r="E26" s="153"/>
      <c r="F26" s="153"/>
      <c r="G26" s="153"/>
      <c r="H26" s="154"/>
      <c r="I26" s="54" t="s">
        <v>44</v>
      </c>
      <c r="J26" s="159">
        <f>L7</f>
        <v>2536500</v>
      </c>
      <c r="K26" s="160"/>
      <c r="L26" s="161"/>
      <c r="O26" s="2">
        <f>D7*5%</f>
        <v>133500</v>
      </c>
    </row>
    <row r="27" ht="50.1" customHeight="1" spans="1:12">
      <c r="A27" s="24" t="s">
        <v>45</v>
      </c>
      <c r="B27" s="24"/>
      <c r="C27" s="52"/>
      <c r="D27" s="52"/>
      <c r="E27" s="52"/>
      <c r="F27" s="52"/>
      <c r="G27" s="52"/>
      <c r="H27" s="52"/>
      <c r="I27" s="24" t="s">
        <v>46</v>
      </c>
      <c r="J27" s="24" t="s">
        <v>47</v>
      </c>
      <c r="K27" s="24"/>
      <c r="L27" s="24"/>
    </row>
    <row r="28" ht="50.1" customHeight="1" spans="1:12">
      <c r="A28" s="26" t="s">
        <v>48</v>
      </c>
      <c r="B28" s="26"/>
      <c r="C28" s="53"/>
      <c r="D28" s="53"/>
      <c r="E28" s="53"/>
      <c r="F28" s="53"/>
      <c r="G28" s="53"/>
      <c r="H28" s="53"/>
      <c r="I28" s="26" t="s">
        <v>49</v>
      </c>
      <c r="J28" s="53"/>
      <c r="K28" s="53"/>
      <c r="L28" s="53"/>
    </row>
    <row r="29" ht="50.1" customHeight="1" spans="1:12">
      <c r="A29" s="26" t="s">
        <v>50</v>
      </c>
      <c r="B29" s="26"/>
      <c r="C29" s="53"/>
      <c r="D29" s="53"/>
      <c r="E29" s="53"/>
      <c r="F29" s="53"/>
      <c r="G29" s="53"/>
      <c r="H29" s="53"/>
      <c r="I29" s="26" t="s">
        <v>51</v>
      </c>
      <c r="J29" s="77"/>
      <c r="K29" s="77"/>
      <c r="L29" s="77"/>
    </row>
    <row r="30" ht="50.1" customHeight="1" spans="1:12">
      <c r="A30" s="26" t="s">
        <v>52</v>
      </c>
      <c r="B30" s="26"/>
      <c r="C30" s="53"/>
      <c r="D30" s="53"/>
      <c r="E30" s="53"/>
      <c r="F30" s="53"/>
      <c r="G30" s="53"/>
      <c r="H30" s="53"/>
      <c r="I30" s="26" t="s">
        <v>53</v>
      </c>
      <c r="J30" s="77"/>
      <c r="K30" s="77"/>
      <c r="L30" s="77"/>
    </row>
    <row r="31" spans="7:12">
      <c r="G31" s="2"/>
      <c r="L31" s="4"/>
    </row>
    <row r="32" spans="7:12">
      <c r="G32" s="2"/>
      <c r="L32" s="4"/>
    </row>
    <row r="36" ht="13.5" spans="2:2">
      <c r="B36"/>
    </row>
    <row r="39" ht="13.5" spans="3:3">
      <c r="C39"/>
    </row>
  </sheetData>
  <mergeCells count="31">
    <mergeCell ref="A1:L1"/>
    <mergeCell ref="A2:B2"/>
    <mergeCell ref="C2:H2"/>
    <mergeCell ref="A3:B3"/>
    <mergeCell ref="C3:D3"/>
    <mergeCell ref="H3:I3"/>
    <mergeCell ref="A4:B4"/>
    <mergeCell ref="C4:D4"/>
    <mergeCell ref="H4:I4"/>
    <mergeCell ref="B5:D5"/>
    <mergeCell ref="E5:H5"/>
    <mergeCell ref="I5:J5"/>
    <mergeCell ref="K5:L5"/>
    <mergeCell ref="A25:B25"/>
    <mergeCell ref="A26:B26"/>
    <mergeCell ref="D26:H26"/>
    <mergeCell ref="J26:L26"/>
    <mergeCell ref="A27:B27"/>
    <mergeCell ref="C27:H27"/>
    <mergeCell ref="J27:L27"/>
    <mergeCell ref="A28:B28"/>
    <mergeCell ref="C28:H28"/>
    <mergeCell ref="J28:L28"/>
    <mergeCell ref="A29:B29"/>
    <mergeCell ref="C29:H29"/>
    <mergeCell ref="J29:L29"/>
    <mergeCell ref="A30:B30"/>
    <mergeCell ref="C30:H30"/>
    <mergeCell ref="J30:L30"/>
    <mergeCell ref="A5:A6"/>
    <mergeCell ref="G3:G4"/>
  </mergeCells>
  <printOptions horizontalCentered="1" verticalCentered="1"/>
  <pageMargins left="0" right="0" top="0" bottom="0" header="0" footer="0"/>
  <pageSetup paperSize="9" scale="95" fitToHeight="0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AM40"/>
  <sheetViews>
    <sheetView workbookViewId="0">
      <selection activeCell="N27" sqref="N27"/>
    </sheetView>
  </sheetViews>
  <sheetFormatPr defaultColWidth="9" defaultRowHeight="11.25"/>
  <cols>
    <col min="1" max="1" width="3.88333333333333" style="2" customWidth="1"/>
    <col min="2" max="2" width="6.775" style="3" customWidth="1"/>
    <col min="3" max="3" width="4.44166666666667" style="2" customWidth="1"/>
    <col min="4" max="4" width="9.775" style="4" customWidth="1"/>
    <col min="5" max="5" width="9" style="3" customWidth="1"/>
    <col min="6" max="6" width="8" style="4" customWidth="1"/>
    <col min="7" max="7" width="8.775" style="4" customWidth="1"/>
    <col min="8" max="8" width="10.6666666666667" style="2" customWidth="1"/>
    <col min="9" max="9" width="7.33333333333333" style="2" customWidth="1"/>
    <col min="10" max="10" width="9" style="2" customWidth="1"/>
    <col min="11" max="11" width="10.775" style="2" customWidth="1"/>
    <col min="12" max="12" width="12.6666666666667" style="2" customWidth="1"/>
    <col min="13" max="13" width="9" style="2"/>
    <col min="14" max="14" width="9.66666666666667" style="2"/>
    <col min="15" max="18" width="9" style="2"/>
    <col min="19" max="19" width="19" style="2" customWidth="1"/>
    <col min="20" max="16384" width="9" style="2"/>
  </cols>
  <sheetData>
    <row r="1" ht="21" customHeight="1" spans="1:12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ht="27.9" customHeight="1" spans="1:39">
      <c r="A2" s="7" t="s">
        <v>1</v>
      </c>
      <c r="B2" s="8"/>
      <c r="C2" s="9" t="s">
        <v>2</v>
      </c>
      <c r="D2" s="10"/>
      <c r="E2" s="10"/>
      <c r="F2" s="10"/>
      <c r="G2" s="10"/>
      <c r="H2" s="11"/>
      <c r="I2" s="54" t="s">
        <v>3</v>
      </c>
      <c r="J2" s="55">
        <v>8362</v>
      </c>
      <c r="K2" s="56" t="s">
        <v>4</v>
      </c>
      <c r="L2" s="56" t="s">
        <v>5</v>
      </c>
      <c r="N2" s="57" t="s">
        <v>5</v>
      </c>
      <c r="O2" s="58">
        <v>95</v>
      </c>
      <c r="P2" s="59">
        <v>8362</v>
      </c>
      <c r="Q2" s="78" t="s">
        <v>2</v>
      </c>
      <c r="R2" s="79" t="s">
        <v>6</v>
      </c>
      <c r="S2" s="80">
        <v>3816333.91</v>
      </c>
      <c r="T2" s="81" t="s">
        <v>7</v>
      </c>
      <c r="U2" s="81" t="s">
        <v>8</v>
      </c>
      <c r="V2" s="82" t="s">
        <v>9</v>
      </c>
      <c r="W2" s="83" t="s">
        <v>10</v>
      </c>
      <c r="X2" s="84" t="s">
        <v>11</v>
      </c>
      <c r="Y2" s="85"/>
      <c r="Z2" s="84"/>
      <c r="AA2" s="86" t="s">
        <v>12</v>
      </c>
      <c r="AB2" s="87"/>
      <c r="AC2" s="88"/>
      <c r="AD2" s="88"/>
      <c r="AE2" s="88"/>
      <c r="AF2" s="88"/>
      <c r="AG2" s="88"/>
      <c r="AH2" s="88"/>
      <c r="AI2" s="88"/>
      <c r="AJ2" s="88"/>
      <c r="AK2" s="88"/>
      <c r="AL2" s="88"/>
      <c r="AM2" s="88"/>
    </row>
    <row r="3" ht="27.9" customHeight="1" spans="1:12">
      <c r="A3" s="7" t="s">
        <v>13</v>
      </c>
      <c r="B3" s="8"/>
      <c r="C3" s="12">
        <v>3816333.91</v>
      </c>
      <c r="D3" s="13"/>
      <c r="E3" s="14" t="s">
        <v>14</v>
      </c>
      <c r="F3" s="15" t="s">
        <v>6</v>
      </c>
      <c r="G3" s="16" t="s">
        <v>15</v>
      </c>
      <c r="H3" s="17" t="s">
        <v>54</v>
      </c>
      <c r="I3" s="60"/>
      <c r="J3" s="61"/>
      <c r="K3" s="26" t="s">
        <v>18</v>
      </c>
      <c r="L3" s="62" t="s">
        <v>19</v>
      </c>
    </row>
    <row r="4" ht="27.9" customHeight="1" spans="1:12">
      <c r="A4" s="7" t="s">
        <v>20</v>
      </c>
      <c r="B4" s="8"/>
      <c r="C4" s="18">
        <v>3810107.81</v>
      </c>
      <c r="D4" s="19"/>
      <c r="E4" s="14" t="s">
        <v>21</v>
      </c>
      <c r="F4" s="15" t="s">
        <v>55</v>
      </c>
      <c r="G4" s="20"/>
      <c r="H4" s="21"/>
      <c r="I4" s="63"/>
      <c r="J4" s="64"/>
      <c r="K4" s="14" t="s">
        <v>23</v>
      </c>
      <c r="L4" s="65" t="s">
        <v>11</v>
      </c>
    </row>
    <row r="5" ht="27.9" customHeight="1" spans="1:12">
      <c r="A5" s="22" t="s">
        <v>24</v>
      </c>
      <c r="B5" s="7" t="s">
        <v>25</v>
      </c>
      <c r="C5" s="23"/>
      <c r="D5" s="8"/>
      <c r="E5" s="7" t="s">
        <v>26</v>
      </c>
      <c r="F5" s="23"/>
      <c r="G5" s="23"/>
      <c r="H5" s="8"/>
      <c r="I5" s="7" t="s">
        <v>27</v>
      </c>
      <c r="J5" s="8"/>
      <c r="K5" s="12" t="s">
        <v>28</v>
      </c>
      <c r="L5" s="13"/>
    </row>
    <row r="6" ht="27.9" customHeight="1" spans="1:12">
      <c r="A6" s="24"/>
      <c r="B6" s="25" t="s">
        <v>29</v>
      </c>
      <c r="C6" s="26" t="s">
        <v>30</v>
      </c>
      <c r="D6" s="14" t="s">
        <v>31</v>
      </c>
      <c r="E6" s="25" t="s">
        <v>32</v>
      </c>
      <c r="F6" s="14" t="s">
        <v>33</v>
      </c>
      <c r="G6" s="12" t="s">
        <v>34</v>
      </c>
      <c r="H6" s="26" t="s">
        <v>35</v>
      </c>
      <c r="I6" s="26" t="s">
        <v>29</v>
      </c>
      <c r="J6" s="26" t="s">
        <v>31</v>
      </c>
      <c r="K6" s="14" t="s">
        <v>36</v>
      </c>
      <c r="L6" s="14" t="s">
        <v>37</v>
      </c>
    </row>
    <row r="7" s="1" customFormat="1" ht="54" customHeight="1" spans="1:14">
      <c r="A7" s="27">
        <v>1</v>
      </c>
      <c r="B7" s="28">
        <v>43333</v>
      </c>
      <c r="C7" s="29" t="s">
        <v>38</v>
      </c>
      <c r="D7" s="30">
        <v>2670000</v>
      </c>
      <c r="E7" s="30">
        <f>ROUNDUP(D7*0.01,0)</f>
        <v>26700</v>
      </c>
      <c r="F7" s="30">
        <v>0</v>
      </c>
      <c r="G7" s="31" t="s">
        <v>39</v>
      </c>
      <c r="H7" s="32">
        <f>E7+F7</f>
        <v>26700</v>
      </c>
      <c r="I7" s="66"/>
      <c r="J7" s="67"/>
      <c r="K7" s="67">
        <f>D7*5%</f>
        <v>133500</v>
      </c>
      <c r="L7" s="32">
        <f>D7-K7</f>
        <v>2536500</v>
      </c>
      <c r="N7" s="1">
        <f>D7*0.05</f>
        <v>133500</v>
      </c>
    </row>
    <row r="8" s="1" customFormat="1" ht="20.1" customHeight="1" spans="1:12">
      <c r="A8" s="33"/>
      <c r="B8" s="34"/>
      <c r="C8" s="35"/>
      <c r="D8" s="36"/>
      <c r="E8" s="36"/>
      <c r="F8" s="36"/>
      <c r="G8" s="37"/>
      <c r="H8" s="38"/>
      <c r="I8" s="68"/>
      <c r="J8" s="67"/>
      <c r="K8" s="69" t="s">
        <v>40</v>
      </c>
      <c r="L8" s="38"/>
    </row>
    <row r="9" s="1" customFormat="1" ht="20.1" customHeight="1" spans="1:12">
      <c r="A9" s="33"/>
      <c r="B9" s="39" t="s">
        <v>56</v>
      </c>
      <c r="C9" s="35"/>
      <c r="D9" s="36"/>
      <c r="E9" s="36"/>
      <c r="F9" s="36"/>
      <c r="G9" s="40"/>
      <c r="H9" s="38"/>
      <c r="I9" s="68"/>
      <c r="J9" s="67"/>
      <c r="K9" s="67"/>
      <c r="L9" s="38"/>
    </row>
    <row r="10" s="1" customFormat="1" ht="45" customHeight="1" spans="1:13">
      <c r="A10" s="33">
        <v>2</v>
      </c>
      <c r="B10" s="34">
        <v>43845</v>
      </c>
      <c r="C10" s="35" t="s">
        <v>38</v>
      </c>
      <c r="D10" s="36">
        <v>90000</v>
      </c>
      <c r="E10" s="36">
        <f>ROUNDUP(D10*0.01,0)</f>
        <v>900</v>
      </c>
      <c r="F10" s="36">
        <v>0</v>
      </c>
      <c r="G10" s="37" t="s">
        <v>39</v>
      </c>
      <c r="H10" s="38">
        <f>E10+F10</f>
        <v>900</v>
      </c>
      <c r="I10" s="68"/>
      <c r="J10" s="72"/>
      <c r="K10" s="72">
        <f>D10*0.02</f>
        <v>1800</v>
      </c>
      <c r="L10" s="38">
        <f>D10-K10</f>
        <v>88200</v>
      </c>
      <c r="M10" s="37" t="s">
        <v>57</v>
      </c>
    </row>
    <row r="11" s="1" customFormat="1" ht="20.1" customHeight="1" spans="1:12">
      <c r="A11" s="33"/>
      <c r="B11" s="34"/>
      <c r="C11" s="35"/>
      <c r="D11" s="41" t="s">
        <v>58</v>
      </c>
      <c r="E11" s="41" t="s">
        <v>59</v>
      </c>
      <c r="F11" s="41"/>
      <c r="G11" s="42"/>
      <c r="H11" s="41"/>
      <c r="I11" s="71"/>
      <c r="J11" s="72"/>
      <c r="K11" s="73" t="s">
        <v>60</v>
      </c>
      <c r="L11" s="38"/>
    </row>
    <row r="12" s="1" customFormat="1" ht="20.1" customHeight="1" spans="1:12">
      <c r="A12" s="33"/>
      <c r="B12" s="34"/>
      <c r="C12" s="35"/>
      <c r="D12" s="36"/>
      <c r="E12" s="36"/>
      <c r="F12" s="36"/>
      <c r="G12" s="40"/>
      <c r="H12" s="38"/>
      <c r="I12" s="68"/>
      <c r="J12" s="36"/>
      <c r="K12" s="36"/>
      <c r="L12" s="38"/>
    </row>
    <row r="13" s="1" customFormat="1" ht="20.1" customHeight="1" spans="1:12">
      <c r="A13" s="33"/>
      <c r="B13" s="34"/>
      <c r="C13" s="35"/>
      <c r="D13" s="36"/>
      <c r="E13" s="36"/>
      <c r="F13" s="36"/>
      <c r="G13" s="40"/>
      <c r="H13" s="38"/>
      <c r="I13" s="68"/>
      <c r="J13" s="36"/>
      <c r="K13" s="36"/>
      <c r="L13" s="38"/>
    </row>
    <row r="14" s="1" customFormat="1" ht="20.1" hidden="1" customHeight="1" spans="1:12">
      <c r="A14" s="33"/>
      <c r="B14" s="34"/>
      <c r="C14" s="35"/>
      <c r="D14" s="36"/>
      <c r="E14" s="36"/>
      <c r="F14" s="36"/>
      <c r="G14" s="40"/>
      <c r="H14" s="38"/>
      <c r="I14" s="68"/>
      <c r="J14" s="36"/>
      <c r="K14" s="36"/>
      <c r="L14" s="38"/>
    </row>
    <row r="15" s="1" customFormat="1" ht="20.1" hidden="1" customHeight="1" spans="1:12">
      <c r="A15" s="33"/>
      <c r="B15" s="34"/>
      <c r="C15" s="35"/>
      <c r="D15" s="36"/>
      <c r="E15" s="36"/>
      <c r="F15" s="36"/>
      <c r="G15" s="40"/>
      <c r="H15" s="38"/>
      <c r="I15" s="68"/>
      <c r="J15" s="36"/>
      <c r="K15" s="36"/>
      <c r="L15" s="38"/>
    </row>
    <row r="16" s="1" customFormat="1" ht="20.1" hidden="1" customHeight="1" spans="1:12">
      <c r="A16" s="33"/>
      <c r="B16" s="34"/>
      <c r="C16" s="35"/>
      <c r="D16" s="36"/>
      <c r="E16" s="36"/>
      <c r="F16" s="36"/>
      <c r="G16" s="40"/>
      <c r="H16" s="38"/>
      <c r="I16" s="68"/>
      <c r="J16" s="36"/>
      <c r="K16" s="36"/>
      <c r="L16" s="38"/>
    </row>
    <row r="17" s="1" customFormat="1" ht="20.1" hidden="1" customHeight="1" spans="1:12">
      <c r="A17" s="33"/>
      <c r="B17" s="34"/>
      <c r="C17" s="35"/>
      <c r="D17" s="36"/>
      <c r="E17" s="36"/>
      <c r="F17" s="36"/>
      <c r="G17" s="40"/>
      <c r="H17" s="38"/>
      <c r="I17" s="68"/>
      <c r="J17" s="36"/>
      <c r="K17" s="36"/>
      <c r="L17" s="38"/>
    </row>
    <row r="18" s="1" customFormat="1" ht="20.1" hidden="1" customHeight="1" spans="1:12">
      <c r="A18" s="33"/>
      <c r="B18" s="34"/>
      <c r="C18" s="35"/>
      <c r="D18" s="36"/>
      <c r="E18" s="36"/>
      <c r="F18" s="36"/>
      <c r="G18" s="40"/>
      <c r="H18" s="38"/>
      <c r="I18" s="68"/>
      <c r="J18" s="36"/>
      <c r="K18" s="36"/>
      <c r="L18" s="38"/>
    </row>
    <row r="19" s="1" customFormat="1" ht="20.1" hidden="1" customHeight="1" spans="1:12">
      <c r="A19" s="33"/>
      <c r="B19" s="34"/>
      <c r="C19" s="35"/>
      <c r="D19" s="36"/>
      <c r="E19" s="36"/>
      <c r="F19" s="36"/>
      <c r="G19" s="40"/>
      <c r="H19" s="38"/>
      <c r="I19" s="68"/>
      <c r="J19" s="36"/>
      <c r="K19" s="36"/>
      <c r="L19" s="38"/>
    </row>
    <row r="20" s="1" customFormat="1" ht="20.1" hidden="1" customHeight="1" spans="1:12">
      <c r="A20" s="33"/>
      <c r="B20" s="34"/>
      <c r="C20" s="35"/>
      <c r="D20" s="36"/>
      <c r="E20" s="36"/>
      <c r="F20" s="36"/>
      <c r="G20" s="40"/>
      <c r="H20" s="38"/>
      <c r="I20" s="68"/>
      <c r="J20" s="36"/>
      <c r="K20" s="36"/>
      <c r="L20" s="38"/>
    </row>
    <row r="21" s="1" customFormat="1" ht="20.1" hidden="1" customHeight="1" spans="1:12">
      <c r="A21" s="33"/>
      <c r="B21" s="34"/>
      <c r="C21" s="35"/>
      <c r="D21" s="36"/>
      <c r="E21" s="36"/>
      <c r="F21" s="36"/>
      <c r="G21" s="40"/>
      <c r="H21" s="38"/>
      <c r="I21" s="68"/>
      <c r="J21" s="36"/>
      <c r="K21" s="36"/>
      <c r="L21" s="38"/>
    </row>
    <row r="22" s="1" customFormat="1" ht="20.1" customHeight="1" spans="1:15">
      <c r="A22" s="33"/>
      <c r="B22" s="34"/>
      <c r="C22" s="35"/>
      <c r="D22" s="36"/>
      <c r="E22" s="36"/>
      <c r="F22" s="36"/>
      <c r="G22" s="40"/>
      <c r="H22" s="38"/>
      <c r="I22" s="68"/>
      <c r="J22" s="36"/>
      <c r="K22" s="36"/>
      <c r="L22" s="38"/>
      <c r="N22" s="1">
        <v>192000</v>
      </c>
      <c r="O22" s="1">
        <f>N22-L10</f>
        <v>103800</v>
      </c>
    </row>
    <row r="23" s="1" customFormat="1" ht="20.1" customHeight="1" spans="1:12">
      <c r="A23" s="33"/>
      <c r="B23" s="34"/>
      <c r="C23" s="35"/>
      <c r="D23" s="36"/>
      <c r="E23" s="36"/>
      <c r="F23" s="36"/>
      <c r="G23" s="40"/>
      <c r="H23" s="38"/>
      <c r="I23" s="68"/>
      <c r="J23" s="36"/>
      <c r="K23" s="36"/>
      <c r="L23" s="38"/>
    </row>
    <row r="24" s="1" customFormat="1" ht="20.1" customHeight="1" spans="1:12">
      <c r="A24" s="33"/>
      <c r="B24" s="34"/>
      <c r="C24" s="35"/>
      <c r="D24" s="36"/>
      <c r="E24" s="36"/>
      <c r="F24" s="36"/>
      <c r="G24" s="40"/>
      <c r="H24" s="38"/>
      <c r="I24" s="68"/>
      <c r="J24" s="74" t="s">
        <v>61</v>
      </c>
      <c r="K24" s="36"/>
      <c r="L24" s="38"/>
    </row>
    <row r="25" ht="30" customHeight="1" spans="1:15">
      <c r="A25" s="45" t="s">
        <v>35</v>
      </c>
      <c r="B25" s="46"/>
      <c r="C25" s="47" t="s">
        <v>41</v>
      </c>
      <c r="D25" s="48">
        <f t="shared" ref="D25:F25" si="0">SUM(D7:D24)</f>
        <v>2760000</v>
      </c>
      <c r="E25" s="48">
        <f t="shared" si="0"/>
        <v>27600</v>
      </c>
      <c r="F25" s="48">
        <f t="shared" si="0"/>
        <v>0</v>
      </c>
      <c r="G25" s="49" t="s">
        <v>41</v>
      </c>
      <c r="H25" s="48">
        <f t="shared" ref="H25:L25" si="1">SUM(H7:H24)</f>
        <v>27600</v>
      </c>
      <c r="I25" s="49" t="s">
        <v>41</v>
      </c>
      <c r="J25" s="48">
        <f t="shared" si="1"/>
        <v>0</v>
      </c>
      <c r="K25" s="48">
        <f t="shared" si="1"/>
        <v>135300</v>
      </c>
      <c r="L25" s="48">
        <f t="shared" si="1"/>
        <v>2624700</v>
      </c>
      <c r="M25" s="1"/>
      <c r="N25" s="75">
        <f>D25/C3</f>
        <v>0.723207157730074</v>
      </c>
      <c r="O25" s="1"/>
    </row>
    <row r="26" ht="30" customHeight="1" spans="1:15">
      <c r="A26" s="26" t="s">
        <v>62</v>
      </c>
      <c r="B26" s="26"/>
      <c r="C26" s="26" t="s">
        <v>63</v>
      </c>
      <c r="D26" s="26"/>
      <c r="E26" s="50">
        <f>L10</f>
        <v>88200</v>
      </c>
      <c r="F26" s="50"/>
      <c r="G26" s="50"/>
      <c r="H26" s="50"/>
      <c r="I26" s="26" t="s">
        <v>64</v>
      </c>
      <c r="J26" s="26"/>
      <c r="K26" s="76" t="s">
        <v>65</v>
      </c>
      <c r="L26" s="76"/>
      <c r="M26" s="1"/>
      <c r="N26" s="1"/>
      <c r="O26" s="1"/>
    </row>
    <row r="27" ht="30" customHeight="1" spans="1:15">
      <c r="A27" s="26"/>
      <c r="B27" s="26"/>
      <c r="C27" s="26" t="s">
        <v>66</v>
      </c>
      <c r="D27" s="26"/>
      <c r="E27" s="51">
        <v>0</v>
      </c>
      <c r="F27" s="51"/>
      <c r="G27" s="51"/>
      <c r="H27" s="51"/>
      <c r="I27" s="26"/>
      <c r="J27" s="26"/>
      <c r="K27" s="76"/>
      <c r="L27" s="76"/>
      <c r="M27" s="1"/>
      <c r="N27" s="1">
        <f>L25+K25</f>
        <v>2760000</v>
      </c>
      <c r="O27" s="1"/>
    </row>
    <row r="28" ht="50.1" hidden="1" customHeight="1" spans="1:12">
      <c r="A28" s="24" t="s">
        <v>45</v>
      </c>
      <c r="B28" s="24"/>
      <c r="C28" s="52"/>
      <c r="D28" s="52"/>
      <c r="E28" s="52"/>
      <c r="F28" s="52"/>
      <c r="G28" s="52"/>
      <c r="H28" s="52"/>
      <c r="I28" s="24" t="s">
        <v>46</v>
      </c>
      <c r="J28" s="24" t="s">
        <v>47</v>
      </c>
      <c r="K28" s="24"/>
      <c r="L28" s="24"/>
    </row>
    <row r="29" ht="50.1" hidden="1" customHeight="1" spans="1:12">
      <c r="A29" s="26" t="s">
        <v>48</v>
      </c>
      <c r="B29" s="26"/>
      <c r="C29" s="53"/>
      <c r="D29" s="53"/>
      <c r="E29" s="53"/>
      <c r="F29" s="53"/>
      <c r="G29" s="53"/>
      <c r="H29" s="53"/>
      <c r="I29" s="26" t="s">
        <v>49</v>
      </c>
      <c r="J29" s="53"/>
      <c r="K29" s="53"/>
      <c r="L29" s="53"/>
    </row>
    <row r="30" ht="50.1" hidden="1" customHeight="1" spans="1:12">
      <c r="A30" s="26" t="s">
        <v>50</v>
      </c>
      <c r="B30" s="26"/>
      <c r="C30" s="53"/>
      <c r="D30" s="53"/>
      <c r="E30" s="53"/>
      <c r="F30" s="53"/>
      <c r="G30" s="53"/>
      <c r="H30" s="53"/>
      <c r="I30" s="26" t="s">
        <v>51</v>
      </c>
      <c r="J30" s="77"/>
      <c r="K30" s="77"/>
      <c r="L30" s="77"/>
    </row>
    <row r="31" ht="50.1" hidden="1" customHeight="1" spans="1:12">
      <c r="A31" s="26" t="s">
        <v>52</v>
      </c>
      <c r="B31" s="26"/>
      <c r="C31" s="53"/>
      <c r="D31" s="53"/>
      <c r="E31" s="53"/>
      <c r="F31" s="53"/>
      <c r="G31" s="53"/>
      <c r="H31" s="53"/>
      <c r="I31" s="26" t="s">
        <v>53</v>
      </c>
      <c r="J31" s="77"/>
      <c r="K31" s="77"/>
      <c r="L31" s="77"/>
    </row>
    <row r="32" spans="7:12">
      <c r="G32" s="2"/>
      <c r="L32" s="4"/>
    </row>
    <row r="33" spans="7:12">
      <c r="G33" s="2"/>
      <c r="L33" s="4"/>
    </row>
    <row r="37" ht="13.5" spans="2:2">
      <c r="B37"/>
    </row>
    <row r="40" ht="13.5" spans="3:3">
      <c r="C40"/>
    </row>
  </sheetData>
  <mergeCells count="34">
    <mergeCell ref="A1:L1"/>
    <mergeCell ref="A2:B2"/>
    <mergeCell ref="C2:H2"/>
    <mergeCell ref="A3:B3"/>
    <mergeCell ref="C3:D3"/>
    <mergeCell ref="A4:B4"/>
    <mergeCell ref="C4:D4"/>
    <mergeCell ref="B5:D5"/>
    <mergeCell ref="E5:H5"/>
    <mergeCell ref="I5:J5"/>
    <mergeCell ref="K5:L5"/>
    <mergeCell ref="A25:B25"/>
    <mergeCell ref="C26:D26"/>
    <mergeCell ref="E26:H26"/>
    <mergeCell ref="C27:D27"/>
    <mergeCell ref="E27:H27"/>
    <mergeCell ref="A28:B28"/>
    <mergeCell ref="C28:H28"/>
    <mergeCell ref="J28:L28"/>
    <mergeCell ref="A29:B29"/>
    <mergeCell ref="C29:H29"/>
    <mergeCell ref="J29:L29"/>
    <mergeCell ref="A30:B30"/>
    <mergeCell ref="C30:H30"/>
    <mergeCell ref="J30:L30"/>
    <mergeCell ref="A31:B31"/>
    <mergeCell ref="C31:H31"/>
    <mergeCell ref="J31:L31"/>
    <mergeCell ref="A5:A6"/>
    <mergeCell ref="G3:G4"/>
    <mergeCell ref="H3:J4"/>
    <mergeCell ref="A26:B27"/>
    <mergeCell ref="I26:J27"/>
    <mergeCell ref="K26:L27"/>
  </mergeCells>
  <printOptions horizontalCentered="1" verticalCentered="1"/>
  <pageMargins left="0" right="0" top="0" bottom="0" header="0" footer="0"/>
  <pageSetup paperSize="9" scale="95" fitToHeight="0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AN57"/>
  <sheetViews>
    <sheetView zoomScale="85" zoomScaleNormal="85" topLeftCell="A7" workbookViewId="0">
      <selection activeCell="M13" sqref="M13:M14"/>
    </sheetView>
  </sheetViews>
  <sheetFormatPr defaultColWidth="9" defaultRowHeight="11.25"/>
  <cols>
    <col min="1" max="1" width="3.88333333333333" style="2" customWidth="1"/>
    <col min="2" max="2" width="6.775" style="3" customWidth="1"/>
    <col min="3" max="3" width="4.44166666666667" style="2" customWidth="1"/>
    <col min="4" max="4" width="11.6666666666667" style="4" customWidth="1"/>
    <col min="5" max="5" width="9.775" style="4" customWidth="1"/>
    <col min="6" max="6" width="9" style="3" customWidth="1"/>
    <col min="7" max="7" width="8" style="4" customWidth="1"/>
    <col min="8" max="8" width="8.775" style="4" customWidth="1"/>
    <col min="9" max="9" width="10.6666666666667" style="2" customWidth="1"/>
    <col min="10" max="10" width="7.33333333333333" style="2" customWidth="1"/>
    <col min="11" max="11" width="9" style="2" customWidth="1"/>
    <col min="12" max="12" width="11.8833333333333" style="2" customWidth="1"/>
    <col min="13" max="13" width="12.6666666666667" style="2" customWidth="1"/>
    <col min="14" max="14" width="18.775" style="2" customWidth="1"/>
    <col min="15" max="15" width="9.66666666666667" style="2"/>
    <col min="16" max="16" width="11.6666666666667" style="2" customWidth="1"/>
    <col min="17" max="17" width="9" style="2"/>
    <col min="18" max="18" width="27.3333333333333" style="2" customWidth="1"/>
    <col min="19" max="19" width="9" style="2"/>
    <col min="20" max="20" width="19" style="2" customWidth="1"/>
    <col min="21" max="16384" width="9" style="2"/>
  </cols>
  <sheetData>
    <row r="1" ht="21" customHeight="1" spans="1:13">
      <c r="A1" s="5" t="s">
        <v>67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ht="27.9" customHeight="1" spans="1:40">
      <c r="A2" s="7" t="s">
        <v>1</v>
      </c>
      <c r="B2" s="8"/>
      <c r="C2" s="9" t="s">
        <v>2</v>
      </c>
      <c r="D2" s="10"/>
      <c r="E2" s="10"/>
      <c r="F2" s="10"/>
      <c r="G2" s="10"/>
      <c r="H2" s="10"/>
      <c r="I2" s="11"/>
      <c r="J2" s="54" t="s">
        <v>3</v>
      </c>
      <c r="K2" s="55">
        <v>8362</v>
      </c>
      <c r="L2" s="56" t="s">
        <v>4</v>
      </c>
      <c r="M2" s="56" t="s">
        <v>5</v>
      </c>
      <c r="O2" s="57" t="s">
        <v>5</v>
      </c>
      <c r="P2" s="58">
        <v>95</v>
      </c>
      <c r="Q2" s="59">
        <v>8362</v>
      </c>
      <c r="R2" s="78" t="s">
        <v>2</v>
      </c>
      <c r="S2" s="79" t="s">
        <v>6</v>
      </c>
      <c r="T2" s="80">
        <v>3816333.91</v>
      </c>
      <c r="U2" s="81" t="s">
        <v>7</v>
      </c>
      <c r="V2" s="81" t="s">
        <v>8</v>
      </c>
      <c r="W2" s="82" t="s">
        <v>9</v>
      </c>
      <c r="X2" s="83" t="s">
        <v>10</v>
      </c>
      <c r="Y2" s="84" t="s">
        <v>11</v>
      </c>
      <c r="Z2" s="85"/>
      <c r="AA2" s="84"/>
      <c r="AB2" s="86" t="s">
        <v>12</v>
      </c>
      <c r="AC2" s="87"/>
      <c r="AD2" s="88"/>
      <c r="AE2" s="88"/>
      <c r="AF2" s="88"/>
      <c r="AG2" s="88"/>
      <c r="AH2" s="88"/>
      <c r="AI2" s="88"/>
      <c r="AJ2" s="88"/>
      <c r="AK2" s="88"/>
      <c r="AL2" s="88"/>
      <c r="AM2" s="88"/>
      <c r="AN2" s="88"/>
    </row>
    <row r="3" ht="27.9" customHeight="1" spans="1:26">
      <c r="A3" s="7" t="s">
        <v>13</v>
      </c>
      <c r="B3" s="8"/>
      <c r="C3" s="12">
        <v>3816333.91</v>
      </c>
      <c r="D3" s="89"/>
      <c r="E3" s="13"/>
      <c r="F3" s="14" t="s">
        <v>14</v>
      </c>
      <c r="G3" s="15" t="s">
        <v>6</v>
      </c>
      <c r="H3" s="16" t="s">
        <v>15</v>
      </c>
      <c r="I3" s="17" t="s">
        <v>68</v>
      </c>
      <c r="J3" s="60"/>
      <c r="K3" s="61"/>
      <c r="L3" s="26" t="s">
        <v>18</v>
      </c>
      <c r="M3" s="62" t="s">
        <v>19</v>
      </c>
      <c r="O3" s="57" t="s">
        <v>69</v>
      </c>
      <c r="P3" s="58">
        <v>66</v>
      </c>
      <c r="Q3" s="59">
        <v>7605</v>
      </c>
      <c r="R3" s="78" t="s">
        <v>70</v>
      </c>
      <c r="S3" s="79" t="s">
        <v>71</v>
      </c>
      <c r="T3" s="80">
        <v>5585473.98</v>
      </c>
      <c r="U3" s="81" t="s">
        <v>72</v>
      </c>
      <c r="V3" s="81" t="s">
        <v>8</v>
      </c>
      <c r="W3" s="82" t="s">
        <v>73</v>
      </c>
      <c r="X3" s="83" t="s">
        <v>10</v>
      </c>
      <c r="Y3" s="131" t="s">
        <v>74</v>
      </c>
      <c r="Z3" s="85"/>
    </row>
    <row r="4" ht="27.9" customHeight="1" spans="1:26">
      <c r="A4" s="7" t="s">
        <v>20</v>
      </c>
      <c r="B4" s="8"/>
      <c r="C4" s="18">
        <v>3810107.81</v>
      </c>
      <c r="D4" s="90"/>
      <c r="E4" s="19"/>
      <c r="F4" s="14" t="s">
        <v>21</v>
      </c>
      <c r="G4" s="15" t="s">
        <v>55</v>
      </c>
      <c r="H4" s="20"/>
      <c r="I4" s="21"/>
      <c r="J4" s="63"/>
      <c r="K4" s="64"/>
      <c r="L4" s="14" t="s">
        <v>23</v>
      </c>
      <c r="M4" s="65" t="s">
        <v>75</v>
      </c>
      <c r="O4" s="57" t="s">
        <v>76</v>
      </c>
      <c r="P4" s="58">
        <v>71</v>
      </c>
      <c r="Q4" s="59">
        <v>7684</v>
      </c>
      <c r="R4" s="78" t="s">
        <v>77</v>
      </c>
      <c r="S4" s="79" t="s">
        <v>78</v>
      </c>
      <c r="T4" s="80">
        <v>7368396.92</v>
      </c>
      <c r="U4" s="81" t="s">
        <v>79</v>
      </c>
      <c r="V4" s="81" t="s">
        <v>80</v>
      </c>
      <c r="W4" s="82" t="s">
        <v>73</v>
      </c>
      <c r="X4" s="83" t="s">
        <v>10</v>
      </c>
      <c r="Y4" s="131" t="s">
        <v>74</v>
      </c>
      <c r="Z4" s="85"/>
    </row>
    <row r="5" ht="27.9" customHeight="1" spans="1:13">
      <c r="A5" s="22" t="s">
        <v>24</v>
      </c>
      <c r="B5" s="7" t="s">
        <v>25</v>
      </c>
      <c r="C5" s="23"/>
      <c r="D5" s="8"/>
      <c r="E5" s="91" t="s">
        <v>81</v>
      </c>
      <c r="F5" s="7" t="s">
        <v>26</v>
      </c>
      <c r="G5" s="23"/>
      <c r="H5" s="23"/>
      <c r="I5" s="8"/>
      <c r="J5" s="7" t="s">
        <v>27</v>
      </c>
      <c r="K5" s="8"/>
      <c r="L5" s="12" t="s">
        <v>28</v>
      </c>
      <c r="M5" s="13"/>
    </row>
    <row r="6" ht="27.9" customHeight="1" spans="1:13">
      <c r="A6" s="24"/>
      <c r="B6" s="25" t="s">
        <v>29</v>
      </c>
      <c r="C6" s="26" t="s">
        <v>30</v>
      </c>
      <c r="D6" s="14" t="s">
        <v>31</v>
      </c>
      <c r="E6" s="14"/>
      <c r="F6" s="25" t="s">
        <v>32</v>
      </c>
      <c r="G6" s="14" t="s">
        <v>33</v>
      </c>
      <c r="H6" s="12" t="s">
        <v>34</v>
      </c>
      <c r="I6" s="26" t="s">
        <v>35</v>
      </c>
      <c r="J6" s="26" t="s">
        <v>29</v>
      </c>
      <c r="K6" s="26" t="s">
        <v>31</v>
      </c>
      <c r="L6" s="14" t="s">
        <v>36</v>
      </c>
      <c r="M6" s="14" t="s">
        <v>37</v>
      </c>
    </row>
    <row r="7" s="1" customFormat="1" ht="54" customHeight="1" spans="1:15">
      <c r="A7" s="27">
        <v>1</v>
      </c>
      <c r="B7" s="28">
        <v>43333</v>
      </c>
      <c r="C7" s="29" t="s">
        <v>38</v>
      </c>
      <c r="D7" s="30">
        <v>2670000</v>
      </c>
      <c r="E7" s="30"/>
      <c r="F7" s="30">
        <f>ROUNDUP(D7*0.01,0)</f>
        <v>26700</v>
      </c>
      <c r="G7" s="30">
        <v>0</v>
      </c>
      <c r="H7" s="31" t="s">
        <v>39</v>
      </c>
      <c r="I7" s="32">
        <f>F7+G7</f>
        <v>26700</v>
      </c>
      <c r="J7" s="66"/>
      <c r="K7" s="67"/>
      <c r="L7" s="67">
        <f>D7*5%</f>
        <v>133500</v>
      </c>
      <c r="M7" s="32">
        <f>D7-L7</f>
        <v>2536500</v>
      </c>
      <c r="N7" s="121"/>
      <c r="O7" s="1">
        <f>D7*0.05</f>
        <v>133500</v>
      </c>
    </row>
    <row r="8" s="1" customFormat="1" ht="20.1" customHeight="1" spans="1:13">
      <c r="A8" s="33"/>
      <c r="B8" s="34"/>
      <c r="C8" s="35"/>
      <c r="D8" s="36"/>
      <c r="E8" s="36"/>
      <c r="F8" s="36"/>
      <c r="G8" s="36"/>
      <c r="H8" s="37"/>
      <c r="I8" s="38"/>
      <c r="J8" s="68"/>
      <c r="K8" s="67"/>
      <c r="L8" s="69" t="s">
        <v>40</v>
      </c>
      <c r="M8" s="38"/>
    </row>
    <row r="9" s="1" customFormat="1" ht="20.1" customHeight="1" spans="1:13">
      <c r="A9" s="33"/>
      <c r="B9" s="39"/>
      <c r="C9" s="35"/>
      <c r="D9" s="36"/>
      <c r="E9" s="36"/>
      <c r="F9" s="36"/>
      <c r="G9" s="36"/>
      <c r="H9" s="40"/>
      <c r="I9" s="38"/>
      <c r="J9" s="68"/>
      <c r="K9" s="67"/>
      <c r="L9" s="67"/>
      <c r="M9" s="38"/>
    </row>
    <row r="10" s="1" customFormat="1" ht="45" customHeight="1" spans="1:14">
      <c r="A10" s="27">
        <v>2</v>
      </c>
      <c r="B10" s="28">
        <v>43845</v>
      </c>
      <c r="C10" s="29" t="s">
        <v>38</v>
      </c>
      <c r="D10" s="30"/>
      <c r="E10" s="30">
        <v>90000</v>
      </c>
      <c r="F10" s="30">
        <f>ROUNDUP(D10*0.01,0)</f>
        <v>0</v>
      </c>
      <c r="G10" s="30">
        <v>0</v>
      </c>
      <c r="H10" s="31" t="s">
        <v>39</v>
      </c>
      <c r="I10" s="32">
        <f>F10+G10</f>
        <v>0</v>
      </c>
      <c r="J10" s="66"/>
      <c r="K10" s="72"/>
      <c r="L10" s="72">
        <v>1800</v>
      </c>
      <c r="M10" s="32">
        <f>E10-L10</f>
        <v>88200</v>
      </c>
      <c r="N10" s="37" t="s">
        <v>57</v>
      </c>
    </row>
    <row r="11" s="1" customFormat="1" ht="20.1" customHeight="1" spans="1:13">
      <c r="A11" s="33"/>
      <c r="B11" s="34"/>
      <c r="C11" s="35"/>
      <c r="D11" s="41"/>
      <c r="E11" s="41" t="s">
        <v>82</v>
      </c>
      <c r="F11" s="41"/>
      <c r="G11" s="41"/>
      <c r="H11" s="42"/>
      <c r="I11" s="41"/>
      <c r="J11" s="71"/>
      <c r="K11" s="72"/>
      <c r="L11" s="73" t="s">
        <v>60</v>
      </c>
      <c r="M11" s="38"/>
    </row>
    <row r="12" ht="20.1" customHeight="1" spans="1:14">
      <c r="A12" s="27"/>
      <c r="B12" s="92"/>
      <c r="C12" s="29"/>
      <c r="D12" s="30"/>
      <c r="E12" s="30"/>
      <c r="F12" s="30"/>
      <c r="G12" s="30"/>
      <c r="H12" s="93"/>
      <c r="I12" s="32"/>
      <c r="J12" s="66"/>
      <c r="K12" s="111"/>
      <c r="L12" s="111"/>
      <c r="M12" s="32"/>
      <c r="N12" s="112" t="s">
        <v>83</v>
      </c>
    </row>
    <row r="13" ht="22.95" customHeight="1" spans="1:14">
      <c r="A13" s="94">
        <v>3</v>
      </c>
      <c r="B13" s="95">
        <v>43958</v>
      </c>
      <c r="C13" s="96" t="s">
        <v>38</v>
      </c>
      <c r="D13" s="97">
        <v>1025800</v>
      </c>
      <c r="E13" s="98" t="s">
        <v>84</v>
      </c>
      <c r="F13" s="97">
        <v>11464</v>
      </c>
      <c r="G13" s="99" t="s">
        <v>85</v>
      </c>
      <c r="H13" s="93"/>
      <c r="I13" s="32"/>
      <c r="J13" s="66"/>
      <c r="K13" s="111"/>
      <c r="L13" s="111">
        <v>-1800</v>
      </c>
      <c r="M13" s="113">
        <v>902000</v>
      </c>
      <c r="N13" s="114" t="s">
        <v>86</v>
      </c>
    </row>
    <row r="14" ht="28.95" customHeight="1" spans="1:14">
      <c r="A14" s="100"/>
      <c r="B14" s="101"/>
      <c r="C14" s="102"/>
      <c r="D14" s="103"/>
      <c r="E14" s="104"/>
      <c r="F14" s="103"/>
      <c r="G14" s="30">
        <v>72694.67</v>
      </c>
      <c r="H14" s="31" t="s">
        <v>87</v>
      </c>
      <c r="I14" s="32">
        <f>F13+G14</f>
        <v>84158.67</v>
      </c>
      <c r="J14" s="66"/>
      <c r="K14" s="115"/>
      <c r="L14" s="115">
        <f>125390.67-72694.67</f>
        <v>52696</v>
      </c>
      <c r="M14" s="116"/>
      <c r="N14" s="117"/>
    </row>
    <row r="15" ht="27" customHeight="1" spans="1:14">
      <c r="A15" s="27"/>
      <c r="B15" s="28"/>
      <c r="C15" s="29"/>
      <c r="D15" s="30"/>
      <c r="E15" s="30"/>
      <c r="F15" s="30"/>
      <c r="G15" s="30"/>
      <c r="H15" s="93"/>
      <c r="I15" s="32"/>
      <c r="J15" s="66"/>
      <c r="K15" s="141"/>
      <c r="L15" s="142" t="s">
        <v>88</v>
      </c>
      <c r="M15" s="32"/>
      <c r="N15" s="4"/>
    </row>
    <row r="16" s="1" customFormat="1" ht="27" customHeight="1" spans="1:14">
      <c r="A16" s="33"/>
      <c r="B16" s="34" t="s">
        <v>56</v>
      </c>
      <c r="C16" s="35"/>
      <c r="D16" s="36"/>
      <c r="E16" s="36"/>
      <c r="F16" s="36"/>
      <c r="G16" s="36"/>
      <c r="H16" s="40"/>
      <c r="I16" s="38"/>
      <c r="J16" s="68"/>
      <c r="K16" s="119"/>
      <c r="L16" s="120"/>
      <c r="M16" s="38"/>
      <c r="N16" s="121"/>
    </row>
    <row r="17" s="1" customFormat="1" ht="27" customHeight="1" spans="1:13">
      <c r="A17" s="43">
        <v>4</v>
      </c>
      <c r="B17" s="132">
        <v>43979</v>
      </c>
      <c r="C17" s="35" t="s">
        <v>38</v>
      </c>
      <c r="D17" s="36"/>
      <c r="E17" s="36"/>
      <c r="F17" s="36"/>
      <c r="G17" s="133" t="s">
        <v>89</v>
      </c>
      <c r="H17" s="134"/>
      <c r="I17" s="134"/>
      <c r="J17" s="134"/>
      <c r="K17" s="143"/>
      <c r="L17" s="120">
        <v>-110874</v>
      </c>
      <c r="M17" s="38"/>
    </row>
    <row r="18" s="1" customFormat="1" ht="27" customHeight="1" spans="1:14">
      <c r="A18" s="135"/>
      <c r="B18" s="136"/>
      <c r="C18" s="35"/>
      <c r="D18" s="36"/>
      <c r="E18" s="36">
        <v>-90000</v>
      </c>
      <c r="F18" s="36"/>
      <c r="G18" s="36"/>
      <c r="H18" s="40"/>
      <c r="I18" s="38"/>
      <c r="J18" s="144" t="s">
        <v>90</v>
      </c>
      <c r="K18" s="145">
        <v>400</v>
      </c>
      <c r="L18" s="120"/>
      <c r="M18" s="38">
        <v>20800</v>
      </c>
      <c r="N18" s="146" t="s">
        <v>91</v>
      </c>
    </row>
    <row r="19" s="1" customFormat="1" ht="27" customHeight="1" spans="1:13">
      <c r="A19" s="44"/>
      <c r="B19" s="137"/>
      <c r="C19" s="35"/>
      <c r="D19" s="36"/>
      <c r="E19" s="36" t="s">
        <v>92</v>
      </c>
      <c r="F19" s="36"/>
      <c r="G19" s="36"/>
      <c r="H19" s="138"/>
      <c r="I19" s="38"/>
      <c r="J19" s="144" t="s">
        <v>90</v>
      </c>
      <c r="K19" s="147">
        <v>-400</v>
      </c>
      <c r="L19" s="120"/>
      <c r="M19" s="38"/>
    </row>
    <row r="20" s="1" customFormat="1" ht="27" customHeight="1" spans="1:13">
      <c r="A20" s="33"/>
      <c r="B20" s="34"/>
      <c r="C20" s="139" t="s">
        <v>93</v>
      </c>
      <c r="D20" s="140"/>
      <c r="E20" s="140"/>
      <c r="F20" s="140"/>
      <c r="G20" s="140"/>
      <c r="H20" s="140"/>
      <c r="I20" s="140"/>
      <c r="J20" s="140"/>
      <c r="K20" s="140"/>
      <c r="L20" s="148"/>
      <c r="M20" s="38"/>
    </row>
    <row r="21" s="1" customFormat="1" ht="20.1" customHeight="1" spans="1:13">
      <c r="A21" s="33"/>
      <c r="B21" s="34"/>
      <c r="C21" s="35"/>
      <c r="D21" s="36"/>
      <c r="E21" s="36"/>
      <c r="F21" s="36"/>
      <c r="G21" s="36"/>
      <c r="H21" s="40"/>
      <c r="I21" s="38"/>
      <c r="J21" s="68"/>
      <c r="K21" s="36"/>
      <c r="L21" s="36"/>
      <c r="M21" s="38"/>
    </row>
    <row r="22" s="1" customFormat="1" ht="20.1" customHeight="1" spans="1:13">
      <c r="A22" s="33"/>
      <c r="B22" s="34"/>
      <c r="C22" s="35"/>
      <c r="D22" s="36"/>
      <c r="E22" s="36"/>
      <c r="F22" s="36"/>
      <c r="G22" s="36"/>
      <c r="H22" s="40"/>
      <c r="I22" s="38"/>
      <c r="J22" s="68"/>
      <c r="K22" s="74" t="s">
        <v>94</v>
      </c>
      <c r="L22" s="36"/>
      <c r="M22" s="38"/>
    </row>
    <row r="23" ht="30" customHeight="1" spans="1:16">
      <c r="A23" s="45" t="s">
        <v>35</v>
      </c>
      <c r="B23" s="46"/>
      <c r="C23" s="47" t="s">
        <v>41</v>
      </c>
      <c r="D23" s="48">
        <f>SUM(D7:D22)</f>
        <v>3695800</v>
      </c>
      <c r="E23" s="41">
        <f>SUM(E7:E22)</f>
        <v>0</v>
      </c>
      <c r="F23" s="30">
        <f>SUM(F7:F22)</f>
        <v>38164</v>
      </c>
      <c r="G23" s="30">
        <f>SUM(G7:G22)</f>
        <v>72694.67</v>
      </c>
      <c r="H23" s="30" t="s">
        <v>41</v>
      </c>
      <c r="I23" s="122">
        <f>SUM(I7:I22)</f>
        <v>110858.67</v>
      </c>
      <c r="J23" s="49" t="s">
        <v>41</v>
      </c>
      <c r="K23" s="48">
        <f>SUM(K7:K22)</f>
        <v>0</v>
      </c>
      <c r="L23" s="48">
        <f>SUM(L7:L22)</f>
        <v>75322</v>
      </c>
      <c r="M23" s="48">
        <f>SUM(M7:M22)</f>
        <v>3547500</v>
      </c>
      <c r="N23" s="123">
        <f>D23/C4</f>
        <v>0.969998799062854</v>
      </c>
      <c r="O23" s="1"/>
      <c r="P23" s="1"/>
    </row>
    <row r="24" ht="30" customHeight="1" spans="1:16">
      <c r="A24" s="26" t="s">
        <v>62</v>
      </c>
      <c r="B24" s="26"/>
      <c r="C24" s="26" t="s">
        <v>63</v>
      </c>
      <c r="D24" s="26"/>
      <c r="E24" s="26"/>
      <c r="F24" s="50">
        <v>110800</v>
      </c>
      <c r="G24" s="50"/>
      <c r="H24" s="50"/>
      <c r="I24" s="50"/>
      <c r="J24" s="26" t="s">
        <v>64</v>
      </c>
      <c r="K24" s="26"/>
      <c r="L24" s="76" t="s">
        <v>65</v>
      </c>
      <c r="M24" s="76"/>
      <c r="N24" s="1"/>
      <c r="O24" s="1"/>
      <c r="P24" s="1"/>
    </row>
    <row r="25" ht="30" customHeight="1" spans="1:16">
      <c r="A25" s="26"/>
      <c r="B25" s="26"/>
      <c r="C25" s="26" t="s">
        <v>66</v>
      </c>
      <c r="D25" s="26"/>
      <c r="E25" s="26"/>
      <c r="F25" s="51">
        <v>0</v>
      </c>
      <c r="G25" s="51"/>
      <c r="H25" s="51"/>
      <c r="I25" s="51"/>
      <c r="J25" s="26"/>
      <c r="K25" s="26"/>
      <c r="L25" s="76"/>
      <c r="M25" s="76"/>
      <c r="N25" s="1"/>
      <c r="O25" s="1"/>
      <c r="P25" s="1"/>
    </row>
    <row r="26" ht="50.1" hidden="1" customHeight="1" spans="1:13">
      <c r="A26" s="24" t="s">
        <v>45</v>
      </c>
      <c r="B26" s="24"/>
      <c r="C26" s="52"/>
      <c r="D26" s="52"/>
      <c r="E26" s="52"/>
      <c r="F26" s="52"/>
      <c r="G26" s="52"/>
      <c r="H26" s="52"/>
      <c r="I26" s="52"/>
      <c r="J26" s="24" t="s">
        <v>46</v>
      </c>
      <c r="K26" s="24" t="s">
        <v>47</v>
      </c>
      <c r="L26" s="24"/>
      <c r="M26" s="24"/>
    </row>
    <row r="27" ht="50.1" hidden="1" customHeight="1" spans="1:13">
      <c r="A27" s="26" t="s">
        <v>48</v>
      </c>
      <c r="B27" s="26"/>
      <c r="C27" s="53"/>
      <c r="D27" s="53"/>
      <c r="E27" s="53"/>
      <c r="F27" s="53"/>
      <c r="G27" s="53"/>
      <c r="H27" s="53"/>
      <c r="I27" s="53"/>
      <c r="J27" s="26" t="s">
        <v>49</v>
      </c>
      <c r="K27" s="53"/>
      <c r="L27" s="53"/>
      <c r="M27" s="53"/>
    </row>
    <row r="28" ht="50.1" hidden="1" customHeight="1" spans="1:13">
      <c r="A28" s="26" t="s">
        <v>50</v>
      </c>
      <c r="B28" s="26"/>
      <c r="C28" s="53"/>
      <c r="D28" s="53"/>
      <c r="E28" s="53"/>
      <c r="F28" s="53"/>
      <c r="G28" s="53"/>
      <c r="H28" s="53"/>
      <c r="I28" s="53"/>
      <c r="J28" s="26" t="s">
        <v>51</v>
      </c>
      <c r="K28" s="77"/>
      <c r="L28" s="77"/>
      <c r="M28" s="77"/>
    </row>
    <row r="29" ht="50.1" hidden="1" customHeight="1" spans="1:13">
      <c r="A29" s="26" t="s">
        <v>52</v>
      </c>
      <c r="B29" s="26"/>
      <c r="C29" s="53"/>
      <c r="D29" s="53"/>
      <c r="E29" s="53"/>
      <c r="F29" s="53"/>
      <c r="G29" s="53"/>
      <c r="H29" s="53"/>
      <c r="I29" s="53"/>
      <c r="J29" s="26" t="s">
        <v>53</v>
      </c>
      <c r="K29" s="77"/>
      <c r="L29" s="77"/>
      <c r="M29" s="77"/>
    </row>
    <row r="30" spans="8:13">
      <c r="H30" s="2"/>
      <c r="M30" s="4"/>
    </row>
    <row r="31" spans="8:13">
      <c r="H31" s="2"/>
      <c r="M31" s="4"/>
    </row>
    <row r="35" ht="13.5" spans="2:2">
      <c r="B35"/>
    </row>
    <row r="38" ht="13.5" spans="3:3">
      <c r="C38"/>
    </row>
    <row r="40" ht="12.75" spans="14:24">
      <c r="N40" s="126" t="s">
        <v>95</v>
      </c>
      <c r="O40" s="126" t="s">
        <v>96</v>
      </c>
      <c r="P40" s="126" t="s">
        <v>97</v>
      </c>
      <c r="Q40" s="126" t="s">
        <v>98</v>
      </c>
      <c r="R40" s="126" t="s">
        <v>99</v>
      </c>
      <c r="S40" s="126" t="s">
        <v>100</v>
      </c>
      <c r="T40" s="126" t="s">
        <v>101</v>
      </c>
      <c r="U40" s="126" t="s">
        <v>102</v>
      </c>
      <c r="V40" s="126" t="s">
        <v>103</v>
      </c>
      <c r="W40" s="126" t="s">
        <v>104</v>
      </c>
      <c r="X40" s="126" t="s">
        <v>105</v>
      </c>
    </row>
    <row r="41" ht="12.75" spans="14:24">
      <c r="N41" s="127" t="s">
        <v>106</v>
      </c>
      <c r="O41" s="128">
        <v>0</v>
      </c>
      <c r="P41" s="128">
        <v>310000</v>
      </c>
      <c r="Q41" s="128">
        <v>310020.2</v>
      </c>
      <c r="R41" s="127" t="s">
        <v>107</v>
      </c>
      <c r="S41" s="127" t="s">
        <v>86</v>
      </c>
      <c r="T41" s="127" t="s">
        <v>108</v>
      </c>
      <c r="U41" s="127" t="s">
        <v>109</v>
      </c>
      <c r="V41" s="127" t="s">
        <v>110</v>
      </c>
      <c r="W41" s="127" t="s">
        <v>111</v>
      </c>
      <c r="X41" s="127" t="s">
        <v>112</v>
      </c>
    </row>
    <row r="42" ht="12.75" spans="14:24">
      <c r="N42" s="127" t="s">
        <v>113</v>
      </c>
      <c r="O42" s="128">
        <v>0</v>
      </c>
      <c r="P42" s="128">
        <v>35000</v>
      </c>
      <c r="Q42" s="128">
        <v>97679.36</v>
      </c>
      <c r="R42" s="127" t="s">
        <v>107</v>
      </c>
      <c r="S42" s="127" t="s">
        <v>86</v>
      </c>
      <c r="T42" s="127" t="s">
        <v>108</v>
      </c>
      <c r="U42" s="127" t="s">
        <v>109</v>
      </c>
      <c r="V42" s="127" t="s">
        <v>114</v>
      </c>
      <c r="W42" s="127" t="s">
        <v>111</v>
      </c>
      <c r="X42" s="127" t="s">
        <v>115</v>
      </c>
    </row>
    <row r="43" ht="12.75" spans="14:24">
      <c r="N43" s="127" t="s">
        <v>116</v>
      </c>
      <c r="O43" s="128">
        <v>0</v>
      </c>
      <c r="P43" s="128">
        <v>100000</v>
      </c>
      <c r="Q43" s="128">
        <v>313253.07</v>
      </c>
      <c r="R43" s="127" t="s">
        <v>107</v>
      </c>
      <c r="S43" s="127" t="s">
        <v>86</v>
      </c>
      <c r="T43" s="127" t="s">
        <v>108</v>
      </c>
      <c r="U43" s="127" t="s">
        <v>109</v>
      </c>
      <c r="V43" s="127" t="s">
        <v>117</v>
      </c>
      <c r="W43" s="127" t="s">
        <v>111</v>
      </c>
      <c r="X43" s="127" t="s">
        <v>118</v>
      </c>
    </row>
    <row r="44" ht="12.75" spans="14:24">
      <c r="N44" s="127" t="s">
        <v>119</v>
      </c>
      <c r="O44" s="128">
        <v>0</v>
      </c>
      <c r="P44" s="128">
        <v>50000</v>
      </c>
      <c r="Q44" s="128">
        <v>250243.07</v>
      </c>
      <c r="R44" s="127" t="s">
        <v>107</v>
      </c>
      <c r="S44" s="127" t="s">
        <v>86</v>
      </c>
      <c r="T44" s="127" t="s">
        <v>108</v>
      </c>
      <c r="U44" s="127" t="s">
        <v>109</v>
      </c>
      <c r="V44" s="127" t="s">
        <v>120</v>
      </c>
      <c r="W44" s="127" t="s">
        <v>111</v>
      </c>
      <c r="X44" s="127" t="s">
        <v>115</v>
      </c>
    </row>
    <row r="45" ht="12.75" spans="14:24">
      <c r="N45" s="127" t="s">
        <v>121</v>
      </c>
      <c r="O45" s="128">
        <v>0</v>
      </c>
      <c r="P45" s="128">
        <v>100000</v>
      </c>
      <c r="Q45" s="128">
        <v>300233.07</v>
      </c>
      <c r="R45" s="127" t="s">
        <v>107</v>
      </c>
      <c r="S45" s="127" t="s">
        <v>86</v>
      </c>
      <c r="T45" s="127" t="s">
        <v>108</v>
      </c>
      <c r="U45" s="127" t="s">
        <v>109</v>
      </c>
      <c r="V45" s="127" t="s">
        <v>122</v>
      </c>
      <c r="W45" s="127" t="s">
        <v>111</v>
      </c>
      <c r="X45" s="127" t="s">
        <v>123</v>
      </c>
    </row>
    <row r="46" ht="12.75" spans="14:24">
      <c r="N46" s="127" t="s">
        <v>124</v>
      </c>
      <c r="O46" s="128">
        <v>0</v>
      </c>
      <c r="P46" s="128">
        <v>100000</v>
      </c>
      <c r="Q46" s="128">
        <v>592723.07</v>
      </c>
      <c r="R46" s="127" t="s">
        <v>107</v>
      </c>
      <c r="S46" s="127" t="s">
        <v>86</v>
      </c>
      <c r="T46" s="127" t="s">
        <v>108</v>
      </c>
      <c r="U46" s="127" t="s">
        <v>109</v>
      </c>
      <c r="V46" s="127" t="s">
        <v>125</v>
      </c>
      <c r="W46" s="127" t="s">
        <v>111</v>
      </c>
      <c r="X46" s="127" t="s">
        <v>118</v>
      </c>
    </row>
    <row r="47" ht="12.75" spans="14:24">
      <c r="N47" s="127" t="s">
        <v>126</v>
      </c>
      <c r="O47" s="128">
        <v>0</v>
      </c>
      <c r="P47" s="128">
        <v>100000</v>
      </c>
      <c r="Q47" s="128">
        <v>192692.07</v>
      </c>
      <c r="R47" s="127" t="s">
        <v>107</v>
      </c>
      <c r="S47" s="127" t="s">
        <v>86</v>
      </c>
      <c r="T47" s="127" t="s">
        <v>108</v>
      </c>
      <c r="U47" s="127" t="s">
        <v>109</v>
      </c>
      <c r="V47" s="127" t="s">
        <v>127</v>
      </c>
      <c r="W47" s="127" t="s">
        <v>111</v>
      </c>
      <c r="X47" s="127" t="s">
        <v>123</v>
      </c>
    </row>
    <row r="48" ht="12.75" spans="14:24">
      <c r="N48" s="127" t="s">
        <v>128</v>
      </c>
      <c r="O48" s="128">
        <v>0</v>
      </c>
      <c r="P48" s="128">
        <v>100000</v>
      </c>
      <c r="Q48" s="128">
        <v>139506.07</v>
      </c>
      <c r="R48" s="127" t="s">
        <v>107</v>
      </c>
      <c r="S48" s="127" t="s">
        <v>86</v>
      </c>
      <c r="T48" s="127" t="s">
        <v>108</v>
      </c>
      <c r="U48" s="127" t="s">
        <v>109</v>
      </c>
      <c r="V48" s="127" t="s">
        <v>129</v>
      </c>
      <c r="W48" s="127" t="s">
        <v>111</v>
      </c>
      <c r="X48" s="127" t="s">
        <v>130</v>
      </c>
    </row>
    <row r="49" ht="12.75" spans="14:24">
      <c r="N49" s="127" t="s">
        <v>131</v>
      </c>
      <c r="O49" s="128">
        <v>0</v>
      </c>
      <c r="P49" s="128">
        <v>157700</v>
      </c>
      <c r="Q49" s="128">
        <v>197328.57</v>
      </c>
      <c r="R49" s="127" t="s">
        <v>107</v>
      </c>
      <c r="S49" s="130" t="s">
        <v>86</v>
      </c>
      <c r="T49" s="127" t="s">
        <v>108</v>
      </c>
      <c r="U49" s="127" t="s">
        <v>109</v>
      </c>
      <c r="V49" s="127" t="s">
        <v>132</v>
      </c>
      <c r="W49" s="127" t="s">
        <v>111</v>
      </c>
      <c r="X49" s="127" t="s">
        <v>133</v>
      </c>
    </row>
    <row r="50" ht="12.75" spans="14:24">
      <c r="N50" s="127" t="s">
        <v>134</v>
      </c>
      <c r="O50" s="128">
        <v>0</v>
      </c>
      <c r="P50" s="128">
        <v>200000</v>
      </c>
      <c r="Q50" s="128">
        <v>239648.57</v>
      </c>
      <c r="R50" s="127" t="s">
        <v>107</v>
      </c>
      <c r="S50" s="127" t="s">
        <v>86</v>
      </c>
      <c r="T50" s="127" t="s">
        <v>108</v>
      </c>
      <c r="U50" s="127" t="s">
        <v>109</v>
      </c>
      <c r="V50" s="127" t="s">
        <v>135</v>
      </c>
      <c r="W50" s="127" t="s">
        <v>111</v>
      </c>
      <c r="X50" s="127" t="s">
        <v>130</v>
      </c>
    </row>
    <row r="51" ht="12.75" spans="14:24">
      <c r="N51" s="127" t="s">
        <v>136</v>
      </c>
      <c r="O51" s="128">
        <v>0</v>
      </c>
      <c r="P51" s="128">
        <v>200000</v>
      </c>
      <c r="Q51" s="128">
        <v>206938.57</v>
      </c>
      <c r="R51" s="127" t="s">
        <v>107</v>
      </c>
      <c r="S51" s="127" t="s">
        <v>86</v>
      </c>
      <c r="T51" s="127" t="s">
        <v>108</v>
      </c>
      <c r="U51" s="127" t="s">
        <v>109</v>
      </c>
      <c r="V51" s="127" t="s">
        <v>137</v>
      </c>
      <c r="W51" s="127" t="s">
        <v>111</v>
      </c>
      <c r="X51" s="127" t="s">
        <v>138</v>
      </c>
    </row>
    <row r="52" ht="12.75" spans="14:24">
      <c r="N52" s="127" t="s">
        <v>139</v>
      </c>
      <c r="O52" s="128">
        <v>0</v>
      </c>
      <c r="P52" s="128">
        <v>200670</v>
      </c>
      <c r="Q52" s="128">
        <v>207592.57</v>
      </c>
      <c r="R52" s="127" t="s">
        <v>107</v>
      </c>
      <c r="S52" s="127" t="s">
        <v>86</v>
      </c>
      <c r="T52" s="127" t="s">
        <v>108</v>
      </c>
      <c r="U52" s="127" t="s">
        <v>109</v>
      </c>
      <c r="V52" s="127" t="s">
        <v>140</v>
      </c>
      <c r="W52" s="127" t="s">
        <v>111</v>
      </c>
      <c r="X52" s="127" t="s">
        <v>138</v>
      </c>
    </row>
    <row r="53" ht="12.75" spans="14:24">
      <c r="N53" s="127" t="s">
        <v>141</v>
      </c>
      <c r="O53" s="128">
        <v>0</v>
      </c>
      <c r="P53" s="128">
        <v>480000</v>
      </c>
      <c r="Q53" s="128">
        <v>486922.57</v>
      </c>
      <c r="R53" s="127" t="s">
        <v>107</v>
      </c>
      <c r="S53" s="127" t="s">
        <v>86</v>
      </c>
      <c r="T53" s="127" t="s">
        <v>108</v>
      </c>
      <c r="U53" s="127" t="s">
        <v>109</v>
      </c>
      <c r="V53" s="127" t="s">
        <v>142</v>
      </c>
      <c r="W53" s="127" t="s">
        <v>111</v>
      </c>
      <c r="X53" s="127" t="s">
        <v>143</v>
      </c>
    </row>
    <row r="54" ht="12.75" spans="14:24">
      <c r="N54" s="127" t="s">
        <v>144</v>
      </c>
      <c r="O54" s="128">
        <v>0</v>
      </c>
      <c r="P54" s="128">
        <v>90000</v>
      </c>
      <c r="Q54" s="128">
        <v>192786.95</v>
      </c>
      <c r="R54" s="127" t="s">
        <v>107</v>
      </c>
      <c r="S54" s="127" t="s">
        <v>86</v>
      </c>
      <c r="T54" s="127" t="s">
        <v>108</v>
      </c>
      <c r="U54" s="127" t="s">
        <v>109</v>
      </c>
      <c r="V54" s="127" t="s">
        <v>145</v>
      </c>
      <c r="W54" s="127" t="s">
        <v>111</v>
      </c>
      <c r="X54" s="127" t="s">
        <v>130</v>
      </c>
    </row>
    <row r="55" ht="12.75" spans="14:24">
      <c r="N55" s="126"/>
      <c r="O55" s="126"/>
      <c r="P55" s="126"/>
      <c r="Q55" s="126"/>
      <c r="R55" s="126"/>
      <c r="S55" s="126"/>
      <c r="T55" s="126"/>
      <c r="U55" s="126"/>
      <c r="V55" s="126"/>
      <c r="W55" s="126"/>
      <c r="X55" s="126"/>
    </row>
    <row r="56" ht="12.75" spans="14:24">
      <c r="N56" s="126"/>
      <c r="O56" s="126"/>
      <c r="P56" s="129">
        <v>2223370</v>
      </c>
      <c r="Q56" s="126"/>
      <c r="R56" s="126"/>
      <c r="S56" s="126"/>
      <c r="T56" s="126"/>
      <c r="U56" s="126"/>
      <c r="V56" s="126"/>
      <c r="W56" s="126"/>
      <c r="X56" s="126"/>
    </row>
    <row r="57" ht="12.75" spans="14:24">
      <c r="N57" s="127" t="s">
        <v>146</v>
      </c>
      <c r="O57" s="128">
        <v>0</v>
      </c>
      <c r="P57" s="128">
        <v>72600</v>
      </c>
      <c r="Q57" s="128">
        <v>280254.36</v>
      </c>
      <c r="R57" s="127" t="s">
        <v>107</v>
      </c>
      <c r="S57" s="127" t="s">
        <v>147</v>
      </c>
      <c r="T57" s="127" t="s">
        <v>148</v>
      </c>
      <c r="U57" s="127" t="s">
        <v>109</v>
      </c>
      <c r="V57" s="127" t="s">
        <v>149</v>
      </c>
      <c r="W57" s="127" t="s">
        <v>111</v>
      </c>
      <c r="X57" s="127" t="s">
        <v>150</v>
      </c>
    </row>
  </sheetData>
  <mergeCells count="47">
    <mergeCell ref="A1:M1"/>
    <mergeCell ref="A2:B2"/>
    <mergeCell ref="C2:I2"/>
    <mergeCell ref="A3:B3"/>
    <mergeCell ref="C3:E3"/>
    <mergeCell ref="A4:B4"/>
    <mergeCell ref="C4:E4"/>
    <mergeCell ref="B5:D5"/>
    <mergeCell ref="F5:I5"/>
    <mergeCell ref="J5:K5"/>
    <mergeCell ref="L5:M5"/>
    <mergeCell ref="G17:K17"/>
    <mergeCell ref="C20:L20"/>
    <mergeCell ref="A23:B23"/>
    <mergeCell ref="C24:D24"/>
    <mergeCell ref="F24:I24"/>
    <mergeCell ref="C25:D25"/>
    <mergeCell ref="F25:I25"/>
    <mergeCell ref="A26:B26"/>
    <mergeCell ref="C26:I26"/>
    <mergeCell ref="K26:M26"/>
    <mergeCell ref="A27:B27"/>
    <mergeCell ref="C27:I27"/>
    <mergeCell ref="K27:M27"/>
    <mergeCell ref="A28:B28"/>
    <mergeCell ref="C28:I28"/>
    <mergeCell ref="K28:M28"/>
    <mergeCell ref="A29:B29"/>
    <mergeCell ref="C29:I29"/>
    <mergeCell ref="K29:M29"/>
    <mergeCell ref="A5:A6"/>
    <mergeCell ref="A13:A14"/>
    <mergeCell ref="A17:A19"/>
    <mergeCell ref="B13:B14"/>
    <mergeCell ref="B17:B19"/>
    <mergeCell ref="C13:C14"/>
    <mergeCell ref="C17:C19"/>
    <mergeCell ref="D13:D14"/>
    <mergeCell ref="E13:E14"/>
    <mergeCell ref="F13:F14"/>
    <mergeCell ref="H3:H4"/>
    <mergeCell ref="M13:M14"/>
    <mergeCell ref="N13:N14"/>
    <mergeCell ref="I3:K4"/>
    <mergeCell ref="A24:B25"/>
    <mergeCell ref="J24:K25"/>
    <mergeCell ref="L24:M25"/>
  </mergeCells>
  <printOptions horizontalCentered="1" verticalCentered="1"/>
  <pageMargins left="0" right="0" top="0" bottom="0" header="0" footer="0"/>
  <pageSetup paperSize="9" scale="95" fitToHeight="0" orientation="portrait"/>
  <headerFooter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AN56"/>
  <sheetViews>
    <sheetView topLeftCell="A14" workbookViewId="0">
      <selection activeCell="A19" sqref="$A19:$XFD19"/>
    </sheetView>
  </sheetViews>
  <sheetFormatPr defaultColWidth="9" defaultRowHeight="11.25"/>
  <cols>
    <col min="1" max="1" width="3.88333333333333" style="2" customWidth="1"/>
    <col min="2" max="2" width="6.775" style="3" customWidth="1"/>
    <col min="3" max="3" width="4.44166666666667" style="2" customWidth="1"/>
    <col min="4" max="4" width="11.6666666666667" style="4" customWidth="1"/>
    <col min="5" max="5" width="9.775" style="4" customWidth="1"/>
    <col min="6" max="6" width="9" style="3" customWidth="1"/>
    <col min="7" max="7" width="9.775" style="4" customWidth="1"/>
    <col min="8" max="8" width="8.775" style="4" customWidth="1"/>
    <col min="9" max="9" width="10.6666666666667" style="2" customWidth="1"/>
    <col min="10" max="10" width="8.775" style="2" customWidth="1"/>
    <col min="11" max="11" width="9" style="2" customWidth="1"/>
    <col min="12" max="12" width="10.775" style="2" customWidth="1"/>
    <col min="13" max="13" width="12.6666666666667" style="2" customWidth="1"/>
    <col min="14" max="14" width="18.775" style="2" customWidth="1"/>
    <col min="15" max="15" width="9.66666666666667" style="2"/>
    <col min="16" max="16" width="11.6666666666667" style="2" customWidth="1"/>
    <col min="17" max="17" width="9" style="2"/>
    <col min="18" max="18" width="27.3333333333333" style="2" customWidth="1"/>
    <col min="19" max="19" width="9" style="2"/>
    <col min="20" max="20" width="19" style="2" customWidth="1"/>
    <col min="21" max="16384" width="9" style="2"/>
  </cols>
  <sheetData>
    <row r="1" ht="21" customHeight="1" spans="1:13">
      <c r="A1" s="5" t="s">
        <v>67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ht="27.9" customHeight="1" spans="1:40">
      <c r="A2" s="7" t="s">
        <v>1</v>
      </c>
      <c r="B2" s="8"/>
      <c r="C2" s="9" t="s">
        <v>2</v>
      </c>
      <c r="D2" s="10"/>
      <c r="E2" s="10"/>
      <c r="F2" s="10"/>
      <c r="G2" s="10"/>
      <c r="H2" s="10"/>
      <c r="I2" s="11"/>
      <c r="J2" s="54" t="s">
        <v>3</v>
      </c>
      <c r="K2" s="55">
        <v>8362</v>
      </c>
      <c r="L2" s="56" t="s">
        <v>4</v>
      </c>
      <c r="M2" s="56" t="s">
        <v>5</v>
      </c>
      <c r="O2" s="57" t="s">
        <v>5</v>
      </c>
      <c r="P2" s="58">
        <v>95</v>
      </c>
      <c r="Q2" s="59">
        <v>8362</v>
      </c>
      <c r="R2" s="78" t="s">
        <v>2</v>
      </c>
      <c r="S2" s="79" t="s">
        <v>6</v>
      </c>
      <c r="T2" s="80">
        <v>3816333.91</v>
      </c>
      <c r="U2" s="81" t="s">
        <v>7</v>
      </c>
      <c r="V2" s="81" t="s">
        <v>8</v>
      </c>
      <c r="W2" s="82" t="s">
        <v>9</v>
      </c>
      <c r="X2" s="83" t="s">
        <v>10</v>
      </c>
      <c r="Y2" s="84" t="s">
        <v>11</v>
      </c>
      <c r="Z2" s="85"/>
      <c r="AA2" s="84"/>
      <c r="AB2" s="86" t="s">
        <v>12</v>
      </c>
      <c r="AC2" s="87"/>
      <c r="AD2" s="88"/>
      <c r="AE2" s="88"/>
      <c r="AF2" s="88"/>
      <c r="AG2" s="88"/>
      <c r="AH2" s="88"/>
      <c r="AI2" s="88"/>
      <c r="AJ2" s="88"/>
      <c r="AK2" s="88"/>
      <c r="AL2" s="88"/>
      <c r="AM2" s="88"/>
      <c r="AN2" s="88"/>
    </row>
    <row r="3" ht="27.9" customHeight="1" spans="1:26">
      <c r="A3" s="7" t="s">
        <v>13</v>
      </c>
      <c r="B3" s="8"/>
      <c r="C3" s="12">
        <v>3816333.91</v>
      </c>
      <c r="D3" s="89"/>
      <c r="E3" s="13"/>
      <c r="F3" s="14" t="s">
        <v>14</v>
      </c>
      <c r="G3" s="15" t="s">
        <v>6</v>
      </c>
      <c r="H3" s="16" t="s">
        <v>15</v>
      </c>
      <c r="I3" s="17" t="s">
        <v>68</v>
      </c>
      <c r="J3" s="60"/>
      <c r="K3" s="61"/>
      <c r="L3" s="26" t="s">
        <v>18</v>
      </c>
      <c r="M3" s="62" t="s">
        <v>19</v>
      </c>
      <c r="O3" s="57" t="s">
        <v>69</v>
      </c>
      <c r="P3" s="58">
        <v>66</v>
      </c>
      <c r="Q3" s="59">
        <v>7605</v>
      </c>
      <c r="R3" s="78" t="s">
        <v>70</v>
      </c>
      <c r="S3" s="79" t="s">
        <v>71</v>
      </c>
      <c r="T3" s="80">
        <v>5585473.98</v>
      </c>
      <c r="U3" s="81" t="s">
        <v>72</v>
      </c>
      <c r="V3" s="81" t="s">
        <v>8</v>
      </c>
      <c r="W3" s="82" t="s">
        <v>73</v>
      </c>
      <c r="X3" s="83" t="s">
        <v>10</v>
      </c>
      <c r="Y3" s="131" t="s">
        <v>74</v>
      </c>
      <c r="Z3" s="85"/>
    </row>
    <row r="4" ht="27.9" customHeight="1" spans="1:26">
      <c r="A4" s="7" t="s">
        <v>20</v>
      </c>
      <c r="B4" s="8"/>
      <c r="C4" s="18">
        <v>3810107.81</v>
      </c>
      <c r="D4" s="90"/>
      <c r="E4" s="19"/>
      <c r="F4" s="14" t="s">
        <v>21</v>
      </c>
      <c r="G4" s="15" t="s">
        <v>55</v>
      </c>
      <c r="H4" s="20"/>
      <c r="I4" s="21"/>
      <c r="J4" s="63"/>
      <c r="K4" s="64"/>
      <c r="L4" s="14" t="s">
        <v>23</v>
      </c>
      <c r="M4" s="65" t="s">
        <v>75</v>
      </c>
      <c r="O4" s="57" t="s">
        <v>76</v>
      </c>
      <c r="P4" s="58">
        <v>71</v>
      </c>
      <c r="Q4" s="59">
        <v>7684</v>
      </c>
      <c r="R4" s="78" t="s">
        <v>77</v>
      </c>
      <c r="S4" s="79" t="s">
        <v>78</v>
      </c>
      <c r="T4" s="80">
        <v>7368396.92</v>
      </c>
      <c r="U4" s="81" t="s">
        <v>79</v>
      </c>
      <c r="V4" s="81" t="s">
        <v>80</v>
      </c>
      <c r="W4" s="82" t="s">
        <v>73</v>
      </c>
      <c r="X4" s="83" t="s">
        <v>10</v>
      </c>
      <c r="Y4" s="131" t="s">
        <v>74</v>
      </c>
      <c r="Z4" s="85"/>
    </row>
    <row r="5" ht="27.9" customHeight="1" spans="1:13">
      <c r="A5" s="22" t="s">
        <v>24</v>
      </c>
      <c r="B5" s="7" t="s">
        <v>25</v>
      </c>
      <c r="C5" s="23"/>
      <c r="D5" s="8"/>
      <c r="E5" s="91" t="s">
        <v>81</v>
      </c>
      <c r="F5" s="7" t="s">
        <v>26</v>
      </c>
      <c r="G5" s="23"/>
      <c r="H5" s="23"/>
      <c r="I5" s="8"/>
      <c r="J5" s="7" t="s">
        <v>27</v>
      </c>
      <c r="K5" s="8"/>
      <c r="L5" s="12" t="s">
        <v>28</v>
      </c>
      <c r="M5" s="13"/>
    </row>
    <row r="6" ht="27.9" customHeight="1" spans="1:13">
      <c r="A6" s="24"/>
      <c r="B6" s="25" t="s">
        <v>29</v>
      </c>
      <c r="C6" s="26" t="s">
        <v>30</v>
      </c>
      <c r="D6" s="14" t="s">
        <v>31</v>
      </c>
      <c r="E6" s="14"/>
      <c r="F6" s="25" t="s">
        <v>32</v>
      </c>
      <c r="G6" s="14" t="s">
        <v>33</v>
      </c>
      <c r="H6" s="12" t="s">
        <v>34</v>
      </c>
      <c r="I6" s="26" t="s">
        <v>35</v>
      </c>
      <c r="J6" s="26" t="s">
        <v>29</v>
      </c>
      <c r="K6" s="26" t="s">
        <v>31</v>
      </c>
      <c r="L6" s="14" t="s">
        <v>36</v>
      </c>
      <c r="M6" s="14" t="s">
        <v>37</v>
      </c>
    </row>
    <row r="7" s="1" customFormat="1" ht="54" customHeight="1" spans="1:15">
      <c r="A7" s="27">
        <v>1</v>
      </c>
      <c r="B7" s="28">
        <v>43333</v>
      </c>
      <c r="C7" s="29" t="s">
        <v>38</v>
      </c>
      <c r="D7" s="30">
        <v>2670000</v>
      </c>
      <c r="E7" s="30"/>
      <c r="F7" s="30">
        <f>ROUNDUP(D7*0.01,0)</f>
        <v>26700</v>
      </c>
      <c r="G7" s="30">
        <v>0</v>
      </c>
      <c r="H7" s="31" t="s">
        <v>39</v>
      </c>
      <c r="I7" s="32">
        <f>F7+G7</f>
        <v>26700</v>
      </c>
      <c r="J7" s="66"/>
      <c r="K7" s="67"/>
      <c r="L7" s="67">
        <f>D7*5%</f>
        <v>133500</v>
      </c>
      <c r="M7" s="32">
        <f>D7-L7</f>
        <v>2536500</v>
      </c>
      <c r="O7" s="1">
        <f>D7*0.05</f>
        <v>133500</v>
      </c>
    </row>
    <row r="8" s="1" customFormat="1" ht="20.1" customHeight="1" spans="1:13">
      <c r="A8" s="33"/>
      <c r="B8" s="34"/>
      <c r="C8" s="35"/>
      <c r="D8" s="36"/>
      <c r="E8" s="36"/>
      <c r="F8" s="36"/>
      <c r="G8" s="36"/>
      <c r="H8" s="37"/>
      <c r="I8" s="38"/>
      <c r="J8" s="68"/>
      <c r="K8" s="67"/>
      <c r="L8" s="69" t="s">
        <v>40</v>
      </c>
      <c r="M8" s="38"/>
    </row>
    <row r="9" s="1" customFormat="1" ht="20.1" customHeight="1" spans="1:13">
      <c r="A9" s="33"/>
      <c r="B9" s="39"/>
      <c r="C9" s="35"/>
      <c r="D9" s="36"/>
      <c r="E9" s="36"/>
      <c r="F9" s="36"/>
      <c r="G9" s="36"/>
      <c r="H9" s="40"/>
      <c r="I9" s="38"/>
      <c r="J9" s="68"/>
      <c r="K9" s="67"/>
      <c r="L9" s="67"/>
      <c r="M9" s="38"/>
    </row>
    <row r="10" s="1" customFormat="1" ht="45" customHeight="1" spans="1:14">
      <c r="A10" s="27">
        <v>2</v>
      </c>
      <c r="B10" s="28">
        <v>43845</v>
      </c>
      <c r="C10" s="29" t="s">
        <v>38</v>
      </c>
      <c r="D10" s="30"/>
      <c r="E10" s="30">
        <v>90000</v>
      </c>
      <c r="F10" s="30">
        <f>ROUNDUP(D10*0.01,0)</f>
        <v>0</v>
      </c>
      <c r="G10" s="30">
        <v>0</v>
      </c>
      <c r="H10" s="31" t="s">
        <v>39</v>
      </c>
      <c r="I10" s="32">
        <f>F10+G10</f>
        <v>0</v>
      </c>
      <c r="J10" s="66"/>
      <c r="K10" s="72"/>
      <c r="L10" s="72">
        <v>1800</v>
      </c>
      <c r="M10" s="32">
        <f>E10-L10</f>
        <v>88200</v>
      </c>
      <c r="N10" s="37" t="s">
        <v>57</v>
      </c>
    </row>
    <row r="11" s="1" customFormat="1" ht="20.1" customHeight="1" spans="1:13">
      <c r="A11" s="33"/>
      <c r="B11" s="34"/>
      <c r="C11" s="35"/>
      <c r="D11" s="41"/>
      <c r="E11" s="41" t="s">
        <v>82</v>
      </c>
      <c r="F11" s="41"/>
      <c r="G11" s="41"/>
      <c r="H11" s="42"/>
      <c r="I11" s="41"/>
      <c r="J11" s="71"/>
      <c r="K11" s="72"/>
      <c r="L11" s="73" t="s">
        <v>60</v>
      </c>
      <c r="M11" s="38"/>
    </row>
    <row r="12" ht="20.1" customHeight="1" spans="1:14">
      <c r="A12" s="27"/>
      <c r="B12" s="92"/>
      <c r="C12" s="29"/>
      <c r="D12" s="30"/>
      <c r="E12" s="30"/>
      <c r="F12" s="30"/>
      <c r="G12" s="30"/>
      <c r="H12" s="93"/>
      <c r="I12" s="32"/>
      <c r="J12" s="66"/>
      <c r="K12" s="111"/>
      <c r="L12" s="111"/>
      <c r="M12" s="32"/>
      <c r="N12" s="112" t="s">
        <v>83</v>
      </c>
    </row>
    <row r="13" ht="22.95" customHeight="1" spans="1:14">
      <c r="A13" s="94">
        <v>3</v>
      </c>
      <c r="B13" s="95">
        <v>43958</v>
      </c>
      <c r="C13" s="96" t="s">
        <v>38</v>
      </c>
      <c r="D13" s="97">
        <v>1025800</v>
      </c>
      <c r="E13" s="98" t="s">
        <v>84</v>
      </c>
      <c r="F13" s="97">
        <v>11464</v>
      </c>
      <c r="G13" s="99" t="s">
        <v>85</v>
      </c>
      <c r="H13" s="93"/>
      <c r="I13" s="32"/>
      <c r="J13" s="66"/>
      <c r="K13" s="111"/>
      <c r="L13" s="111">
        <v>-1800</v>
      </c>
      <c r="M13" s="113">
        <v>902000</v>
      </c>
      <c r="N13" s="114" t="s">
        <v>86</v>
      </c>
    </row>
    <row r="14" ht="28.95" customHeight="1" spans="1:14">
      <c r="A14" s="100"/>
      <c r="B14" s="101"/>
      <c r="C14" s="102"/>
      <c r="D14" s="103"/>
      <c r="E14" s="104"/>
      <c r="F14" s="103"/>
      <c r="G14" s="30">
        <v>72694.67</v>
      </c>
      <c r="H14" s="31" t="s">
        <v>87</v>
      </c>
      <c r="I14" s="32">
        <f>F13+G14</f>
        <v>84158.67</v>
      </c>
      <c r="J14" s="66"/>
      <c r="K14" s="115"/>
      <c r="L14" s="115">
        <v>125390.67</v>
      </c>
      <c r="M14" s="116"/>
      <c r="N14" s="117"/>
    </row>
    <row r="15" ht="27" customHeight="1" spans="1:13">
      <c r="A15" s="27"/>
      <c r="B15" s="28"/>
      <c r="C15" s="29"/>
      <c r="D15" s="30"/>
      <c r="E15" s="30"/>
      <c r="F15" s="30"/>
      <c r="G15" s="30"/>
      <c r="H15" s="93"/>
      <c r="I15" s="32"/>
      <c r="J15" s="66"/>
      <c r="K15" s="115"/>
      <c r="L15" s="118" t="s">
        <v>88</v>
      </c>
      <c r="M15" s="32"/>
    </row>
    <row r="16" s="1" customFormat="1" ht="27" customHeight="1" spans="1:13">
      <c r="A16" s="33"/>
      <c r="B16" s="34" t="s">
        <v>56</v>
      </c>
      <c r="C16" s="35"/>
      <c r="D16" s="36"/>
      <c r="E16" s="36"/>
      <c r="F16" s="36"/>
      <c r="G16" s="36"/>
      <c r="H16" s="40"/>
      <c r="I16" s="38"/>
      <c r="J16" s="68"/>
      <c r="K16" s="119"/>
      <c r="L16" s="120"/>
      <c r="M16" s="38"/>
    </row>
    <row r="17" s="1" customFormat="1" ht="27" customHeight="1" spans="1:13">
      <c r="A17" s="33">
        <v>4</v>
      </c>
      <c r="B17" s="34"/>
      <c r="C17" s="35"/>
      <c r="D17" s="36"/>
      <c r="E17" s="36"/>
      <c r="F17" s="36"/>
      <c r="G17" s="36"/>
      <c r="H17" s="40"/>
      <c r="I17" s="38"/>
      <c r="J17" s="68"/>
      <c r="K17" s="119"/>
      <c r="L17" s="120"/>
      <c r="M17" s="38"/>
    </row>
    <row r="18" s="1" customFormat="1" ht="27" customHeight="1" spans="1:13">
      <c r="A18" s="33"/>
      <c r="B18" s="34"/>
      <c r="C18" s="35"/>
      <c r="D18" s="36"/>
      <c r="E18" s="36"/>
      <c r="F18" s="36"/>
      <c r="G18" s="36"/>
      <c r="H18" s="40"/>
      <c r="I18" s="38"/>
      <c r="J18" s="68"/>
      <c r="K18" s="119"/>
      <c r="L18" s="120"/>
      <c r="M18" s="38"/>
    </row>
    <row r="19" s="1" customFormat="1" ht="27" customHeight="1" spans="1:13">
      <c r="A19" s="33"/>
      <c r="B19" s="34"/>
      <c r="C19" s="35"/>
      <c r="D19" s="36"/>
      <c r="E19" s="36"/>
      <c r="F19" s="36"/>
      <c r="G19" s="36"/>
      <c r="H19" s="40"/>
      <c r="I19" s="38"/>
      <c r="J19" s="68"/>
      <c r="K19" s="119"/>
      <c r="L19" s="120"/>
      <c r="M19" s="38"/>
    </row>
    <row r="20" s="1" customFormat="1" ht="20.1" customHeight="1" spans="1:13">
      <c r="A20" s="33"/>
      <c r="B20" s="34"/>
      <c r="C20" s="35"/>
      <c r="D20" s="36"/>
      <c r="E20" s="36"/>
      <c r="F20" s="36"/>
      <c r="G20" s="36"/>
      <c r="H20" s="40"/>
      <c r="I20" s="38"/>
      <c r="J20" s="68"/>
      <c r="K20" s="36"/>
      <c r="L20" s="36"/>
      <c r="M20" s="38"/>
    </row>
    <row r="21" s="1" customFormat="1" ht="20.1" customHeight="1" spans="1:13">
      <c r="A21" s="33"/>
      <c r="B21" s="34"/>
      <c r="C21" s="35"/>
      <c r="D21" s="36"/>
      <c r="E21" s="36"/>
      <c r="F21" s="36"/>
      <c r="G21" s="36"/>
      <c r="H21" s="40"/>
      <c r="I21" s="38"/>
      <c r="J21" s="68"/>
      <c r="K21" s="74" t="s">
        <v>94</v>
      </c>
      <c r="L21" s="36"/>
      <c r="M21" s="38"/>
    </row>
    <row r="22" ht="30" customHeight="1" spans="1:16">
      <c r="A22" s="45" t="s">
        <v>35</v>
      </c>
      <c r="B22" s="46"/>
      <c r="C22" s="47" t="s">
        <v>41</v>
      </c>
      <c r="D22" s="48">
        <f>SUM(D7:D21)</f>
        <v>3695800</v>
      </c>
      <c r="E22" s="41">
        <f>SUM(E7:E21)</f>
        <v>90000</v>
      </c>
      <c r="F22" s="30">
        <f>SUM(F7:F21)</f>
        <v>38164</v>
      </c>
      <c r="G22" s="30">
        <f>SUM(G7:G21)</f>
        <v>72694.67</v>
      </c>
      <c r="H22" s="30" t="s">
        <v>41</v>
      </c>
      <c r="I22" s="122">
        <f>SUM(I7:I21)</f>
        <v>110858.67</v>
      </c>
      <c r="J22" s="49" t="s">
        <v>41</v>
      </c>
      <c r="K22" s="48">
        <f>SUM(K7:K21)</f>
        <v>0</v>
      </c>
      <c r="L22" s="48">
        <f>SUM(L7:L21)</f>
        <v>258890.67</v>
      </c>
      <c r="M22" s="48">
        <f>SUM(M7:M21)</f>
        <v>3526700</v>
      </c>
      <c r="N22" s="123">
        <f>D22/C4</f>
        <v>0.969998799062854</v>
      </c>
      <c r="O22" s="1"/>
      <c r="P22" s="1"/>
    </row>
    <row r="23" ht="30" customHeight="1" spans="1:16">
      <c r="A23" s="26" t="s">
        <v>62</v>
      </c>
      <c r="B23" s="26"/>
      <c r="C23" s="26" t="s">
        <v>63</v>
      </c>
      <c r="D23" s="26"/>
      <c r="E23" s="26"/>
      <c r="F23" s="50">
        <f>M13</f>
        <v>902000</v>
      </c>
      <c r="G23" s="50"/>
      <c r="H23" s="50"/>
      <c r="I23" s="50"/>
      <c r="J23" s="26" t="s">
        <v>64</v>
      </c>
      <c r="K23" s="26"/>
      <c r="L23" s="76" t="s">
        <v>65</v>
      </c>
      <c r="M23" s="76"/>
      <c r="N23" s="1"/>
      <c r="O23" s="1"/>
      <c r="P23" s="1"/>
    </row>
    <row r="24" ht="30" customHeight="1" spans="1:16">
      <c r="A24" s="26"/>
      <c r="B24" s="26"/>
      <c r="C24" s="26" t="s">
        <v>66</v>
      </c>
      <c r="D24" s="26"/>
      <c r="E24" s="26"/>
      <c r="F24" s="51">
        <v>0</v>
      </c>
      <c r="G24" s="51"/>
      <c r="H24" s="51"/>
      <c r="I24" s="51"/>
      <c r="J24" s="26"/>
      <c r="K24" s="26"/>
      <c r="L24" s="76"/>
      <c r="M24" s="76"/>
      <c r="N24" s="1"/>
      <c r="O24" s="1"/>
      <c r="P24" s="1"/>
    </row>
    <row r="25" ht="50.1" hidden="1" customHeight="1" spans="1:13">
      <c r="A25" s="24" t="s">
        <v>45</v>
      </c>
      <c r="B25" s="24"/>
      <c r="C25" s="52"/>
      <c r="D25" s="52"/>
      <c r="E25" s="52"/>
      <c r="F25" s="52"/>
      <c r="G25" s="52"/>
      <c r="H25" s="52"/>
      <c r="I25" s="52"/>
      <c r="J25" s="24" t="s">
        <v>46</v>
      </c>
      <c r="K25" s="24" t="s">
        <v>47</v>
      </c>
      <c r="L25" s="24"/>
      <c r="M25" s="24"/>
    </row>
    <row r="26" ht="50.1" hidden="1" customHeight="1" spans="1:13">
      <c r="A26" s="26" t="s">
        <v>48</v>
      </c>
      <c r="B26" s="26"/>
      <c r="C26" s="53"/>
      <c r="D26" s="53"/>
      <c r="E26" s="53"/>
      <c r="F26" s="53"/>
      <c r="G26" s="53"/>
      <c r="H26" s="53"/>
      <c r="I26" s="53"/>
      <c r="J26" s="26" t="s">
        <v>49</v>
      </c>
      <c r="K26" s="53"/>
      <c r="L26" s="53"/>
      <c r="M26" s="53"/>
    </row>
    <row r="27" ht="50.1" hidden="1" customHeight="1" spans="1:13">
      <c r="A27" s="26" t="s">
        <v>50</v>
      </c>
      <c r="B27" s="26"/>
      <c r="C27" s="53"/>
      <c r="D27" s="53"/>
      <c r="E27" s="53"/>
      <c r="F27" s="53"/>
      <c r="G27" s="53"/>
      <c r="H27" s="53"/>
      <c r="I27" s="53"/>
      <c r="J27" s="26" t="s">
        <v>51</v>
      </c>
      <c r="K27" s="77"/>
      <c r="L27" s="77"/>
      <c r="M27" s="77"/>
    </row>
    <row r="28" ht="50.1" hidden="1" customHeight="1" spans="1:13">
      <c r="A28" s="26" t="s">
        <v>52</v>
      </c>
      <c r="B28" s="26"/>
      <c r="C28" s="53"/>
      <c r="D28" s="53"/>
      <c r="E28" s="53"/>
      <c r="F28" s="53"/>
      <c r="G28" s="53"/>
      <c r="H28" s="53"/>
      <c r="I28" s="53"/>
      <c r="J28" s="26" t="s">
        <v>53</v>
      </c>
      <c r="K28" s="77"/>
      <c r="L28" s="77"/>
      <c r="M28" s="77"/>
    </row>
    <row r="29" spans="8:13">
      <c r="H29" s="2"/>
      <c r="M29" s="4"/>
    </row>
    <row r="30" spans="8:13">
      <c r="H30" s="2"/>
      <c r="M30" s="4"/>
    </row>
    <row r="31" ht="22.05" customHeight="1" spans="2:14">
      <c r="B31" s="105"/>
      <c r="C31" s="106"/>
      <c r="D31" s="107" t="s">
        <v>2</v>
      </c>
      <c r="E31" s="108"/>
      <c r="F31" s="108"/>
      <c r="G31" s="108"/>
      <c r="H31" s="108"/>
      <c r="I31" s="108"/>
      <c r="J31" s="108"/>
      <c r="K31" s="108"/>
      <c r="L31" s="124"/>
      <c r="M31" s="106"/>
      <c r="N31" s="106"/>
    </row>
    <row r="32" ht="21" customHeight="1" spans="2:14">
      <c r="B32" s="105"/>
      <c r="C32" s="106"/>
      <c r="D32" s="109" t="s">
        <v>151</v>
      </c>
      <c r="E32" s="109" t="s">
        <v>81</v>
      </c>
      <c r="F32" s="105" t="s">
        <v>32</v>
      </c>
      <c r="G32" s="109" t="s">
        <v>152</v>
      </c>
      <c r="H32" s="109" t="s">
        <v>153</v>
      </c>
      <c r="I32" s="125" t="s">
        <v>154</v>
      </c>
      <c r="J32" s="106" t="s">
        <v>90</v>
      </c>
      <c r="K32" s="106" t="s">
        <v>155</v>
      </c>
      <c r="L32" s="106" t="s">
        <v>156</v>
      </c>
      <c r="M32" s="106"/>
      <c r="N32" s="106"/>
    </row>
    <row r="33" ht="21" customHeight="1" spans="2:14">
      <c r="B33" s="105"/>
      <c r="C33" s="106"/>
      <c r="D33" s="109">
        <v>3695800</v>
      </c>
      <c r="E33" s="109">
        <v>90000</v>
      </c>
      <c r="F33" s="110">
        <v>38164</v>
      </c>
      <c r="G33" s="109">
        <v>72694.67</v>
      </c>
      <c r="H33" s="109">
        <f>D22*0.01</f>
        <v>36958</v>
      </c>
      <c r="I33" s="125">
        <f>D22*0.03</f>
        <v>110874</v>
      </c>
      <c r="J33" s="106">
        <v>200</v>
      </c>
      <c r="K33" s="106">
        <v>3526700</v>
      </c>
      <c r="L33" s="106">
        <f>D33+E33-F33-G33-H33-I33-J33-K33</f>
        <v>209.330000000075</v>
      </c>
      <c r="M33" s="106"/>
      <c r="N33" s="106"/>
    </row>
    <row r="34" ht="13.5" spans="2:2">
      <c r="B34"/>
    </row>
    <row r="37" ht="13.5" spans="3:3">
      <c r="C37"/>
    </row>
    <row r="39" ht="12.75" spans="14:24">
      <c r="N39" s="126" t="s">
        <v>95</v>
      </c>
      <c r="O39" s="126" t="s">
        <v>96</v>
      </c>
      <c r="P39" s="126" t="s">
        <v>97</v>
      </c>
      <c r="Q39" s="126" t="s">
        <v>98</v>
      </c>
      <c r="R39" s="126" t="s">
        <v>99</v>
      </c>
      <c r="S39" s="126" t="s">
        <v>100</v>
      </c>
      <c r="T39" s="126" t="s">
        <v>101</v>
      </c>
      <c r="U39" s="126" t="s">
        <v>102</v>
      </c>
      <c r="V39" s="126" t="s">
        <v>103</v>
      </c>
      <c r="W39" s="126" t="s">
        <v>104</v>
      </c>
      <c r="X39" s="126" t="s">
        <v>105</v>
      </c>
    </row>
    <row r="40" ht="12.75" spans="14:24">
      <c r="N40" s="127" t="s">
        <v>106</v>
      </c>
      <c r="O40" s="128">
        <v>0</v>
      </c>
      <c r="P40" s="128">
        <v>310000</v>
      </c>
      <c r="Q40" s="128">
        <v>310020.2</v>
      </c>
      <c r="R40" s="127" t="s">
        <v>107</v>
      </c>
      <c r="S40" s="127" t="s">
        <v>86</v>
      </c>
      <c r="T40" s="127" t="s">
        <v>108</v>
      </c>
      <c r="U40" s="127" t="s">
        <v>109</v>
      </c>
      <c r="V40" s="127" t="s">
        <v>110</v>
      </c>
      <c r="W40" s="127" t="s">
        <v>111</v>
      </c>
      <c r="X40" s="127" t="s">
        <v>112</v>
      </c>
    </row>
    <row r="41" ht="12.75" spans="14:24">
      <c r="N41" s="127" t="s">
        <v>113</v>
      </c>
      <c r="O41" s="128">
        <v>0</v>
      </c>
      <c r="P41" s="128">
        <v>35000</v>
      </c>
      <c r="Q41" s="128">
        <v>97679.36</v>
      </c>
      <c r="R41" s="127" t="s">
        <v>107</v>
      </c>
      <c r="S41" s="127" t="s">
        <v>86</v>
      </c>
      <c r="T41" s="127" t="s">
        <v>108</v>
      </c>
      <c r="U41" s="127" t="s">
        <v>109</v>
      </c>
      <c r="V41" s="127" t="s">
        <v>114</v>
      </c>
      <c r="W41" s="127" t="s">
        <v>111</v>
      </c>
      <c r="X41" s="127" t="s">
        <v>115</v>
      </c>
    </row>
    <row r="42" ht="12.75" spans="14:24">
      <c r="N42" s="127" t="s">
        <v>116</v>
      </c>
      <c r="O42" s="128">
        <v>0</v>
      </c>
      <c r="P42" s="128">
        <v>100000</v>
      </c>
      <c r="Q42" s="128">
        <v>313253.07</v>
      </c>
      <c r="R42" s="127" t="s">
        <v>107</v>
      </c>
      <c r="S42" s="127" t="s">
        <v>86</v>
      </c>
      <c r="T42" s="127" t="s">
        <v>108</v>
      </c>
      <c r="U42" s="127" t="s">
        <v>109</v>
      </c>
      <c r="V42" s="127" t="s">
        <v>117</v>
      </c>
      <c r="W42" s="127" t="s">
        <v>111</v>
      </c>
      <c r="X42" s="127" t="s">
        <v>118</v>
      </c>
    </row>
    <row r="43" ht="12.75" spans="14:24">
      <c r="N43" s="127" t="s">
        <v>119</v>
      </c>
      <c r="O43" s="128">
        <v>0</v>
      </c>
      <c r="P43" s="128">
        <v>50000</v>
      </c>
      <c r="Q43" s="128">
        <v>250243.07</v>
      </c>
      <c r="R43" s="127" t="s">
        <v>107</v>
      </c>
      <c r="S43" s="127" t="s">
        <v>86</v>
      </c>
      <c r="T43" s="127" t="s">
        <v>108</v>
      </c>
      <c r="U43" s="127" t="s">
        <v>109</v>
      </c>
      <c r="V43" s="127" t="s">
        <v>120</v>
      </c>
      <c r="W43" s="127" t="s">
        <v>111</v>
      </c>
      <c r="X43" s="127" t="s">
        <v>115</v>
      </c>
    </row>
    <row r="44" ht="12.75" spans="14:24">
      <c r="N44" s="127" t="s">
        <v>121</v>
      </c>
      <c r="O44" s="128">
        <v>0</v>
      </c>
      <c r="P44" s="128">
        <v>100000</v>
      </c>
      <c r="Q44" s="128">
        <v>300233.07</v>
      </c>
      <c r="R44" s="127" t="s">
        <v>107</v>
      </c>
      <c r="S44" s="127" t="s">
        <v>86</v>
      </c>
      <c r="T44" s="127" t="s">
        <v>108</v>
      </c>
      <c r="U44" s="127" t="s">
        <v>109</v>
      </c>
      <c r="V44" s="127" t="s">
        <v>122</v>
      </c>
      <c r="W44" s="127" t="s">
        <v>111</v>
      </c>
      <c r="X44" s="127" t="s">
        <v>123</v>
      </c>
    </row>
    <row r="45" ht="12.75" spans="14:24">
      <c r="N45" s="127" t="s">
        <v>124</v>
      </c>
      <c r="O45" s="128">
        <v>0</v>
      </c>
      <c r="P45" s="128">
        <v>100000</v>
      </c>
      <c r="Q45" s="128">
        <v>592723.07</v>
      </c>
      <c r="R45" s="127" t="s">
        <v>107</v>
      </c>
      <c r="S45" s="127" t="s">
        <v>86</v>
      </c>
      <c r="T45" s="127" t="s">
        <v>108</v>
      </c>
      <c r="U45" s="127" t="s">
        <v>109</v>
      </c>
      <c r="V45" s="127" t="s">
        <v>125</v>
      </c>
      <c r="W45" s="127" t="s">
        <v>111</v>
      </c>
      <c r="X45" s="127" t="s">
        <v>118</v>
      </c>
    </row>
    <row r="46" ht="12.75" spans="14:24">
      <c r="N46" s="127" t="s">
        <v>126</v>
      </c>
      <c r="O46" s="128">
        <v>0</v>
      </c>
      <c r="P46" s="128">
        <v>100000</v>
      </c>
      <c r="Q46" s="128">
        <v>192692.07</v>
      </c>
      <c r="R46" s="127" t="s">
        <v>107</v>
      </c>
      <c r="S46" s="127" t="s">
        <v>86</v>
      </c>
      <c r="T46" s="127" t="s">
        <v>108</v>
      </c>
      <c r="U46" s="127" t="s">
        <v>109</v>
      </c>
      <c r="V46" s="127" t="s">
        <v>127</v>
      </c>
      <c r="W46" s="127" t="s">
        <v>111</v>
      </c>
      <c r="X46" s="127" t="s">
        <v>123</v>
      </c>
    </row>
    <row r="47" ht="12.75" spans="14:24">
      <c r="N47" s="127" t="s">
        <v>128</v>
      </c>
      <c r="O47" s="128">
        <v>0</v>
      </c>
      <c r="P47" s="128">
        <v>100000</v>
      </c>
      <c r="Q47" s="128">
        <v>139506.07</v>
      </c>
      <c r="R47" s="127" t="s">
        <v>107</v>
      </c>
      <c r="S47" s="127" t="s">
        <v>86</v>
      </c>
      <c r="T47" s="127" t="s">
        <v>108</v>
      </c>
      <c r="U47" s="127" t="s">
        <v>109</v>
      </c>
      <c r="V47" s="127" t="s">
        <v>129</v>
      </c>
      <c r="W47" s="127" t="s">
        <v>111</v>
      </c>
      <c r="X47" s="127" t="s">
        <v>130</v>
      </c>
    </row>
    <row r="48" ht="12.75" spans="14:24">
      <c r="N48" s="127" t="s">
        <v>131</v>
      </c>
      <c r="O48" s="128">
        <v>0</v>
      </c>
      <c r="P48" s="128">
        <v>157700</v>
      </c>
      <c r="Q48" s="128">
        <v>197328.57</v>
      </c>
      <c r="R48" s="127" t="s">
        <v>107</v>
      </c>
      <c r="S48" s="130" t="s">
        <v>86</v>
      </c>
      <c r="T48" s="127" t="s">
        <v>108</v>
      </c>
      <c r="U48" s="127" t="s">
        <v>109</v>
      </c>
      <c r="V48" s="127" t="s">
        <v>132</v>
      </c>
      <c r="W48" s="127" t="s">
        <v>111</v>
      </c>
      <c r="X48" s="127" t="s">
        <v>133</v>
      </c>
    </row>
    <row r="49" ht="12.75" spans="14:24">
      <c r="N49" s="127" t="s">
        <v>134</v>
      </c>
      <c r="O49" s="128">
        <v>0</v>
      </c>
      <c r="P49" s="128">
        <v>200000</v>
      </c>
      <c r="Q49" s="128">
        <v>239648.57</v>
      </c>
      <c r="R49" s="127" t="s">
        <v>107</v>
      </c>
      <c r="S49" s="127" t="s">
        <v>86</v>
      </c>
      <c r="T49" s="127" t="s">
        <v>108</v>
      </c>
      <c r="U49" s="127" t="s">
        <v>109</v>
      </c>
      <c r="V49" s="127" t="s">
        <v>135</v>
      </c>
      <c r="W49" s="127" t="s">
        <v>111</v>
      </c>
      <c r="X49" s="127" t="s">
        <v>130</v>
      </c>
    </row>
    <row r="50" ht="12.75" spans="14:24">
      <c r="N50" s="127" t="s">
        <v>136</v>
      </c>
      <c r="O50" s="128">
        <v>0</v>
      </c>
      <c r="P50" s="128">
        <v>200000</v>
      </c>
      <c r="Q50" s="128">
        <v>206938.57</v>
      </c>
      <c r="R50" s="127" t="s">
        <v>107</v>
      </c>
      <c r="S50" s="127" t="s">
        <v>86</v>
      </c>
      <c r="T50" s="127" t="s">
        <v>108</v>
      </c>
      <c r="U50" s="127" t="s">
        <v>109</v>
      </c>
      <c r="V50" s="127" t="s">
        <v>137</v>
      </c>
      <c r="W50" s="127" t="s">
        <v>111</v>
      </c>
      <c r="X50" s="127" t="s">
        <v>138</v>
      </c>
    </row>
    <row r="51" ht="12.75" spans="14:24">
      <c r="N51" s="127" t="s">
        <v>139</v>
      </c>
      <c r="O51" s="128">
        <v>0</v>
      </c>
      <c r="P51" s="128">
        <v>200670</v>
      </c>
      <c r="Q51" s="128">
        <v>207592.57</v>
      </c>
      <c r="R51" s="127" t="s">
        <v>107</v>
      </c>
      <c r="S51" s="127" t="s">
        <v>86</v>
      </c>
      <c r="T51" s="127" t="s">
        <v>108</v>
      </c>
      <c r="U51" s="127" t="s">
        <v>109</v>
      </c>
      <c r="V51" s="127" t="s">
        <v>140</v>
      </c>
      <c r="W51" s="127" t="s">
        <v>111</v>
      </c>
      <c r="X51" s="127" t="s">
        <v>138</v>
      </c>
    </row>
    <row r="52" ht="12.75" spans="14:24">
      <c r="N52" s="127" t="s">
        <v>141</v>
      </c>
      <c r="O52" s="128">
        <v>0</v>
      </c>
      <c r="P52" s="128">
        <v>480000</v>
      </c>
      <c r="Q52" s="128">
        <v>486922.57</v>
      </c>
      <c r="R52" s="127" t="s">
        <v>107</v>
      </c>
      <c r="S52" s="127" t="s">
        <v>86</v>
      </c>
      <c r="T52" s="127" t="s">
        <v>108</v>
      </c>
      <c r="U52" s="127" t="s">
        <v>109</v>
      </c>
      <c r="V52" s="127" t="s">
        <v>142</v>
      </c>
      <c r="W52" s="127" t="s">
        <v>111</v>
      </c>
      <c r="X52" s="127" t="s">
        <v>143</v>
      </c>
    </row>
    <row r="53" ht="12.75" spans="14:24">
      <c r="N53" s="127" t="s">
        <v>144</v>
      </c>
      <c r="O53" s="128">
        <v>0</v>
      </c>
      <c r="P53" s="128">
        <v>90000</v>
      </c>
      <c r="Q53" s="128">
        <v>192786.95</v>
      </c>
      <c r="R53" s="127" t="s">
        <v>107</v>
      </c>
      <c r="S53" s="127" t="s">
        <v>86</v>
      </c>
      <c r="T53" s="127" t="s">
        <v>108</v>
      </c>
      <c r="U53" s="127" t="s">
        <v>109</v>
      </c>
      <c r="V53" s="127" t="s">
        <v>145</v>
      </c>
      <c r="W53" s="127" t="s">
        <v>111</v>
      </c>
      <c r="X53" s="127" t="s">
        <v>130</v>
      </c>
    </row>
    <row r="54" ht="12.75" spans="14:24">
      <c r="N54" s="126"/>
      <c r="O54" s="126"/>
      <c r="P54" s="126"/>
      <c r="Q54" s="126"/>
      <c r="R54" s="126"/>
      <c r="S54" s="126"/>
      <c r="T54" s="126"/>
      <c r="U54" s="126"/>
      <c r="V54" s="126"/>
      <c r="W54" s="126"/>
      <c r="X54" s="126"/>
    </row>
    <row r="55" ht="12.75" spans="14:24">
      <c r="N55" s="126"/>
      <c r="O55" s="126"/>
      <c r="P55" s="129">
        <v>2223370</v>
      </c>
      <c r="Q55" s="126"/>
      <c r="R55" s="126"/>
      <c r="S55" s="126"/>
      <c r="T55" s="126"/>
      <c r="U55" s="126"/>
      <c r="V55" s="126"/>
      <c r="W55" s="126"/>
      <c r="X55" s="126"/>
    </row>
    <row r="56" ht="12.75" spans="14:24">
      <c r="N56" s="127" t="s">
        <v>146</v>
      </c>
      <c r="O56" s="128">
        <v>0</v>
      </c>
      <c r="P56" s="128">
        <v>72600</v>
      </c>
      <c r="Q56" s="128">
        <v>280254.36</v>
      </c>
      <c r="R56" s="127" t="s">
        <v>107</v>
      </c>
      <c r="S56" s="127" t="s">
        <v>147</v>
      </c>
      <c r="T56" s="127" t="s">
        <v>148</v>
      </c>
      <c r="U56" s="127" t="s">
        <v>109</v>
      </c>
      <c r="V56" s="127" t="s">
        <v>149</v>
      </c>
      <c r="W56" s="127" t="s">
        <v>111</v>
      </c>
      <c r="X56" s="127" t="s">
        <v>150</v>
      </c>
    </row>
  </sheetData>
  <mergeCells count="43">
    <mergeCell ref="A1:M1"/>
    <mergeCell ref="A2:B2"/>
    <mergeCell ref="C2:I2"/>
    <mergeCell ref="A3:B3"/>
    <mergeCell ref="C3:E3"/>
    <mergeCell ref="A4:B4"/>
    <mergeCell ref="C4:E4"/>
    <mergeCell ref="B5:D5"/>
    <mergeCell ref="F5:I5"/>
    <mergeCell ref="J5:K5"/>
    <mergeCell ref="L5:M5"/>
    <mergeCell ref="A22:B22"/>
    <mergeCell ref="C23:D23"/>
    <mergeCell ref="F23:I23"/>
    <mergeCell ref="C24:D24"/>
    <mergeCell ref="F24:I24"/>
    <mergeCell ref="A25:B25"/>
    <mergeCell ref="C25:I25"/>
    <mergeCell ref="K25:M25"/>
    <mergeCell ref="A26:B26"/>
    <mergeCell ref="C26:I26"/>
    <mergeCell ref="K26:M26"/>
    <mergeCell ref="A27:B27"/>
    <mergeCell ref="C27:I27"/>
    <mergeCell ref="K27:M27"/>
    <mergeCell ref="A28:B28"/>
    <mergeCell ref="C28:I28"/>
    <mergeCell ref="K28:M28"/>
    <mergeCell ref="D31:L31"/>
    <mergeCell ref="A5:A6"/>
    <mergeCell ref="A13:A14"/>
    <mergeCell ref="B13:B14"/>
    <mergeCell ref="C13:C14"/>
    <mergeCell ref="D13:D14"/>
    <mergeCell ref="E13:E14"/>
    <mergeCell ref="F13:F14"/>
    <mergeCell ref="H3:H4"/>
    <mergeCell ref="M13:M14"/>
    <mergeCell ref="N13:N14"/>
    <mergeCell ref="I3:K4"/>
    <mergeCell ref="A23:B24"/>
    <mergeCell ref="J23:K24"/>
    <mergeCell ref="L23:M24"/>
  </mergeCells>
  <printOptions horizontalCentered="1" verticalCentered="1"/>
  <pageMargins left="0" right="0" top="0" bottom="0" header="0" footer="0"/>
  <pageSetup paperSize="9" scale="95" fitToHeight="0" orientation="portrait"/>
  <headerFooter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AN56"/>
  <sheetViews>
    <sheetView topLeftCell="A4" workbookViewId="0">
      <selection activeCell="A4" sqref="$A1:$XFD1048576"/>
    </sheetView>
  </sheetViews>
  <sheetFormatPr defaultColWidth="9" defaultRowHeight="11.25"/>
  <cols>
    <col min="1" max="1" width="3.88333333333333" style="2" customWidth="1"/>
    <col min="2" max="2" width="6.775" style="3" customWidth="1"/>
    <col min="3" max="3" width="4.44166666666667" style="2" customWidth="1"/>
    <col min="4" max="4" width="14.4416666666667" style="4" customWidth="1"/>
    <col min="5" max="5" width="9.775" style="4" customWidth="1"/>
    <col min="6" max="6" width="9" style="3" customWidth="1"/>
    <col min="7" max="7" width="9.775" style="4" customWidth="1"/>
    <col min="8" max="8" width="9.55833333333333" style="4" customWidth="1"/>
    <col min="9" max="9" width="10.6666666666667" style="2" customWidth="1"/>
    <col min="10" max="10" width="8.775" style="2" customWidth="1"/>
    <col min="11" max="11" width="12.775" style="2" customWidth="1"/>
    <col min="12" max="12" width="12.3333333333333" style="2" customWidth="1"/>
    <col min="13" max="13" width="12.6666666666667" style="2" customWidth="1"/>
    <col min="14" max="14" width="18.775" style="2" customWidth="1"/>
    <col min="15" max="15" width="9" style="2"/>
    <col min="16" max="16" width="11.6666666666667" style="2" customWidth="1"/>
    <col min="17" max="17" width="9" style="2"/>
    <col min="18" max="18" width="27.3333333333333" style="2" customWidth="1"/>
    <col min="19" max="19" width="9" style="2"/>
    <col min="20" max="20" width="19" style="2" customWidth="1"/>
    <col min="21" max="16384" width="9" style="2"/>
  </cols>
  <sheetData>
    <row r="1" ht="21" customHeight="1" spans="1:13">
      <c r="A1" s="5" t="s">
        <v>67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ht="27.9" customHeight="1" spans="1:40">
      <c r="A2" s="7" t="s">
        <v>1</v>
      </c>
      <c r="B2" s="8"/>
      <c r="C2" s="9" t="s">
        <v>2</v>
      </c>
      <c r="D2" s="10"/>
      <c r="E2" s="10"/>
      <c r="F2" s="10"/>
      <c r="G2" s="10"/>
      <c r="H2" s="10"/>
      <c r="I2" s="11"/>
      <c r="J2" s="54" t="s">
        <v>3</v>
      </c>
      <c r="K2" s="55">
        <v>8362</v>
      </c>
      <c r="L2" s="56" t="s">
        <v>4</v>
      </c>
      <c r="M2" s="56" t="s">
        <v>5</v>
      </c>
      <c r="O2" s="57" t="s">
        <v>5</v>
      </c>
      <c r="P2" s="58">
        <v>95</v>
      </c>
      <c r="Q2" s="59">
        <v>8362</v>
      </c>
      <c r="R2" s="78" t="s">
        <v>2</v>
      </c>
      <c r="S2" s="79" t="s">
        <v>6</v>
      </c>
      <c r="T2" s="80">
        <v>3816333.91</v>
      </c>
      <c r="U2" s="81" t="s">
        <v>7</v>
      </c>
      <c r="V2" s="81" t="s">
        <v>8</v>
      </c>
      <c r="W2" s="82" t="s">
        <v>9</v>
      </c>
      <c r="X2" s="83" t="s">
        <v>10</v>
      </c>
      <c r="Y2" s="84" t="s">
        <v>11</v>
      </c>
      <c r="Z2" s="85"/>
      <c r="AA2" s="84"/>
      <c r="AB2" s="86" t="s">
        <v>12</v>
      </c>
      <c r="AC2" s="87"/>
      <c r="AD2" s="88"/>
      <c r="AE2" s="88"/>
      <c r="AF2" s="88"/>
      <c r="AG2" s="88"/>
      <c r="AH2" s="88"/>
      <c r="AI2" s="88"/>
      <c r="AJ2" s="88"/>
      <c r="AK2" s="88"/>
      <c r="AL2" s="88"/>
      <c r="AM2" s="88"/>
      <c r="AN2" s="88"/>
    </row>
    <row r="3" ht="27.9" customHeight="1" spans="1:26">
      <c r="A3" s="7" t="s">
        <v>13</v>
      </c>
      <c r="B3" s="8"/>
      <c r="C3" s="12">
        <v>3816333.91</v>
      </c>
      <c r="D3" s="89"/>
      <c r="E3" s="13"/>
      <c r="F3" s="14" t="s">
        <v>14</v>
      </c>
      <c r="G3" s="15" t="s">
        <v>6</v>
      </c>
      <c r="H3" s="16" t="s">
        <v>15</v>
      </c>
      <c r="I3" s="17" t="s">
        <v>68</v>
      </c>
      <c r="J3" s="60"/>
      <c r="K3" s="61"/>
      <c r="L3" s="26" t="s">
        <v>18</v>
      </c>
      <c r="M3" s="62" t="s">
        <v>19</v>
      </c>
      <c r="O3" s="57" t="s">
        <v>69</v>
      </c>
      <c r="P3" s="58">
        <v>66</v>
      </c>
      <c r="Q3" s="59">
        <v>7605</v>
      </c>
      <c r="R3" s="78" t="s">
        <v>70</v>
      </c>
      <c r="S3" s="79" t="s">
        <v>71</v>
      </c>
      <c r="T3" s="80">
        <v>5585473.98</v>
      </c>
      <c r="U3" s="81" t="s">
        <v>72</v>
      </c>
      <c r="V3" s="81" t="s">
        <v>8</v>
      </c>
      <c r="W3" s="82" t="s">
        <v>73</v>
      </c>
      <c r="X3" s="83" t="s">
        <v>10</v>
      </c>
      <c r="Y3" s="131" t="s">
        <v>74</v>
      </c>
      <c r="Z3" s="85"/>
    </row>
    <row r="4" ht="27.9" customHeight="1" spans="1:26">
      <c r="A4" s="7" t="s">
        <v>20</v>
      </c>
      <c r="B4" s="8"/>
      <c r="C4" s="18">
        <v>3810107.81</v>
      </c>
      <c r="D4" s="90"/>
      <c r="E4" s="19"/>
      <c r="F4" s="14" t="s">
        <v>21</v>
      </c>
      <c r="G4" s="15" t="s">
        <v>55</v>
      </c>
      <c r="H4" s="20"/>
      <c r="I4" s="21"/>
      <c r="J4" s="63"/>
      <c r="K4" s="64"/>
      <c r="L4" s="14" t="s">
        <v>23</v>
      </c>
      <c r="M4" s="65" t="s">
        <v>75</v>
      </c>
      <c r="O4" s="57" t="s">
        <v>76</v>
      </c>
      <c r="P4" s="58">
        <v>71</v>
      </c>
      <c r="Q4" s="59">
        <v>7684</v>
      </c>
      <c r="R4" s="78" t="s">
        <v>77</v>
      </c>
      <c r="S4" s="79" t="s">
        <v>78</v>
      </c>
      <c r="T4" s="80">
        <v>7368396.92</v>
      </c>
      <c r="U4" s="81" t="s">
        <v>79</v>
      </c>
      <c r="V4" s="81" t="s">
        <v>80</v>
      </c>
      <c r="W4" s="82" t="s">
        <v>73</v>
      </c>
      <c r="X4" s="83" t="s">
        <v>10</v>
      </c>
      <c r="Y4" s="131" t="s">
        <v>74</v>
      </c>
      <c r="Z4" s="85"/>
    </row>
    <row r="5" ht="27.9" customHeight="1" spans="1:13">
      <c r="A5" s="22" t="s">
        <v>24</v>
      </c>
      <c r="B5" s="7" t="s">
        <v>25</v>
      </c>
      <c r="C5" s="23"/>
      <c r="D5" s="8"/>
      <c r="E5" s="91" t="s">
        <v>81</v>
      </c>
      <c r="F5" s="7" t="s">
        <v>26</v>
      </c>
      <c r="G5" s="23"/>
      <c r="H5" s="23"/>
      <c r="I5" s="8"/>
      <c r="J5" s="7" t="s">
        <v>27</v>
      </c>
      <c r="K5" s="8"/>
      <c r="L5" s="12" t="s">
        <v>28</v>
      </c>
      <c r="M5" s="13"/>
    </row>
    <row r="6" ht="27.9" customHeight="1" spans="1:13">
      <c r="A6" s="24"/>
      <c r="B6" s="25" t="s">
        <v>29</v>
      </c>
      <c r="C6" s="26" t="s">
        <v>30</v>
      </c>
      <c r="D6" s="14" t="s">
        <v>31</v>
      </c>
      <c r="E6" s="14"/>
      <c r="F6" s="25" t="s">
        <v>32</v>
      </c>
      <c r="G6" s="14" t="s">
        <v>33</v>
      </c>
      <c r="H6" s="12" t="s">
        <v>34</v>
      </c>
      <c r="I6" s="26" t="s">
        <v>35</v>
      </c>
      <c r="J6" s="26" t="s">
        <v>29</v>
      </c>
      <c r="K6" s="26" t="s">
        <v>31</v>
      </c>
      <c r="L6" s="14" t="s">
        <v>36</v>
      </c>
      <c r="M6" s="14" t="s">
        <v>37</v>
      </c>
    </row>
    <row r="7" s="1" customFormat="1" ht="54" customHeight="1" spans="1:15">
      <c r="A7" s="27">
        <v>1</v>
      </c>
      <c r="B7" s="28">
        <v>43333</v>
      </c>
      <c r="C7" s="29" t="s">
        <v>38</v>
      </c>
      <c r="D7" s="30">
        <v>2670000</v>
      </c>
      <c r="E7" s="30"/>
      <c r="F7" s="30">
        <f>ROUNDUP(D7*0.01,0)</f>
        <v>26700</v>
      </c>
      <c r="G7" s="30">
        <v>0</v>
      </c>
      <c r="H7" s="31" t="s">
        <v>39</v>
      </c>
      <c r="I7" s="32">
        <f>F7+G7</f>
        <v>26700</v>
      </c>
      <c r="J7" s="66"/>
      <c r="K7" s="67"/>
      <c r="L7" s="67">
        <f>D7*5%</f>
        <v>133500</v>
      </c>
      <c r="M7" s="32">
        <f>D7-L7</f>
        <v>2536500</v>
      </c>
      <c r="O7" s="1">
        <f>D7*0.05</f>
        <v>133500</v>
      </c>
    </row>
    <row r="8" s="1" customFormat="1" ht="20.1" customHeight="1" spans="1:13">
      <c r="A8" s="33"/>
      <c r="B8" s="34"/>
      <c r="C8" s="35"/>
      <c r="D8" s="36"/>
      <c r="E8" s="36"/>
      <c r="F8" s="36"/>
      <c r="G8" s="36"/>
      <c r="H8" s="37"/>
      <c r="I8" s="38"/>
      <c r="J8" s="68"/>
      <c r="K8" s="67"/>
      <c r="L8" s="69" t="s">
        <v>40</v>
      </c>
      <c r="M8" s="38"/>
    </row>
    <row r="9" s="1" customFormat="1" ht="20.1" customHeight="1" spans="1:13">
      <c r="A9" s="33"/>
      <c r="B9" s="39"/>
      <c r="C9" s="35"/>
      <c r="D9" s="36"/>
      <c r="E9" s="36"/>
      <c r="F9" s="36"/>
      <c r="G9" s="36"/>
      <c r="H9" s="40"/>
      <c r="I9" s="38"/>
      <c r="J9" s="68"/>
      <c r="K9" s="67"/>
      <c r="L9" s="67"/>
      <c r="M9" s="38"/>
    </row>
    <row r="10" s="1" customFormat="1" ht="45" customHeight="1" spans="1:14">
      <c r="A10" s="27">
        <v>2</v>
      </c>
      <c r="B10" s="28">
        <v>43845</v>
      </c>
      <c r="C10" s="29" t="s">
        <v>38</v>
      </c>
      <c r="D10" s="30"/>
      <c r="E10" s="30">
        <v>90000</v>
      </c>
      <c r="F10" s="30">
        <f>ROUNDUP(D10*0.01,0)</f>
        <v>0</v>
      </c>
      <c r="G10" s="30">
        <v>0</v>
      </c>
      <c r="H10" s="31" t="s">
        <v>39</v>
      </c>
      <c r="I10" s="32">
        <f>F10+G10</f>
        <v>0</v>
      </c>
      <c r="J10" s="66"/>
      <c r="K10" s="72"/>
      <c r="L10" s="72">
        <v>1800</v>
      </c>
      <c r="M10" s="32">
        <f>E10-L10</f>
        <v>88200</v>
      </c>
      <c r="N10" s="37" t="s">
        <v>57</v>
      </c>
    </row>
    <row r="11" s="1" customFormat="1" ht="20.1" customHeight="1" spans="1:13">
      <c r="A11" s="33"/>
      <c r="B11" s="34"/>
      <c r="C11" s="35"/>
      <c r="D11" s="41"/>
      <c r="E11" s="41" t="s">
        <v>82</v>
      </c>
      <c r="F11" s="41"/>
      <c r="G11" s="41"/>
      <c r="H11" s="42"/>
      <c r="I11" s="41"/>
      <c r="J11" s="71"/>
      <c r="K11" s="72"/>
      <c r="L11" s="73" t="s">
        <v>60</v>
      </c>
      <c r="M11" s="38"/>
    </row>
    <row r="12" ht="20.1" customHeight="1" spans="1:14">
      <c r="A12" s="27"/>
      <c r="B12" s="92"/>
      <c r="C12" s="29"/>
      <c r="D12" s="30"/>
      <c r="E12" s="30"/>
      <c r="F12" s="30"/>
      <c r="G12" s="30"/>
      <c r="H12" s="93"/>
      <c r="I12" s="32"/>
      <c r="J12" s="66"/>
      <c r="K12" s="111"/>
      <c r="L12" s="111"/>
      <c r="M12" s="32"/>
      <c r="N12" s="112" t="s">
        <v>83</v>
      </c>
    </row>
    <row r="13" ht="22.95" customHeight="1" spans="1:14">
      <c r="A13" s="94">
        <v>3</v>
      </c>
      <c r="B13" s="95">
        <v>43958</v>
      </c>
      <c r="C13" s="96" t="s">
        <v>38</v>
      </c>
      <c r="D13" s="97">
        <v>1025800</v>
      </c>
      <c r="E13" s="98">
        <v>-90000</v>
      </c>
      <c r="F13" s="97">
        <v>11464</v>
      </c>
      <c r="G13" s="99" t="s">
        <v>85</v>
      </c>
      <c r="H13" s="93"/>
      <c r="I13" s="32"/>
      <c r="J13" s="66"/>
      <c r="K13" s="111"/>
      <c r="L13" s="111"/>
      <c r="M13" s="113">
        <v>902000</v>
      </c>
      <c r="N13" s="114" t="s">
        <v>157</v>
      </c>
    </row>
    <row r="14" ht="28.95" customHeight="1" spans="1:14">
      <c r="A14" s="100"/>
      <c r="B14" s="101"/>
      <c r="C14" s="102"/>
      <c r="D14" s="103"/>
      <c r="E14" s="104"/>
      <c r="F14" s="103"/>
      <c r="G14" s="30">
        <v>72694.67</v>
      </c>
      <c r="H14" s="31" t="s">
        <v>158</v>
      </c>
      <c r="I14" s="32">
        <f>F13+G14</f>
        <v>84158.67</v>
      </c>
      <c r="J14" s="66"/>
      <c r="K14" s="115"/>
      <c r="L14" s="115"/>
      <c r="M14" s="116"/>
      <c r="N14" s="117"/>
    </row>
    <row r="15" ht="27" customHeight="1" spans="1:14">
      <c r="A15" s="27"/>
      <c r="B15" s="28"/>
      <c r="C15" s="29"/>
      <c r="D15" s="30"/>
      <c r="E15" s="30"/>
      <c r="F15" s="30"/>
      <c r="G15" s="30"/>
      <c r="H15" s="93"/>
      <c r="I15" s="32"/>
      <c r="J15" s="66"/>
      <c r="K15" s="115"/>
      <c r="L15" s="118" t="s">
        <v>88</v>
      </c>
      <c r="M15" s="32"/>
      <c r="N15" s="4">
        <f>D13+E13-I14-L14-L13</f>
        <v>851641.33</v>
      </c>
    </row>
    <row r="16" s="1" customFormat="1" ht="27" customHeight="1" spans="1:14">
      <c r="A16" s="33"/>
      <c r="B16" s="34" t="s">
        <v>56</v>
      </c>
      <c r="C16" s="35"/>
      <c r="D16" s="36"/>
      <c r="E16" s="36"/>
      <c r="F16" s="36"/>
      <c r="G16" s="36"/>
      <c r="H16" s="93" t="s">
        <v>159</v>
      </c>
      <c r="I16" s="32">
        <v>400</v>
      </c>
      <c r="J16" s="66"/>
      <c r="K16" s="115"/>
      <c r="L16" s="118"/>
      <c r="M16" s="32"/>
      <c r="N16" s="2" t="s">
        <v>160</v>
      </c>
    </row>
    <row r="17" s="1" customFormat="1" ht="27" customHeight="1" spans="1:14">
      <c r="A17" s="33">
        <v>4</v>
      </c>
      <c r="B17" s="34"/>
      <c r="C17" s="35"/>
      <c r="D17" s="36"/>
      <c r="E17" s="36"/>
      <c r="F17" s="36"/>
      <c r="G17" s="36"/>
      <c r="H17" s="93" t="s">
        <v>161</v>
      </c>
      <c r="I17" s="32">
        <v>-400</v>
      </c>
      <c r="J17" s="66"/>
      <c r="K17" s="115" t="s">
        <v>162</v>
      </c>
      <c r="L17" s="118">
        <v>-20800</v>
      </c>
      <c r="M17" s="32">
        <v>20800</v>
      </c>
      <c r="N17" s="2"/>
    </row>
    <row r="18" s="1" customFormat="1" ht="27" customHeight="1" spans="1:14">
      <c r="A18" s="33"/>
      <c r="B18" s="34"/>
      <c r="C18" s="35"/>
      <c r="D18" s="36"/>
      <c r="E18" s="36"/>
      <c r="F18" s="36"/>
      <c r="G18" s="36"/>
      <c r="H18" s="40"/>
      <c r="I18" s="38"/>
      <c r="J18" s="68"/>
      <c r="K18" s="119"/>
      <c r="L18" s="120"/>
      <c r="M18" s="38"/>
      <c r="N18" s="121">
        <v>1012800</v>
      </c>
    </row>
    <row r="19" s="1" customFormat="1" ht="27" customHeight="1" spans="1:13">
      <c r="A19" s="33"/>
      <c r="B19" s="34"/>
      <c r="C19" s="35"/>
      <c r="D19" s="36"/>
      <c r="E19" s="36"/>
      <c r="F19" s="36"/>
      <c r="G19" s="36"/>
      <c r="H19" s="40"/>
      <c r="I19" s="38"/>
      <c r="J19" s="68"/>
      <c r="K19" s="119"/>
      <c r="L19" s="120"/>
      <c r="M19" s="38"/>
    </row>
    <row r="20" s="1" customFormat="1" ht="20.1" customHeight="1" spans="1:13">
      <c r="A20" s="33"/>
      <c r="B20" s="34"/>
      <c r="C20" s="35"/>
      <c r="D20" s="36"/>
      <c r="E20" s="36"/>
      <c r="F20" s="36"/>
      <c r="G20" s="36"/>
      <c r="H20" s="40"/>
      <c r="I20" s="38"/>
      <c r="J20" s="68"/>
      <c r="K20" s="36"/>
      <c r="L20" s="36"/>
      <c r="M20" s="38"/>
    </row>
    <row r="21" s="1" customFormat="1" ht="20.1" customHeight="1" spans="1:13">
      <c r="A21" s="33"/>
      <c r="B21" s="34"/>
      <c r="C21" s="35"/>
      <c r="D21" s="36"/>
      <c r="E21" s="36"/>
      <c r="F21" s="36"/>
      <c r="G21" s="36"/>
      <c r="H21" s="40"/>
      <c r="I21" s="38"/>
      <c r="J21" s="68"/>
      <c r="K21" s="74" t="s">
        <v>94</v>
      </c>
      <c r="L21" s="36"/>
      <c r="M21" s="38"/>
    </row>
    <row r="22" ht="30" customHeight="1" spans="1:16">
      <c r="A22" s="45" t="s">
        <v>35</v>
      </c>
      <c r="B22" s="46"/>
      <c r="C22" s="47" t="s">
        <v>41</v>
      </c>
      <c r="D22" s="48">
        <f>SUM(D7:D21)</f>
        <v>3695800</v>
      </c>
      <c r="E22" s="41">
        <f>SUM(E7:E21)</f>
        <v>0</v>
      </c>
      <c r="F22" s="30">
        <f>SUM(F7:F21)</f>
        <v>38164</v>
      </c>
      <c r="G22" s="30">
        <f>SUM(G7:G21)</f>
        <v>72694.67</v>
      </c>
      <c r="H22" s="30" t="s">
        <v>41</v>
      </c>
      <c r="I22" s="122">
        <f>SUM(I7:I21)</f>
        <v>110858.67</v>
      </c>
      <c r="J22" s="49" t="s">
        <v>41</v>
      </c>
      <c r="K22" s="48">
        <f>SUM(K7:K21)</f>
        <v>0</v>
      </c>
      <c r="L22" s="48">
        <f>SUM(L7:L21)</f>
        <v>114500</v>
      </c>
      <c r="M22" s="48">
        <f>SUM(M7:M21)</f>
        <v>3547500</v>
      </c>
      <c r="N22" s="123">
        <f>D22/C4</f>
        <v>0.969998799062854</v>
      </c>
      <c r="O22" s="1"/>
      <c r="P22" s="1"/>
    </row>
    <row r="23" ht="30" customHeight="1" spans="1:16">
      <c r="A23" s="26" t="s">
        <v>62</v>
      </c>
      <c r="B23" s="26"/>
      <c r="C23" s="26" t="s">
        <v>63</v>
      </c>
      <c r="D23" s="26"/>
      <c r="E23" s="26"/>
      <c r="F23" s="50">
        <f>M13</f>
        <v>902000</v>
      </c>
      <c r="G23" s="50"/>
      <c r="H23" s="50"/>
      <c r="I23" s="50"/>
      <c r="J23" s="26" t="s">
        <v>64</v>
      </c>
      <c r="K23" s="26"/>
      <c r="L23" s="76" t="s">
        <v>65</v>
      </c>
      <c r="M23" s="76"/>
      <c r="N23" s="1"/>
      <c r="O23" s="1"/>
      <c r="P23" s="1"/>
    </row>
    <row r="24" ht="30" customHeight="1" spans="1:16">
      <c r="A24" s="26"/>
      <c r="B24" s="26"/>
      <c r="C24" s="26" t="s">
        <v>66</v>
      </c>
      <c r="D24" s="26"/>
      <c r="E24" s="26"/>
      <c r="F24" s="51">
        <v>0</v>
      </c>
      <c r="G24" s="51"/>
      <c r="H24" s="51"/>
      <c r="I24" s="51"/>
      <c r="J24" s="26"/>
      <c r="K24" s="26"/>
      <c r="L24" s="76"/>
      <c r="M24" s="76"/>
      <c r="N24" s="1"/>
      <c r="O24" s="1"/>
      <c r="P24" s="1"/>
    </row>
    <row r="25" ht="50.1" hidden="1" customHeight="1" spans="1:13">
      <c r="A25" s="24" t="s">
        <v>45</v>
      </c>
      <c r="B25" s="24"/>
      <c r="C25" s="52"/>
      <c r="D25" s="52"/>
      <c r="E25" s="52"/>
      <c r="F25" s="52"/>
      <c r="G25" s="52"/>
      <c r="H25" s="52"/>
      <c r="I25" s="52"/>
      <c r="J25" s="24" t="s">
        <v>46</v>
      </c>
      <c r="K25" s="24" t="s">
        <v>47</v>
      </c>
      <c r="L25" s="24"/>
      <c r="M25" s="24"/>
    </row>
    <row r="26" ht="50.1" hidden="1" customHeight="1" spans="1:13">
      <c r="A26" s="26" t="s">
        <v>48</v>
      </c>
      <c r="B26" s="26"/>
      <c r="C26" s="53"/>
      <c r="D26" s="53"/>
      <c r="E26" s="53"/>
      <c r="F26" s="53"/>
      <c r="G26" s="53"/>
      <c r="H26" s="53"/>
      <c r="I26" s="53"/>
      <c r="J26" s="26" t="s">
        <v>49</v>
      </c>
      <c r="K26" s="53"/>
      <c r="L26" s="53"/>
      <c r="M26" s="53"/>
    </row>
    <row r="27" ht="50.1" hidden="1" customHeight="1" spans="1:13">
      <c r="A27" s="26" t="s">
        <v>50</v>
      </c>
      <c r="B27" s="26"/>
      <c r="C27" s="53"/>
      <c r="D27" s="53"/>
      <c r="E27" s="53"/>
      <c r="F27" s="53"/>
      <c r="G27" s="53"/>
      <c r="H27" s="53"/>
      <c r="I27" s="53"/>
      <c r="J27" s="26" t="s">
        <v>51</v>
      </c>
      <c r="K27" s="77"/>
      <c r="L27" s="77"/>
      <c r="M27" s="77"/>
    </row>
    <row r="28" ht="50.1" hidden="1" customHeight="1" spans="1:13">
      <c r="A28" s="26" t="s">
        <v>52</v>
      </c>
      <c r="B28" s="26"/>
      <c r="C28" s="53"/>
      <c r="D28" s="53"/>
      <c r="E28" s="53"/>
      <c r="F28" s="53"/>
      <c r="G28" s="53"/>
      <c r="H28" s="53"/>
      <c r="I28" s="53"/>
      <c r="J28" s="26" t="s">
        <v>53</v>
      </c>
      <c r="K28" s="77"/>
      <c r="L28" s="77"/>
      <c r="M28" s="77"/>
    </row>
    <row r="29" ht="19.2" customHeight="1" spans="4:13">
      <c r="D29" s="4">
        <f>C4-D22</f>
        <v>114307.81</v>
      </c>
      <c r="H29" s="2"/>
      <c r="I29" s="4">
        <f>D22-F22-G22-M22</f>
        <v>37441.3300000001</v>
      </c>
      <c r="K29" s="4"/>
      <c r="L29" s="4">
        <f>D22-M22-G22</f>
        <v>75605.33</v>
      </c>
      <c r="M29" s="4"/>
    </row>
    <row r="30" ht="19.2" customHeight="1" spans="8:13">
      <c r="H30" s="2"/>
      <c r="M30" s="4"/>
    </row>
    <row r="31" ht="22.05" customHeight="1" spans="2:14">
      <c r="B31" s="105"/>
      <c r="C31" s="106"/>
      <c r="D31" s="107" t="s">
        <v>2</v>
      </c>
      <c r="E31" s="108"/>
      <c r="F31" s="108"/>
      <c r="G31" s="108"/>
      <c r="H31" s="108"/>
      <c r="I31" s="108"/>
      <c r="J31" s="108"/>
      <c r="K31" s="108"/>
      <c r="L31" s="124"/>
      <c r="M31" s="106"/>
      <c r="N31" s="106"/>
    </row>
    <row r="32" ht="21" customHeight="1" spans="2:14">
      <c r="B32" s="105"/>
      <c r="C32" s="106"/>
      <c r="D32" s="109" t="s">
        <v>151</v>
      </c>
      <c r="E32" s="109" t="s">
        <v>81</v>
      </c>
      <c r="F32" s="105" t="s">
        <v>32</v>
      </c>
      <c r="G32" s="109" t="s">
        <v>152</v>
      </c>
      <c r="H32" s="109" t="s">
        <v>153</v>
      </c>
      <c r="I32" s="125" t="s">
        <v>154</v>
      </c>
      <c r="J32" s="106" t="s">
        <v>90</v>
      </c>
      <c r="K32" s="106" t="s">
        <v>155</v>
      </c>
      <c r="L32" s="106" t="s">
        <v>156</v>
      </c>
      <c r="M32" s="106"/>
      <c r="N32" s="106"/>
    </row>
    <row r="33" ht="21" customHeight="1" spans="2:14">
      <c r="B33" s="105"/>
      <c r="C33" s="106"/>
      <c r="D33" s="109">
        <v>3695800</v>
      </c>
      <c r="E33" s="109"/>
      <c r="F33" s="110">
        <v>38164</v>
      </c>
      <c r="G33" s="109"/>
      <c r="H33" s="109">
        <f>D22*0.01</f>
        <v>36958</v>
      </c>
      <c r="I33" s="125">
        <f>D22*0.03</f>
        <v>110874</v>
      </c>
      <c r="J33" s="106">
        <v>200</v>
      </c>
      <c r="K33" s="106">
        <v>3526700</v>
      </c>
      <c r="L33" s="106">
        <f>D33+E33-F33-G33-H33-I33-J33-K33</f>
        <v>-17096</v>
      </c>
      <c r="M33" s="106"/>
      <c r="N33" s="109"/>
    </row>
    <row r="34" ht="13.5" spans="2:12">
      <c r="B34"/>
      <c r="I34" s="1" t="s">
        <v>163</v>
      </c>
      <c r="K34" s="2">
        <v>3547709.33</v>
      </c>
      <c r="L34" s="2">
        <f>L33+K33-K34</f>
        <v>-38105.3300000001</v>
      </c>
    </row>
    <row r="37" ht="13.5" spans="3:3">
      <c r="C37"/>
    </row>
    <row r="39" ht="12.75" spans="14:24">
      <c r="N39" s="126" t="s">
        <v>95</v>
      </c>
      <c r="O39" s="126" t="s">
        <v>96</v>
      </c>
      <c r="P39" s="126" t="s">
        <v>97</v>
      </c>
      <c r="Q39" s="126" t="s">
        <v>98</v>
      </c>
      <c r="R39" s="126" t="s">
        <v>99</v>
      </c>
      <c r="S39" s="126" t="s">
        <v>100</v>
      </c>
      <c r="T39" s="126" t="s">
        <v>101</v>
      </c>
      <c r="U39" s="126" t="s">
        <v>102</v>
      </c>
      <c r="V39" s="126" t="s">
        <v>103</v>
      </c>
      <c r="W39" s="126" t="s">
        <v>104</v>
      </c>
      <c r="X39" s="126" t="s">
        <v>105</v>
      </c>
    </row>
    <row r="40" ht="12.75" spans="14:24">
      <c r="N40" s="127" t="s">
        <v>106</v>
      </c>
      <c r="O40" s="128">
        <v>0</v>
      </c>
      <c r="P40" s="128">
        <v>310000</v>
      </c>
      <c r="Q40" s="128">
        <v>310020.2</v>
      </c>
      <c r="R40" s="127" t="s">
        <v>107</v>
      </c>
      <c r="S40" s="127" t="s">
        <v>86</v>
      </c>
      <c r="T40" s="127" t="s">
        <v>108</v>
      </c>
      <c r="U40" s="127" t="s">
        <v>109</v>
      </c>
      <c r="V40" s="127" t="s">
        <v>110</v>
      </c>
      <c r="W40" s="127" t="s">
        <v>111</v>
      </c>
      <c r="X40" s="127" t="s">
        <v>112</v>
      </c>
    </row>
    <row r="41" ht="12.75" spans="14:24">
      <c r="N41" s="127" t="s">
        <v>113</v>
      </c>
      <c r="O41" s="128">
        <v>0</v>
      </c>
      <c r="P41" s="128">
        <v>35000</v>
      </c>
      <c r="Q41" s="128">
        <v>97679.36</v>
      </c>
      <c r="R41" s="127" t="s">
        <v>107</v>
      </c>
      <c r="S41" s="127" t="s">
        <v>86</v>
      </c>
      <c r="T41" s="127" t="s">
        <v>108</v>
      </c>
      <c r="U41" s="127" t="s">
        <v>109</v>
      </c>
      <c r="V41" s="127" t="s">
        <v>114</v>
      </c>
      <c r="W41" s="127" t="s">
        <v>111</v>
      </c>
      <c r="X41" s="127" t="s">
        <v>115</v>
      </c>
    </row>
    <row r="42" ht="12.75" spans="14:24">
      <c r="N42" s="127" t="s">
        <v>116</v>
      </c>
      <c r="O42" s="128">
        <v>0</v>
      </c>
      <c r="P42" s="128">
        <v>100000</v>
      </c>
      <c r="Q42" s="128">
        <v>313253.07</v>
      </c>
      <c r="R42" s="127" t="s">
        <v>107</v>
      </c>
      <c r="S42" s="127" t="s">
        <v>86</v>
      </c>
      <c r="T42" s="127" t="s">
        <v>108</v>
      </c>
      <c r="U42" s="127" t="s">
        <v>109</v>
      </c>
      <c r="V42" s="127" t="s">
        <v>117</v>
      </c>
      <c r="W42" s="127" t="s">
        <v>111</v>
      </c>
      <c r="X42" s="127" t="s">
        <v>118</v>
      </c>
    </row>
    <row r="43" ht="12.75" spans="14:24">
      <c r="N43" s="127" t="s">
        <v>119</v>
      </c>
      <c r="O43" s="128">
        <v>0</v>
      </c>
      <c r="P43" s="128">
        <v>50000</v>
      </c>
      <c r="Q43" s="128">
        <v>250243.07</v>
      </c>
      <c r="R43" s="127" t="s">
        <v>107</v>
      </c>
      <c r="S43" s="127" t="s">
        <v>86</v>
      </c>
      <c r="T43" s="127" t="s">
        <v>108</v>
      </c>
      <c r="U43" s="127" t="s">
        <v>109</v>
      </c>
      <c r="V43" s="127" t="s">
        <v>120</v>
      </c>
      <c r="W43" s="127" t="s">
        <v>111</v>
      </c>
      <c r="X43" s="127" t="s">
        <v>115</v>
      </c>
    </row>
    <row r="44" ht="12.75" spans="14:24">
      <c r="N44" s="127" t="s">
        <v>121</v>
      </c>
      <c r="O44" s="128">
        <v>0</v>
      </c>
      <c r="P44" s="128">
        <v>100000</v>
      </c>
      <c r="Q44" s="128">
        <v>300233.07</v>
      </c>
      <c r="R44" s="127" t="s">
        <v>107</v>
      </c>
      <c r="S44" s="127" t="s">
        <v>86</v>
      </c>
      <c r="T44" s="127" t="s">
        <v>108</v>
      </c>
      <c r="U44" s="127" t="s">
        <v>109</v>
      </c>
      <c r="V44" s="127" t="s">
        <v>122</v>
      </c>
      <c r="W44" s="127" t="s">
        <v>111</v>
      </c>
      <c r="X44" s="127" t="s">
        <v>123</v>
      </c>
    </row>
    <row r="45" ht="12.75" spans="14:24">
      <c r="N45" s="127" t="s">
        <v>124</v>
      </c>
      <c r="O45" s="128">
        <v>0</v>
      </c>
      <c r="P45" s="128">
        <v>100000</v>
      </c>
      <c r="Q45" s="128">
        <v>592723.07</v>
      </c>
      <c r="R45" s="127" t="s">
        <v>107</v>
      </c>
      <c r="S45" s="127" t="s">
        <v>86</v>
      </c>
      <c r="T45" s="127" t="s">
        <v>108</v>
      </c>
      <c r="U45" s="127" t="s">
        <v>109</v>
      </c>
      <c r="V45" s="127" t="s">
        <v>125</v>
      </c>
      <c r="W45" s="127" t="s">
        <v>111</v>
      </c>
      <c r="X45" s="127" t="s">
        <v>118</v>
      </c>
    </row>
    <row r="46" ht="12.75" spans="14:24">
      <c r="N46" s="127" t="s">
        <v>126</v>
      </c>
      <c r="O46" s="128">
        <v>0</v>
      </c>
      <c r="P46" s="128">
        <v>100000</v>
      </c>
      <c r="Q46" s="128">
        <v>192692.07</v>
      </c>
      <c r="R46" s="127" t="s">
        <v>107</v>
      </c>
      <c r="S46" s="127" t="s">
        <v>86</v>
      </c>
      <c r="T46" s="127" t="s">
        <v>108</v>
      </c>
      <c r="U46" s="127" t="s">
        <v>109</v>
      </c>
      <c r="V46" s="127" t="s">
        <v>127</v>
      </c>
      <c r="W46" s="127" t="s">
        <v>111</v>
      </c>
      <c r="X46" s="127" t="s">
        <v>123</v>
      </c>
    </row>
    <row r="47" ht="12.75" spans="14:24">
      <c r="N47" s="127" t="s">
        <v>128</v>
      </c>
      <c r="O47" s="128">
        <v>0</v>
      </c>
      <c r="P47" s="128">
        <v>100000</v>
      </c>
      <c r="Q47" s="128">
        <v>139506.07</v>
      </c>
      <c r="R47" s="127" t="s">
        <v>107</v>
      </c>
      <c r="S47" s="127" t="s">
        <v>86</v>
      </c>
      <c r="T47" s="127" t="s">
        <v>108</v>
      </c>
      <c r="U47" s="127" t="s">
        <v>109</v>
      </c>
      <c r="V47" s="127" t="s">
        <v>129</v>
      </c>
      <c r="W47" s="127" t="s">
        <v>111</v>
      </c>
      <c r="X47" s="127" t="s">
        <v>130</v>
      </c>
    </row>
    <row r="48" ht="12.75" spans="14:24">
      <c r="N48" s="127" t="s">
        <v>131</v>
      </c>
      <c r="O48" s="128">
        <v>0</v>
      </c>
      <c r="P48" s="128">
        <v>157700</v>
      </c>
      <c r="Q48" s="128">
        <v>197328.57</v>
      </c>
      <c r="R48" s="127" t="s">
        <v>107</v>
      </c>
      <c r="S48" s="130" t="s">
        <v>86</v>
      </c>
      <c r="T48" s="127" t="s">
        <v>108</v>
      </c>
      <c r="U48" s="127" t="s">
        <v>109</v>
      </c>
      <c r="V48" s="127" t="s">
        <v>132</v>
      </c>
      <c r="W48" s="127" t="s">
        <v>111</v>
      </c>
      <c r="X48" s="127" t="s">
        <v>133</v>
      </c>
    </row>
    <row r="49" ht="12.75" spans="14:24">
      <c r="N49" s="127" t="s">
        <v>134</v>
      </c>
      <c r="O49" s="128">
        <v>0</v>
      </c>
      <c r="P49" s="128">
        <v>200000</v>
      </c>
      <c r="Q49" s="128">
        <v>239648.57</v>
      </c>
      <c r="R49" s="127" t="s">
        <v>107</v>
      </c>
      <c r="S49" s="127" t="s">
        <v>86</v>
      </c>
      <c r="T49" s="127" t="s">
        <v>108</v>
      </c>
      <c r="U49" s="127" t="s">
        <v>109</v>
      </c>
      <c r="V49" s="127" t="s">
        <v>135</v>
      </c>
      <c r="W49" s="127" t="s">
        <v>111</v>
      </c>
      <c r="X49" s="127" t="s">
        <v>130</v>
      </c>
    </row>
    <row r="50" ht="12.75" spans="14:24">
      <c r="N50" s="127" t="s">
        <v>136</v>
      </c>
      <c r="O50" s="128">
        <v>0</v>
      </c>
      <c r="P50" s="128">
        <v>200000</v>
      </c>
      <c r="Q50" s="128">
        <v>206938.57</v>
      </c>
      <c r="R50" s="127" t="s">
        <v>107</v>
      </c>
      <c r="S50" s="127" t="s">
        <v>86</v>
      </c>
      <c r="T50" s="127" t="s">
        <v>108</v>
      </c>
      <c r="U50" s="127" t="s">
        <v>109</v>
      </c>
      <c r="V50" s="127" t="s">
        <v>137</v>
      </c>
      <c r="W50" s="127" t="s">
        <v>111</v>
      </c>
      <c r="X50" s="127" t="s">
        <v>138</v>
      </c>
    </row>
    <row r="51" ht="12.75" spans="14:24">
      <c r="N51" s="127" t="s">
        <v>139</v>
      </c>
      <c r="O51" s="128">
        <v>0</v>
      </c>
      <c r="P51" s="128">
        <v>200670</v>
      </c>
      <c r="Q51" s="128">
        <v>207592.57</v>
      </c>
      <c r="R51" s="127" t="s">
        <v>107</v>
      </c>
      <c r="S51" s="127" t="s">
        <v>86</v>
      </c>
      <c r="T51" s="127" t="s">
        <v>108</v>
      </c>
      <c r="U51" s="127" t="s">
        <v>109</v>
      </c>
      <c r="V51" s="127" t="s">
        <v>140</v>
      </c>
      <c r="W51" s="127" t="s">
        <v>111</v>
      </c>
      <c r="X51" s="127" t="s">
        <v>138</v>
      </c>
    </row>
    <row r="52" ht="12.75" spans="14:24">
      <c r="N52" s="127" t="s">
        <v>141</v>
      </c>
      <c r="O52" s="128">
        <v>0</v>
      </c>
      <c r="P52" s="128">
        <v>480000</v>
      </c>
      <c r="Q52" s="128">
        <v>486922.57</v>
      </c>
      <c r="R52" s="127" t="s">
        <v>107</v>
      </c>
      <c r="S52" s="127" t="s">
        <v>86</v>
      </c>
      <c r="T52" s="127" t="s">
        <v>108</v>
      </c>
      <c r="U52" s="127" t="s">
        <v>109</v>
      </c>
      <c r="V52" s="127" t="s">
        <v>142</v>
      </c>
      <c r="W52" s="127" t="s">
        <v>111</v>
      </c>
      <c r="X52" s="127" t="s">
        <v>143</v>
      </c>
    </row>
    <row r="53" ht="12.75" spans="14:24">
      <c r="N53" s="127" t="s">
        <v>144</v>
      </c>
      <c r="O53" s="128">
        <v>0</v>
      </c>
      <c r="P53" s="128">
        <v>90000</v>
      </c>
      <c r="Q53" s="128">
        <v>192786.95</v>
      </c>
      <c r="R53" s="127" t="s">
        <v>107</v>
      </c>
      <c r="S53" s="127" t="s">
        <v>86</v>
      </c>
      <c r="T53" s="127" t="s">
        <v>108</v>
      </c>
      <c r="U53" s="127" t="s">
        <v>109</v>
      </c>
      <c r="V53" s="127" t="s">
        <v>145</v>
      </c>
      <c r="W53" s="127" t="s">
        <v>111</v>
      </c>
      <c r="X53" s="127" t="s">
        <v>130</v>
      </c>
    </row>
    <row r="54" ht="12.75" spans="14:24">
      <c r="N54" s="126"/>
      <c r="O54" s="126"/>
      <c r="P54" s="126"/>
      <c r="Q54" s="126"/>
      <c r="R54" s="126"/>
      <c r="S54" s="126"/>
      <c r="T54" s="126"/>
      <c r="U54" s="126"/>
      <c r="V54" s="126"/>
      <c r="W54" s="126"/>
      <c r="X54" s="126"/>
    </row>
    <row r="55" ht="12.75" spans="14:24">
      <c r="N55" s="126"/>
      <c r="O55" s="126"/>
      <c r="P55" s="129">
        <v>2223370</v>
      </c>
      <c r="Q55" s="126"/>
      <c r="R55" s="126"/>
      <c r="S55" s="126"/>
      <c r="T55" s="126"/>
      <c r="U55" s="126"/>
      <c r="V55" s="126"/>
      <c r="W55" s="126"/>
      <c r="X55" s="126"/>
    </row>
    <row r="56" ht="12.75" spans="14:24">
      <c r="N56" s="127" t="s">
        <v>146</v>
      </c>
      <c r="O56" s="128">
        <v>0</v>
      </c>
      <c r="P56" s="128">
        <v>72600</v>
      </c>
      <c r="Q56" s="128">
        <v>280254.36</v>
      </c>
      <c r="R56" s="127" t="s">
        <v>107</v>
      </c>
      <c r="S56" s="127" t="s">
        <v>147</v>
      </c>
      <c r="T56" s="127" t="s">
        <v>148</v>
      </c>
      <c r="U56" s="127" t="s">
        <v>109</v>
      </c>
      <c r="V56" s="127" t="s">
        <v>149</v>
      </c>
      <c r="W56" s="127" t="s">
        <v>111</v>
      </c>
      <c r="X56" s="127" t="s">
        <v>150</v>
      </c>
    </row>
  </sheetData>
  <mergeCells count="43">
    <mergeCell ref="A1:M1"/>
    <mergeCell ref="A2:B2"/>
    <mergeCell ref="C2:I2"/>
    <mergeCell ref="A3:B3"/>
    <mergeCell ref="C3:E3"/>
    <mergeCell ref="A4:B4"/>
    <mergeCell ref="C4:E4"/>
    <mergeCell ref="B5:D5"/>
    <mergeCell ref="F5:I5"/>
    <mergeCell ref="J5:K5"/>
    <mergeCell ref="L5:M5"/>
    <mergeCell ref="A22:B22"/>
    <mergeCell ref="C23:D23"/>
    <mergeCell ref="F23:I23"/>
    <mergeCell ref="C24:D24"/>
    <mergeCell ref="F24:I24"/>
    <mergeCell ref="A25:B25"/>
    <mergeCell ref="C25:I25"/>
    <mergeCell ref="K25:M25"/>
    <mergeCell ref="A26:B26"/>
    <mergeCell ref="C26:I26"/>
    <mergeCell ref="K26:M26"/>
    <mergeCell ref="A27:B27"/>
    <mergeCell ref="C27:I27"/>
    <mergeCell ref="K27:M27"/>
    <mergeCell ref="A28:B28"/>
    <mergeCell ref="C28:I28"/>
    <mergeCell ref="K28:M28"/>
    <mergeCell ref="D31:L31"/>
    <mergeCell ref="A5:A6"/>
    <mergeCell ref="A13:A14"/>
    <mergeCell ref="B13:B14"/>
    <mergeCell ref="C13:C14"/>
    <mergeCell ref="D13:D14"/>
    <mergeCell ref="E13:E14"/>
    <mergeCell ref="F13:F14"/>
    <mergeCell ref="H3:H4"/>
    <mergeCell ref="M13:M14"/>
    <mergeCell ref="N13:N14"/>
    <mergeCell ref="A23:B24"/>
    <mergeCell ref="J23:K24"/>
    <mergeCell ref="L23:M24"/>
    <mergeCell ref="I3:K4"/>
  </mergeCells>
  <printOptions horizontalCentered="1" verticalCentered="1"/>
  <pageMargins left="0" right="0" top="0" bottom="0" header="0" footer="0"/>
  <pageSetup paperSize="9" scale="95" fitToHeight="0" orientation="portrait"/>
  <headerFooter/>
  <drawing r:id="rId2"/>
  <legacyDrawing r:id="rId3"/>
  <oleObjects>
    <mc:AlternateContent xmlns:mc="http://schemas.openxmlformats.org/markup-compatibility/2006">
      <mc:Choice Requires="x14">
        <oleObject shapeId="7170" progId="Excel.Sheet.12" r:id="rId4">
          <objectPr defaultSize="0" r:id="rId5">
            <anchor moveWithCells="1">
              <from>
                <xdr:col>13</xdr:col>
                <xdr:colOff>0</xdr:colOff>
                <xdr:row>16</xdr:row>
                <xdr:rowOff>0</xdr:rowOff>
              </from>
              <to>
                <xdr:col>14</xdr:col>
                <xdr:colOff>7620</xdr:colOff>
                <xdr:row>17</xdr:row>
                <xdr:rowOff>7620</xdr:rowOff>
              </to>
            </anchor>
          </objectPr>
        </oleObject>
      </mc:Choice>
      <mc:Fallback>
        <oleObject shapeId="7170" progId="Excel.Sheet.12" r:id="rId4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56"/>
  <sheetViews>
    <sheetView tabSelected="1" topLeftCell="A7" workbookViewId="0">
      <selection activeCell="M7" sqref="M7:M21"/>
    </sheetView>
  </sheetViews>
  <sheetFormatPr defaultColWidth="9" defaultRowHeight="11.25"/>
  <cols>
    <col min="1" max="1" width="3.88333333333333" style="2" customWidth="1"/>
    <col min="2" max="2" width="6.775" style="3" customWidth="1"/>
    <col min="3" max="3" width="4.44166666666667" style="2" customWidth="1"/>
    <col min="4" max="4" width="14.4416666666667" style="4" customWidth="1"/>
    <col min="5" max="5" width="9.775" style="4" customWidth="1"/>
    <col min="6" max="6" width="9" style="3" customWidth="1"/>
    <col min="7" max="7" width="9.775" style="4" customWidth="1"/>
    <col min="8" max="8" width="9.55833333333333" style="4" customWidth="1"/>
    <col min="9" max="9" width="10.6666666666667" style="2" customWidth="1"/>
    <col min="10" max="10" width="8.775" style="2" customWidth="1"/>
    <col min="11" max="11" width="12.775" style="2" customWidth="1"/>
    <col min="12" max="12" width="12.3333333333333" style="2" customWidth="1"/>
    <col min="13" max="13" width="12.6666666666667" style="2" customWidth="1"/>
    <col min="14" max="14" width="18.775" style="2" customWidth="1"/>
    <col min="15" max="15" width="9" style="2"/>
    <col min="16" max="16" width="11.6666666666667" style="2" customWidth="1"/>
    <col min="17" max="17" width="9" style="2"/>
    <col min="18" max="18" width="27.3333333333333" style="2" customWidth="1"/>
    <col min="19" max="19" width="9" style="2"/>
    <col min="20" max="20" width="19" style="2" customWidth="1"/>
    <col min="21" max="16384" width="9" style="2"/>
  </cols>
  <sheetData>
    <row r="1" s="2" customFormat="1" ht="21" customHeight="1" spans="1:13">
      <c r="A1" s="5" t="s">
        <v>67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s="2" customFormat="1" ht="27.9" customHeight="1" spans="1:40">
      <c r="A2" s="7" t="s">
        <v>1</v>
      </c>
      <c r="B2" s="8"/>
      <c r="C2" s="9" t="s">
        <v>2</v>
      </c>
      <c r="D2" s="10"/>
      <c r="E2" s="10"/>
      <c r="F2" s="10"/>
      <c r="G2" s="10"/>
      <c r="H2" s="10"/>
      <c r="I2" s="11"/>
      <c r="J2" s="54" t="s">
        <v>3</v>
      </c>
      <c r="K2" s="55">
        <v>8362</v>
      </c>
      <c r="L2" s="56" t="s">
        <v>4</v>
      </c>
      <c r="M2" s="56" t="s">
        <v>5</v>
      </c>
      <c r="O2" s="57" t="s">
        <v>5</v>
      </c>
      <c r="P2" s="58">
        <v>95</v>
      </c>
      <c r="Q2" s="59">
        <v>8362</v>
      </c>
      <c r="R2" s="78" t="s">
        <v>2</v>
      </c>
      <c r="S2" s="79" t="s">
        <v>6</v>
      </c>
      <c r="T2" s="80">
        <v>3816333.91</v>
      </c>
      <c r="U2" s="81" t="s">
        <v>7</v>
      </c>
      <c r="V2" s="81" t="s">
        <v>8</v>
      </c>
      <c r="W2" s="82" t="s">
        <v>9</v>
      </c>
      <c r="X2" s="83" t="s">
        <v>10</v>
      </c>
      <c r="Y2" s="84" t="s">
        <v>11</v>
      </c>
      <c r="Z2" s="85"/>
      <c r="AA2" s="84"/>
      <c r="AB2" s="86" t="s">
        <v>12</v>
      </c>
      <c r="AC2" s="87"/>
      <c r="AD2" s="88"/>
      <c r="AE2" s="88"/>
      <c r="AF2" s="88"/>
      <c r="AG2" s="88"/>
      <c r="AH2" s="88"/>
      <c r="AI2" s="88"/>
      <c r="AJ2" s="88"/>
      <c r="AK2" s="88"/>
      <c r="AL2" s="88"/>
      <c r="AM2" s="88"/>
      <c r="AN2" s="88"/>
    </row>
    <row r="3" s="2" customFormat="1" ht="27.9" customHeight="1" spans="1:26">
      <c r="A3" s="7" t="s">
        <v>13</v>
      </c>
      <c r="B3" s="8"/>
      <c r="C3" s="12">
        <v>3816333.91</v>
      </c>
      <c r="D3" s="89"/>
      <c r="E3" s="13"/>
      <c r="F3" s="14" t="s">
        <v>14</v>
      </c>
      <c r="G3" s="15" t="s">
        <v>6</v>
      </c>
      <c r="H3" s="16" t="s">
        <v>15</v>
      </c>
      <c r="I3" s="17" t="s">
        <v>68</v>
      </c>
      <c r="J3" s="60"/>
      <c r="K3" s="61"/>
      <c r="L3" s="26" t="s">
        <v>18</v>
      </c>
      <c r="M3" s="62" t="s">
        <v>19</v>
      </c>
      <c r="O3" s="57" t="s">
        <v>69</v>
      </c>
      <c r="P3" s="58">
        <v>66</v>
      </c>
      <c r="Q3" s="59">
        <v>7605</v>
      </c>
      <c r="R3" s="78" t="s">
        <v>70</v>
      </c>
      <c r="S3" s="79" t="s">
        <v>71</v>
      </c>
      <c r="T3" s="80">
        <v>5585473.98</v>
      </c>
      <c r="U3" s="81" t="s">
        <v>72</v>
      </c>
      <c r="V3" s="81" t="s">
        <v>8</v>
      </c>
      <c r="W3" s="82" t="s">
        <v>73</v>
      </c>
      <c r="X3" s="83" t="s">
        <v>10</v>
      </c>
      <c r="Y3" s="131" t="s">
        <v>74</v>
      </c>
      <c r="Z3" s="85"/>
    </row>
    <row r="4" s="2" customFormat="1" ht="27.9" customHeight="1" spans="1:26">
      <c r="A4" s="7" t="s">
        <v>20</v>
      </c>
      <c r="B4" s="8"/>
      <c r="C4" s="18">
        <v>3810107.81</v>
      </c>
      <c r="D4" s="90"/>
      <c r="E4" s="19"/>
      <c r="F4" s="14" t="s">
        <v>21</v>
      </c>
      <c r="G4" s="15" t="s">
        <v>55</v>
      </c>
      <c r="H4" s="20"/>
      <c r="I4" s="21"/>
      <c r="J4" s="63"/>
      <c r="K4" s="64"/>
      <c r="L4" s="14" t="s">
        <v>23</v>
      </c>
      <c r="M4" s="65" t="s">
        <v>75</v>
      </c>
      <c r="O4" s="57" t="s">
        <v>76</v>
      </c>
      <c r="P4" s="58">
        <v>71</v>
      </c>
      <c r="Q4" s="59">
        <v>7684</v>
      </c>
      <c r="R4" s="78" t="s">
        <v>77</v>
      </c>
      <c r="S4" s="79" t="s">
        <v>78</v>
      </c>
      <c r="T4" s="80">
        <v>7368396.92</v>
      </c>
      <c r="U4" s="81" t="s">
        <v>79</v>
      </c>
      <c r="V4" s="81" t="s">
        <v>80</v>
      </c>
      <c r="W4" s="82" t="s">
        <v>73</v>
      </c>
      <c r="X4" s="83" t="s">
        <v>10</v>
      </c>
      <c r="Y4" s="131" t="s">
        <v>74</v>
      </c>
      <c r="Z4" s="85"/>
    </row>
    <row r="5" s="2" customFormat="1" ht="27.9" customHeight="1" spans="1:13">
      <c r="A5" s="22" t="s">
        <v>24</v>
      </c>
      <c r="B5" s="7" t="s">
        <v>25</v>
      </c>
      <c r="C5" s="23"/>
      <c r="D5" s="8"/>
      <c r="E5" s="91" t="s">
        <v>81</v>
      </c>
      <c r="F5" s="7" t="s">
        <v>26</v>
      </c>
      <c r="G5" s="23"/>
      <c r="H5" s="23"/>
      <c r="I5" s="8"/>
      <c r="J5" s="7" t="s">
        <v>27</v>
      </c>
      <c r="K5" s="8"/>
      <c r="L5" s="12" t="s">
        <v>28</v>
      </c>
      <c r="M5" s="13"/>
    </row>
    <row r="6" s="2" customFormat="1" ht="27.9" customHeight="1" spans="1:13">
      <c r="A6" s="24"/>
      <c r="B6" s="25" t="s">
        <v>29</v>
      </c>
      <c r="C6" s="26" t="s">
        <v>30</v>
      </c>
      <c r="D6" s="14" t="s">
        <v>31</v>
      </c>
      <c r="E6" s="14"/>
      <c r="F6" s="25" t="s">
        <v>32</v>
      </c>
      <c r="G6" s="14" t="s">
        <v>33</v>
      </c>
      <c r="H6" s="12" t="s">
        <v>34</v>
      </c>
      <c r="I6" s="26" t="s">
        <v>35</v>
      </c>
      <c r="J6" s="26" t="s">
        <v>29</v>
      </c>
      <c r="K6" s="26" t="s">
        <v>31</v>
      </c>
      <c r="L6" s="14" t="s">
        <v>36</v>
      </c>
      <c r="M6" s="14" t="s">
        <v>37</v>
      </c>
    </row>
    <row r="7" s="1" customFormat="1" ht="54" customHeight="1" spans="1:15">
      <c r="A7" s="27">
        <v>1</v>
      </c>
      <c r="B7" s="28">
        <v>43333</v>
      </c>
      <c r="C7" s="29" t="s">
        <v>38</v>
      </c>
      <c r="D7" s="30">
        <v>2670000</v>
      </c>
      <c r="E7" s="30"/>
      <c r="F7" s="30">
        <f>ROUNDUP(D7*0.01,0)</f>
        <v>26700</v>
      </c>
      <c r="G7" s="30">
        <v>0</v>
      </c>
      <c r="H7" s="31" t="s">
        <v>39</v>
      </c>
      <c r="I7" s="32">
        <f>F7+G7</f>
        <v>26700</v>
      </c>
      <c r="J7" s="66"/>
      <c r="K7" s="67"/>
      <c r="L7" s="67">
        <f>D7*5%</f>
        <v>133500</v>
      </c>
      <c r="M7" s="32">
        <f>D7-L7</f>
        <v>2536500</v>
      </c>
      <c r="O7" s="1">
        <f>D7*0.05</f>
        <v>133500</v>
      </c>
    </row>
    <row r="8" s="1" customFormat="1" ht="20.1" customHeight="1" spans="1:13">
      <c r="A8" s="33"/>
      <c r="B8" s="34"/>
      <c r="C8" s="35"/>
      <c r="D8" s="36"/>
      <c r="E8" s="36"/>
      <c r="F8" s="36"/>
      <c r="G8" s="36"/>
      <c r="H8" s="37"/>
      <c r="I8" s="38"/>
      <c r="J8" s="68"/>
      <c r="K8" s="67"/>
      <c r="L8" s="69" t="s">
        <v>40</v>
      </c>
      <c r="M8" s="38"/>
    </row>
    <row r="9" s="1" customFormat="1" ht="20.1" customHeight="1" spans="1:13">
      <c r="A9" s="33"/>
      <c r="B9" s="39"/>
      <c r="C9" s="35"/>
      <c r="D9" s="36"/>
      <c r="E9" s="36"/>
      <c r="F9" s="36"/>
      <c r="G9" s="36"/>
      <c r="H9" s="40"/>
      <c r="I9" s="38"/>
      <c r="J9" s="68"/>
      <c r="K9" s="67"/>
      <c r="L9" s="67"/>
      <c r="M9" s="38"/>
    </row>
    <row r="10" s="1" customFormat="1" ht="45" customHeight="1" spans="1:14">
      <c r="A10" s="27">
        <v>2</v>
      </c>
      <c r="B10" s="28">
        <v>43845</v>
      </c>
      <c r="C10" s="29" t="s">
        <v>38</v>
      </c>
      <c r="D10" s="30"/>
      <c r="E10" s="30">
        <v>90000</v>
      </c>
      <c r="F10" s="30">
        <f>ROUNDUP(D10*0.01,0)</f>
        <v>0</v>
      </c>
      <c r="G10" s="30">
        <v>0</v>
      </c>
      <c r="H10" s="31" t="s">
        <v>39</v>
      </c>
      <c r="I10" s="32">
        <f>F10+G10</f>
        <v>0</v>
      </c>
      <c r="J10" s="66"/>
      <c r="K10" s="72"/>
      <c r="L10" s="72">
        <v>1800</v>
      </c>
      <c r="M10" s="32">
        <f>E10-L10</f>
        <v>88200</v>
      </c>
      <c r="N10" s="37" t="s">
        <v>57</v>
      </c>
    </row>
    <row r="11" s="1" customFormat="1" ht="20.1" customHeight="1" spans="1:13">
      <c r="A11" s="33"/>
      <c r="B11" s="34"/>
      <c r="C11" s="35"/>
      <c r="D11" s="41"/>
      <c r="E11" s="41" t="s">
        <v>82</v>
      </c>
      <c r="F11" s="41"/>
      <c r="G11" s="41"/>
      <c r="H11" s="42"/>
      <c r="I11" s="41"/>
      <c r="J11" s="71"/>
      <c r="K11" s="72"/>
      <c r="L11" s="73" t="s">
        <v>60</v>
      </c>
      <c r="M11" s="38"/>
    </row>
    <row r="12" s="2" customFormat="1" ht="20.1" customHeight="1" spans="1:14">
      <c r="A12" s="27"/>
      <c r="B12" s="92"/>
      <c r="C12" s="29"/>
      <c r="D12" s="30"/>
      <c r="E12" s="30"/>
      <c r="F12" s="30"/>
      <c r="G12" s="30"/>
      <c r="H12" s="93"/>
      <c r="I12" s="32"/>
      <c r="J12" s="66"/>
      <c r="K12" s="111"/>
      <c r="L12" s="111"/>
      <c r="M12" s="32"/>
      <c r="N12" s="112" t="s">
        <v>83</v>
      </c>
    </row>
    <row r="13" s="2" customFormat="1" ht="22.95" customHeight="1" spans="1:14">
      <c r="A13" s="94">
        <v>3</v>
      </c>
      <c r="B13" s="95">
        <v>43958</v>
      </c>
      <c r="C13" s="96" t="s">
        <v>38</v>
      </c>
      <c r="D13" s="97">
        <v>1025800</v>
      </c>
      <c r="E13" s="98">
        <v>-90000</v>
      </c>
      <c r="F13" s="97">
        <v>11464</v>
      </c>
      <c r="G13" s="99" t="s">
        <v>85</v>
      </c>
      <c r="H13" s="93"/>
      <c r="I13" s="32"/>
      <c r="J13" s="66"/>
      <c r="K13" s="111"/>
      <c r="L13" s="111"/>
      <c r="M13" s="113">
        <v>902000</v>
      </c>
      <c r="N13" s="114" t="s">
        <v>157</v>
      </c>
    </row>
    <row r="14" s="2" customFormat="1" ht="28.95" customHeight="1" spans="1:14">
      <c r="A14" s="100"/>
      <c r="B14" s="101"/>
      <c r="C14" s="102"/>
      <c r="D14" s="103"/>
      <c r="E14" s="104"/>
      <c r="F14" s="103"/>
      <c r="G14" s="30">
        <v>72694.67</v>
      </c>
      <c r="H14" s="31" t="s">
        <v>158</v>
      </c>
      <c r="I14" s="32">
        <f>F13+G14</f>
        <v>84158.67</v>
      </c>
      <c r="J14" s="66"/>
      <c r="K14" s="115"/>
      <c r="L14" s="115"/>
      <c r="M14" s="116"/>
      <c r="N14" s="117"/>
    </row>
    <row r="15" s="2" customFormat="1" ht="27" customHeight="1" spans="1:14">
      <c r="A15" s="27"/>
      <c r="B15" s="28"/>
      <c r="C15" s="29"/>
      <c r="D15" s="30"/>
      <c r="E15" s="30"/>
      <c r="F15" s="30"/>
      <c r="G15" s="30"/>
      <c r="H15" s="93"/>
      <c r="I15" s="32"/>
      <c r="J15" s="66"/>
      <c r="K15" s="115"/>
      <c r="L15" s="118" t="s">
        <v>88</v>
      </c>
      <c r="M15" s="32"/>
      <c r="N15" s="4">
        <f>D13+E13-I14-L14-L13</f>
        <v>851641.33</v>
      </c>
    </row>
    <row r="16" s="1" customFormat="1" ht="27" customHeight="1" spans="1:14">
      <c r="A16" s="33"/>
      <c r="B16" s="34"/>
      <c r="C16" s="35"/>
      <c r="D16" s="36"/>
      <c r="E16" s="36"/>
      <c r="F16" s="36"/>
      <c r="G16" s="36"/>
      <c r="H16" s="93" t="s">
        <v>159</v>
      </c>
      <c r="I16" s="32">
        <v>400</v>
      </c>
      <c r="J16" s="66"/>
      <c r="K16" s="115"/>
      <c r="L16" s="118"/>
      <c r="M16" s="32"/>
      <c r="N16" s="2" t="s">
        <v>160</v>
      </c>
    </row>
    <row r="17" s="1" customFormat="1" ht="27" customHeight="1" spans="1:14">
      <c r="A17" s="27">
        <v>4</v>
      </c>
      <c r="B17" s="34"/>
      <c r="C17" s="35"/>
      <c r="D17" s="36"/>
      <c r="E17" s="36"/>
      <c r="F17" s="36"/>
      <c r="G17" s="36"/>
      <c r="H17" s="93" t="s">
        <v>161</v>
      </c>
      <c r="I17" s="32">
        <v>-400</v>
      </c>
      <c r="J17" s="66"/>
      <c r="K17" s="115" t="s">
        <v>162</v>
      </c>
      <c r="L17" s="118">
        <v>-20800</v>
      </c>
      <c r="M17" s="32">
        <v>20800</v>
      </c>
      <c r="N17" s="2"/>
    </row>
    <row r="18" s="1" customFormat="1" ht="27" customHeight="1" spans="1:14">
      <c r="A18" s="33"/>
      <c r="B18" s="34"/>
      <c r="C18" s="35"/>
      <c r="D18" s="36"/>
      <c r="E18" s="36"/>
      <c r="F18" s="36"/>
      <c r="G18" s="36"/>
      <c r="H18" s="40"/>
      <c r="I18" s="38"/>
      <c r="J18" s="68"/>
      <c r="K18" s="119"/>
      <c r="L18" s="120"/>
      <c r="M18" s="38"/>
      <c r="N18" s="121">
        <v>1012800</v>
      </c>
    </row>
    <row r="19" s="1" customFormat="1" ht="27" customHeight="1" spans="1:13">
      <c r="A19" s="33">
        <v>5</v>
      </c>
      <c r="B19" s="34">
        <v>44250</v>
      </c>
      <c r="C19" s="35"/>
      <c r="D19" s="36"/>
      <c r="E19" s="36"/>
      <c r="F19" s="36"/>
      <c r="G19" s="36"/>
      <c r="H19" s="40"/>
      <c r="I19" s="38"/>
      <c r="J19" s="68"/>
      <c r="K19" s="119"/>
      <c r="L19" s="120"/>
      <c r="M19" s="38">
        <v>37241.33</v>
      </c>
    </row>
    <row r="20" s="1" customFormat="1" ht="20.1" customHeight="1" spans="1:13">
      <c r="A20" s="33"/>
      <c r="B20" s="34"/>
      <c r="C20" s="35"/>
      <c r="D20" s="36"/>
      <c r="E20" s="36"/>
      <c r="F20" s="36"/>
      <c r="G20" s="36"/>
      <c r="H20" s="40"/>
      <c r="I20" s="38"/>
      <c r="J20" s="68"/>
      <c r="K20" s="36"/>
      <c r="L20" s="36"/>
      <c r="M20" s="38"/>
    </row>
    <row r="21" s="1" customFormat="1" ht="20.1" customHeight="1" spans="1:13">
      <c r="A21" s="33"/>
      <c r="B21" s="34"/>
      <c r="C21" s="35"/>
      <c r="D21" s="36"/>
      <c r="E21" s="36"/>
      <c r="F21" s="36"/>
      <c r="G21" s="36"/>
      <c r="H21" s="40"/>
      <c r="I21" s="38"/>
      <c r="J21" s="68"/>
      <c r="K21" s="74" t="s">
        <v>94</v>
      </c>
      <c r="L21" s="36"/>
      <c r="M21" s="38"/>
    </row>
    <row r="22" s="2" customFormat="1" ht="30" customHeight="1" spans="1:16">
      <c r="A22" s="45" t="s">
        <v>35</v>
      </c>
      <c r="B22" s="46"/>
      <c r="C22" s="47" t="s">
        <v>41</v>
      </c>
      <c r="D22" s="48">
        <f t="shared" ref="D22:G22" si="0">SUM(D7:D21)</f>
        <v>3695800</v>
      </c>
      <c r="E22" s="41">
        <f t="shared" si="0"/>
        <v>0</v>
      </c>
      <c r="F22" s="30">
        <f t="shared" si="0"/>
        <v>38164</v>
      </c>
      <c r="G22" s="30">
        <f t="shared" si="0"/>
        <v>72694.67</v>
      </c>
      <c r="H22" s="30" t="s">
        <v>41</v>
      </c>
      <c r="I22" s="122">
        <f t="shared" ref="I22:M22" si="1">SUM(I7:I21)</f>
        <v>110858.67</v>
      </c>
      <c r="J22" s="49" t="s">
        <v>41</v>
      </c>
      <c r="K22" s="48">
        <f t="shared" si="1"/>
        <v>0</v>
      </c>
      <c r="L22" s="48">
        <f t="shared" si="1"/>
        <v>114500</v>
      </c>
      <c r="M22" s="48">
        <f t="shared" si="1"/>
        <v>3584741.33</v>
      </c>
      <c r="N22" s="123">
        <f>D22/C4</f>
        <v>0.969998799062854</v>
      </c>
      <c r="O22" s="1"/>
      <c r="P22" s="1"/>
    </row>
    <row r="23" s="2" customFormat="1" ht="30" customHeight="1" spans="1:16">
      <c r="A23" s="26" t="s">
        <v>62</v>
      </c>
      <c r="B23" s="26"/>
      <c r="C23" s="26" t="s">
        <v>63</v>
      </c>
      <c r="D23" s="26"/>
      <c r="E23" s="26"/>
      <c r="F23" s="50">
        <f>M13</f>
        <v>902000</v>
      </c>
      <c r="G23" s="50"/>
      <c r="H23" s="50"/>
      <c r="I23" s="50"/>
      <c r="J23" s="26" t="s">
        <v>64</v>
      </c>
      <c r="K23" s="26"/>
      <c r="L23" s="76" t="s">
        <v>65</v>
      </c>
      <c r="M23" s="76"/>
      <c r="N23" s="1">
        <f>C4-D22</f>
        <v>114307.81</v>
      </c>
      <c r="O23" s="1"/>
      <c r="P23" s="1"/>
    </row>
    <row r="24" s="2" customFormat="1" ht="30" customHeight="1" spans="1:16">
      <c r="A24" s="26"/>
      <c r="B24" s="26"/>
      <c r="C24" s="26" t="s">
        <v>66</v>
      </c>
      <c r="D24" s="26"/>
      <c r="E24" s="26"/>
      <c r="F24" s="51">
        <v>0</v>
      </c>
      <c r="G24" s="51"/>
      <c r="H24" s="51"/>
      <c r="I24" s="51"/>
      <c r="J24" s="26"/>
      <c r="K24" s="26"/>
      <c r="L24" s="76"/>
      <c r="M24" s="76"/>
      <c r="N24" s="1"/>
      <c r="O24" s="1"/>
      <c r="P24" s="1"/>
    </row>
    <row r="25" s="2" customFormat="1" ht="50.1" hidden="1" customHeight="1" spans="1:13">
      <c r="A25" s="24" t="s">
        <v>45</v>
      </c>
      <c r="B25" s="24"/>
      <c r="C25" s="52"/>
      <c r="D25" s="52"/>
      <c r="E25" s="52"/>
      <c r="F25" s="52"/>
      <c r="G25" s="52"/>
      <c r="H25" s="52"/>
      <c r="I25" s="52"/>
      <c r="J25" s="24" t="s">
        <v>46</v>
      </c>
      <c r="K25" s="24" t="s">
        <v>47</v>
      </c>
      <c r="L25" s="24"/>
      <c r="M25" s="24"/>
    </row>
    <row r="26" s="2" customFormat="1" ht="50.1" hidden="1" customHeight="1" spans="1:13">
      <c r="A26" s="26" t="s">
        <v>48</v>
      </c>
      <c r="B26" s="26"/>
      <c r="C26" s="53"/>
      <c r="D26" s="53"/>
      <c r="E26" s="53"/>
      <c r="F26" s="53"/>
      <c r="G26" s="53"/>
      <c r="H26" s="53"/>
      <c r="I26" s="53"/>
      <c r="J26" s="26" t="s">
        <v>49</v>
      </c>
      <c r="K26" s="53"/>
      <c r="L26" s="53"/>
      <c r="M26" s="53"/>
    </row>
    <row r="27" s="2" customFormat="1" ht="50.1" hidden="1" customHeight="1" spans="1:13">
      <c r="A27" s="26" t="s">
        <v>50</v>
      </c>
      <c r="B27" s="26"/>
      <c r="C27" s="53"/>
      <c r="D27" s="53"/>
      <c r="E27" s="53"/>
      <c r="F27" s="53"/>
      <c r="G27" s="53"/>
      <c r="H27" s="53"/>
      <c r="I27" s="53"/>
      <c r="J27" s="26" t="s">
        <v>51</v>
      </c>
      <c r="K27" s="77"/>
      <c r="L27" s="77"/>
      <c r="M27" s="77"/>
    </row>
    <row r="28" s="2" customFormat="1" ht="50.1" hidden="1" customHeight="1" spans="1:13">
      <c r="A28" s="26" t="s">
        <v>52</v>
      </c>
      <c r="B28" s="26"/>
      <c r="C28" s="53"/>
      <c r="D28" s="53"/>
      <c r="E28" s="53"/>
      <c r="F28" s="53"/>
      <c r="G28" s="53"/>
      <c r="H28" s="53"/>
      <c r="I28" s="53"/>
      <c r="J28" s="26" t="s">
        <v>53</v>
      </c>
      <c r="K28" s="77"/>
      <c r="L28" s="77"/>
      <c r="M28" s="77"/>
    </row>
    <row r="29" s="2" customFormat="1" ht="19.2" customHeight="1" spans="2:13">
      <c r="B29" s="3"/>
      <c r="D29" s="4">
        <f>C4-D22</f>
        <v>114307.81</v>
      </c>
      <c r="E29" s="4"/>
      <c r="F29" s="3"/>
      <c r="G29" s="4"/>
      <c r="I29" s="4">
        <f>D22-F22-G22-M22</f>
        <v>200</v>
      </c>
      <c r="K29" s="4"/>
      <c r="L29" s="4">
        <f>D22-M22-G22</f>
        <v>38363.9999999999</v>
      </c>
      <c r="M29" s="4"/>
    </row>
    <row r="30" s="2" customFormat="1" ht="19.2" customHeight="1" spans="2:13">
      <c r="B30" s="3"/>
      <c r="D30" s="4"/>
      <c r="E30" s="4"/>
      <c r="F30" s="3"/>
      <c r="G30" s="4"/>
      <c r="M30" s="4"/>
    </row>
    <row r="31" s="2" customFormat="1" ht="22.05" customHeight="1" spans="2:14">
      <c r="B31" s="105"/>
      <c r="C31" s="106"/>
      <c r="D31" s="107" t="s">
        <v>2</v>
      </c>
      <c r="E31" s="108"/>
      <c r="F31" s="108"/>
      <c r="G31" s="108"/>
      <c r="H31" s="108"/>
      <c r="I31" s="108"/>
      <c r="J31" s="108"/>
      <c r="K31" s="108"/>
      <c r="L31" s="124"/>
      <c r="M31" s="106"/>
      <c r="N31" s="106"/>
    </row>
    <row r="32" s="2" customFormat="1" ht="21" customHeight="1" spans="2:14">
      <c r="B32" s="105"/>
      <c r="C32" s="106"/>
      <c r="D32" s="109" t="s">
        <v>151</v>
      </c>
      <c r="E32" s="109" t="s">
        <v>81</v>
      </c>
      <c r="F32" s="105" t="s">
        <v>32</v>
      </c>
      <c r="G32" s="109" t="s">
        <v>152</v>
      </c>
      <c r="H32" s="109" t="s">
        <v>153</v>
      </c>
      <c r="I32" s="125" t="s">
        <v>154</v>
      </c>
      <c r="J32" s="106" t="s">
        <v>90</v>
      </c>
      <c r="K32" s="106" t="s">
        <v>155</v>
      </c>
      <c r="L32" s="106" t="s">
        <v>156</v>
      </c>
      <c r="M32" s="106"/>
      <c r="N32" s="106"/>
    </row>
    <row r="33" s="2" customFormat="1" ht="21" customHeight="1" spans="2:14">
      <c r="B33" s="105"/>
      <c r="C33" s="106"/>
      <c r="D33" s="109">
        <v>3695800</v>
      </c>
      <c r="E33" s="109"/>
      <c r="F33" s="110">
        <v>38164</v>
      </c>
      <c r="G33" s="109"/>
      <c r="H33" s="109">
        <f>D22*0.01</f>
        <v>36958</v>
      </c>
      <c r="I33" s="125">
        <f>D22*0.03</f>
        <v>110874</v>
      </c>
      <c r="J33" s="106">
        <v>200</v>
      </c>
      <c r="K33" s="106">
        <v>3526700</v>
      </c>
      <c r="L33" s="106">
        <f>D33+E33-F33-G33-H33-I33-J33-K33</f>
        <v>-17096</v>
      </c>
      <c r="M33" s="106"/>
      <c r="N33" s="109"/>
    </row>
    <row r="34" s="2" customFormat="1" ht="13.5" spans="2:12">
      <c r="B34"/>
      <c r="D34" s="4"/>
      <c r="E34" s="4"/>
      <c r="F34" s="3"/>
      <c r="G34" s="4"/>
      <c r="H34" s="4"/>
      <c r="I34" s="1" t="s">
        <v>163</v>
      </c>
      <c r="K34" s="2">
        <v>3547709.33</v>
      </c>
      <c r="L34" s="2">
        <f>L33+K33-K34</f>
        <v>-38105.3300000001</v>
      </c>
    </row>
    <row r="35" s="2" customFormat="1" spans="2:8">
      <c r="B35" s="3"/>
      <c r="D35" s="4"/>
      <c r="E35" s="4"/>
      <c r="F35" s="3"/>
      <c r="G35" s="4"/>
      <c r="H35" s="4"/>
    </row>
    <row r="36" s="2" customFormat="1" spans="2:8">
      <c r="B36" s="3"/>
      <c r="D36" s="4"/>
      <c r="E36" s="4"/>
      <c r="F36" s="3"/>
      <c r="G36" s="4"/>
      <c r="H36" s="4"/>
    </row>
    <row r="37" s="2" customFormat="1" ht="13.5" spans="2:8">
      <c r="B37" s="3"/>
      <c r="C37"/>
      <c r="D37" s="4"/>
      <c r="E37" s="4"/>
      <c r="F37" s="3"/>
      <c r="G37" s="4"/>
      <c r="H37" s="4"/>
    </row>
    <row r="38" s="2" customFormat="1" spans="2:8">
      <c r="B38" s="3"/>
      <c r="D38" s="4"/>
      <c r="E38" s="4"/>
      <c r="F38" s="3"/>
      <c r="G38" s="4"/>
      <c r="H38" s="4"/>
    </row>
    <row r="39" s="2" customFormat="1" ht="12.75" spans="2:24">
      <c r="B39" s="3"/>
      <c r="D39" s="4"/>
      <c r="E39" s="4"/>
      <c r="F39" s="3"/>
      <c r="G39" s="4"/>
      <c r="H39" s="4"/>
      <c r="N39" s="126" t="s">
        <v>95</v>
      </c>
      <c r="O39" s="126" t="s">
        <v>96</v>
      </c>
      <c r="P39" s="126" t="s">
        <v>97</v>
      </c>
      <c r="Q39" s="126" t="s">
        <v>98</v>
      </c>
      <c r="R39" s="126" t="s">
        <v>99</v>
      </c>
      <c r="S39" s="126" t="s">
        <v>100</v>
      </c>
      <c r="T39" s="126" t="s">
        <v>101</v>
      </c>
      <c r="U39" s="126" t="s">
        <v>102</v>
      </c>
      <c r="V39" s="126" t="s">
        <v>103</v>
      </c>
      <c r="W39" s="126" t="s">
        <v>104</v>
      </c>
      <c r="X39" s="126" t="s">
        <v>105</v>
      </c>
    </row>
    <row r="40" s="2" customFormat="1" ht="12.75" spans="2:24">
      <c r="B40" s="3"/>
      <c r="D40" s="4"/>
      <c r="E40" s="4"/>
      <c r="F40" s="3"/>
      <c r="G40" s="4"/>
      <c r="H40" s="4"/>
      <c r="N40" s="127" t="s">
        <v>106</v>
      </c>
      <c r="O40" s="128">
        <v>0</v>
      </c>
      <c r="P40" s="128">
        <v>310000</v>
      </c>
      <c r="Q40" s="128">
        <v>310020.2</v>
      </c>
      <c r="R40" s="127" t="s">
        <v>107</v>
      </c>
      <c r="S40" s="127" t="s">
        <v>86</v>
      </c>
      <c r="T40" s="127" t="s">
        <v>108</v>
      </c>
      <c r="U40" s="127" t="s">
        <v>109</v>
      </c>
      <c r="V40" s="127" t="s">
        <v>110</v>
      </c>
      <c r="W40" s="127" t="s">
        <v>111</v>
      </c>
      <c r="X40" s="127" t="s">
        <v>112</v>
      </c>
    </row>
    <row r="41" s="2" customFormat="1" ht="12.75" spans="2:24">
      <c r="B41" s="3"/>
      <c r="D41" s="4"/>
      <c r="E41" s="4"/>
      <c r="F41" s="3"/>
      <c r="G41" s="4"/>
      <c r="H41" s="4"/>
      <c r="N41" s="127" t="s">
        <v>113</v>
      </c>
      <c r="O41" s="128">
        <v>0</v>
      </c>
      <c r="P41" s="128">
        <v>35000</v>
      </c>
      <c r="Q41" s="128">
        <v>97679.36</v>
      </c>
      <c r="R41" s="127" t="s">
        <v>107</v>
      </c>
      <c r="S41" s="127" t="s">
        <v>86</v>
      </c>
      <c r="T41" s="127" t="s">
        <v>108</v>
      </c>
      <c r="U41" s="127" t="s">
        <v>109</v>
      </c>
      <c r="V41" s="127" t="s">
        <v>114</v>
      </c>
      <c r="W41" s="127" t="s">
        <v>111</v>
      </c>
      <c r="X41" s="127" t="s">
        <v>115</v>
      </c>
    </row>
    <row r="42" s="2" customFormat="1" ht="12.75" spans="2:24">
      <c r="B42" s="3"/>
      <c r="D42" s="4"/>
      <c r="E42" s="4"/>
      <c r="F42" s="3"/>
      <c r="G42" s="4"/>
      <c r="H42" s="4"/>
      <c r="N42" s="127" t="s">
        <v>116</v>
      </c>
      <c r="O42" s="128">
        <v>0</v>
      </c>
      <c r="P42" s="128">
        <v>100000</v>
      </c>
      <c r="Q42" s="128">
        <v>313253.07</v>
      </c>
      <c r="R42" s="127" t="s">
        <v>107</v>
      </c>
      <c r="S42" s="127" t="s">
        <v>86</v>
      </c>
      <c r="T42" s="127" t="s">
        <v>108</v>
      </c>
      <c r="U42" s="127" t="s">
        <v>109</v>
      </c>
      <c r="V42" s="127" t="s">
        <v>117</v>
      </c>
      <c r="W42" s="127" t="s">
        <v>111</v>
      </c>
      <c r="X42" s="127" t="s">
        <v>118</v>
      </c>
    </row>
    <row r="43" s="2" customFormat="1" ht="12.75" spans="2:24">
      <c r="B43" s="3"/>
      <c r="D43" s="4"/>
      <c r="E43" s="4"/>
      <c r="F43" s="3"/>
      <c r="G43" s="4"/>
      <c r="H43" s="4"/>
      <c r="N43" s="127" t="s">
        <v>119</v>
      </c>
      <c r="O43" s="128">
        <v>0</v>
      </c>
      <c r="P43" s="128">
        <v>50000</v>
      </c>
      <c r="Q43" s="128">
        <v>250243.07</v>
      </c>
      <c r="R43" s="127" t="s">
        <v>107</v>
      </c>
      <c r="S43" s="127" t="s">
        <v>86</v>
      </c>
      <c r="T43" s="127" t="s">
        <v>108</v>
      </c>
      <c r="U43" s="127" t="s">
        <v>109</v>
      </c>
      <c r="V43" s="127" t="s">
        <v>120</v>
      </c>
      <c r="W43" s="127" t="s">
        <v>111</v>
      </c>
      <c r="X43" s="127" t="s">
        <v>115</v>
      </c>
    </row>
    <row r="44" s="2" customFormat="1" ht="12.75" spans="2:24">
      <c r="B44" s="3"/>
      <c r="D44" s="4"/>
      <c r="E44" s="4"/>
      <c r="F44" s="3"/>
      <c r="G44" s="4"/>
      <c r="H44" s="4"/>
      <c r="N44" s="127" t="s">
        <v>121</v>
      </c>
      <c r="O44" s="128">
        <v>0</v>
      </c>
      <c r="P44" s="128">
        <v>100000</v>
      </c>
      <c r="Q44" s="128">
        <v>300233.07</v>
      </c>
      <c r="R44" s="127" t="s">
        <v>107</v>
      </c>
      <c r="S44" s="127" t="s">
        <v>86</v>
      </c>
      <c r="T44" s="127" t="s">
        <v>108</v>
      </c>
      <c r="U44" s="127" t="s">
        <v>109</v>
      </c>
      <c r="V44" s="127" t="s">
        <v>122</v>
      </c>
      <c r="W44" s="127" t="s">
        <v>111</v>
      </c>
      <c r="X44" s="127" t="s">
        <v>123</v>
      </c>
    </row>
    <row r="45" s="2" customFormat="1" ht="12.75" spans="2:24">
      <c r="B45" s="3"/>
      <c r="D45" s="4"/>
      <c r="E45" s="4"/>
      <c r="F45" s="3"/>
      <c r="G45" s="4"/>
      <c r="H45" s="4"/>
      <c r="N45" s="127" t="s">
        <v>124</v>
      </c>
      <c r="O45" s="128">
        <v>0</v>
      </c>
      <c r="P45" s="128">
        <v>100000</v>
      </c>
      <c r="Q45" s="128">
        <v>592723.07</v>
      </c>
      <c r="R45" s="127" t="s">
        <v>107</v>
      </c>
      <c r="S45" s="127" t="s">
        <v>86</v>
      </c>
      <c r="T45" s="127" t="s">
        <v>108</v>
      </c>
      <c r="U45" s="127" t="s">
        <v>109</v>
      </c>
      <c r="V45" s="127" t="s">
        <v>125</v>
      </c>
      <c r="W45" s="127" t="s">
        <v>111</v>
      </c>
      <c r="X45" s="127" t="s">
        <v>118</v>
      </c>
    </row>
    <row r="46" s="2" customFormat="1" ht="12.75" spans="2:24">
      <c r="B46" s="3"/>
      <c r="D46" s="4"/>
      <c r="E46" s="4"/>
      <c r="F46" s="3"/>
      <c r="G46" s="4"/>
      <c r="H46" s="4"/>
      <c r="N46" s="127" t="s">
        <v>126</v>
      </c>
      <c r="O46" s="128">
        <v>0</v>
      </c>
      <c r="P46" s="128">
        <v>100000</v>
      </c>
      <c r="Q46" s="128">
        <v>192692.07</v>
      </c>
      <c r="R46" s="127" t="s">
        <v>107</v>
      </c>
      <c r="S46" s="127" t="s">
        <v>86</v>
      </c>
      <c r="T46" s="127" t="s">
        <v>108</v>
      </c>
      <c r="U46" s="127" t="s">
        <v>109</v>
      </c>
      <c r="V46" s="127" t="s">
        <v>127</v>
      </c>
      <c r="W46" s="127" t="s">
        <v>111</v>
      </c>
      <c r="X46" s="127" t="s">
        <v>123</v>
      </c>
    </row>
    <row r="47" s="2" customFormat="1" ht="12.75" spans="2:24">
      <c r="B47" s="3"/>
      <c r="D47" s="4"/>
      <c r="E47" s="4"/>
      <c r="F47" s="3"/>
      <c r="G47" s="4"/>
      <c r="H47" s="4"/>
      <c r="N47" s="127" t="s">
        <v>128</v>
      </c>
      <c r="O47" s="128">
        <v>0</v>
      </c>
      <c r="P47" s="128">
        <v>100000</v>
      </c>
      <c r="Q47" s="128">
        <v>139506.07</v>
      </c>
      <c r="R47" s="127" t="s">
        <v>107</v>
      </c>
      <c r="S47" s="127" t="s">
        <v>86</v>
      </c>
      <c r="T47" s="127" t="s">
        <v>108</v>
      </c>
      <c r="U47" s="127" t="s">
        <v>109</v>
      </c>
      <c r="V47" s="127" t="s">
        <v>129</v>
      </c>
      <c r="W47" s="127" t="s">
        <v>111</v>
      </c>
      <c r="X47" s="127" t="s">
        <v>130</v>
      </c>
    </row>
    <row r="48" s="2" customFormat="1" ht="12.75" spans="2:24">
      <c r="B48" s="3"/>
      <c r="D48" s="4"/>
      <c r="E48" s="4"/>
      <c r="F48" s="3"/>
      <c r="G48" s="4"/>
      <c r="H48" s="4"/>
      <c r="N48" s="127" t="s">
        <v>131</v>
      </c>
      <c r="O48" s="128">
        <v>0</v>
      </c>
      <c r="P48" s="128">
        <v>157700</v>
      </c>
      <c r="Q48" s="128">
        <v>197328.57</v>
      </c>
      <c r="R48" s="127" t="s">
        <v>107</v>
      </c>
      <c r="S48" s="130" t="s">
        <v>86</v>
      </c>
      <c r="T48" s="127" t="s">
        <v>108</v>
      </c>
      <c r="U48" s="127" t="s">
        <v>109</v>
      </c>
      <c r="V48" s="127" t="s">
        <v>132</v>
      </c>
      <c r="W48" s="127" t="s">
        <v>111</v>
      </c>
      <c r="X48" s="127" t="s">
        <v>133</v>
      </c>
    </row>
    <row r="49" s="2" customFormat="1" ht="12.75" spans="2:24">
      <c r="B49" s="3"/>
      <c r="D49" s="4"/>
      <c r="E49" s="4"/>
      <c r="F49" s="3"/>
      <c r="G49" s="4"/>
      <c r="H49" s="4"/>
      <c r="N49" s="127" t="s">
        <v>134</v>
      </c>
      <c r="O49" s="128">
        <v>0</v>
      </c>
      <c r="P49" s="128">
        <v>200000</v>
      </c>
      <c r="Q49" s="128">
        <v>239648.57</v>
      </c>
      <c r="R49" s="127" t="s">
        <v>107</v>
      </c>
      <c r="S49" s="127" t="s">
        <v>86</v>
      </c>
      <c r="T49" s="127" t="s">
        <v>108</v>
      </c>
      <c r="U49" s="127" t="s">
        <v>109</v>
      </c>
      <c r="V49" s="127" t="s">
        <v>135</v>
      </c>
      <c r="W49" s="127" t="s">
        <v>111</v>
      </c>
      <c r="X49" s="127" t="s">
        <v>130</v>
      </c>
    </row>
    <row r="50" s="2" customFormat="1" ht="12.75" spans="2:24">
      <c r="B50" s="3"/>
      <c r="D50" s="4"/>
      <c r="E50" s="4"/>
      <c r="F50" s="3"/>
      <c r="G50" s="4"/>
      <c r="H50" s="4"/>
      <c r="N50" s="127" t="s">
        <v>136</v>
      </c>
      <c r="O50" s="128">
        <v>0</v>
      </c>
      <c r="P50" s="128">
        <v>200000</v>
      </c>
      <c r="Q50" s="128">
        <v>206938.57</v>
      </c>
      <c r="R50" s="127" t="s">
        <v>107</v>
      </c>
      <c r="S50" s="127" t="s">
        <v>86</v>
      </c>
      <c r="T50" s="127" t="s">
        <v>108</v>
      </c>
      <c r="U50" s="127" t="s">
        <v>109</v>
      </c>
      <c r="V50" s="127" t="s">
        <v>137</v>
      </c>
      <c r="W50" s="127" t="s">
        <v>111</v>
      </c>
      <c r="X50" s="127" t="s">
        <v>138</v>
      </c>
    </row>
    <row r="51" s="2" customFormat="1" ht="12.75" spans="2:24">
      <c r="B51" s="3"/>
      <c r="D51" s="4"/>
      <c r="E51" s="4"/>
      <c r="F51" s="3"/>
      <c r="G51" s="4"/>
      <c r="H51" s="4"/>
      <c r="N51" s="127" t="s">
        <v>139</v>
      </c>
      <c r="O51" s="128">
        <v>0</v>
      </c>
      <c r="P51" s="128">
        <v>200670</v>
      </c>
      <c r="Q51" s="128">
        <v>207592.57</v>
      </c>
      <c r="R51" s="127" t="s">
        <v>107</v>
      </c>
      <c r="S51" s="127" t="s">
        <v>86</v>
      </c>
      <c r="T51" s="127" t="s">
        <v>108</v>
      </c>
      <c r="U51" s="127" t="s">
        <v>109</v>
      </c>
      <c r="V51" s="127" t="s">
        <v>140</v>
      </c>
      <c r="W51" s="127" t="s">
        <v>111</v>
      </c>
      <c r="X51" s="127" t="s">
        <v>138</v>
      </c>
    </row>
    <row r="52" s="2" customFormat="1" ht="12.75" spans="2:24">
      <c r="B52" s="3"/>
      <c r="D52" s="4"/>
      <c r="E52" s="4"/>
      <c r="F52" s="3"/>
      <c r="G52" s="4"/>
      <c r="H52" s="4"/>
      <c r="N52" s="127" t="s">
        <v>141</v>
      </c>
      <c r="O52" s="128">
        <v>0</v>
      </c>
      <c r="P52" s="128">
        <v>480000</v>
      </c>
      <c r="Q52" s="128">
        <v>486922.57</v>
      </c>
      <c r="R52" s="127" t="s">
        <v>107</v>
      </c>
      <c r="S52" s="127" t="s">
        <v>86</v>
      </c>
      <c r="T52" s="127" t="s">
        <v>108</v>
      </c>
      <c r="U52" s="127" t="s">
        <v>109</v>
      </c>
      <c r="V52" s="127" t="s">
        <v>142</v>
      </c>
      <c r="W52" s="127" t="s">
        <v>111</v>
      </c>
      <c r="X52" s="127" t="s">
        <v>143</v>
      </c>
    </row>
    <row r="53" s="2" customFormat="1" ht="12.75" spans="2:24">
      <c r="B53" s="3"/>
      <c r="D53" s="4"/>
      <c r="E53" s="4"/>
      <c r="F53" s="3"/>
      <c r="G53" s="4"/>
      <c r="H53" s="4"/>
      <c r="N53" s="127" t="s">
        <v>144</v>
      </c>
      <c r="O53" s="128">
        <v>0</v>
      </c>
      <c r="P53" s="128">
        <v>90000</v>
      </c>
      <c r="Q53" s="128">
        <v>192786.95</v>
      </c>
      <c r="R53" s="127" t="s">
        <v>107</v>
      </c>
      <c r="S53" s="127" t="s">
        <v>86</v>
      </c>
      <c r="T53" s="127" t="s">
        <v>108</v>
      </c>
      <c r="U53" s="127" t="s">
        <v>109</v>
      </c>
      <c r="V53" s="127" t="s">
        <v>145</v>
      </c>
      <c r="W53" s="127" t="s">
        <v>111</v>
      </c>
      <c r="X53" s="127" t="s">
        <v>130</v>
      </c>
    </row>
    <row r="54" s="2" customFormat="1" ht="12.75" spans="2:24">
      <c r="B54" s="3"/>
      <c r="D54" s="4"/>
      <c r="E54" s="4"/>
      <c r="F54" s="3"/>
      <c r="G54" s="4"/>
      <c r="H54" s="4"/>
      <c r="N54" s="126"/>
      <c r="O54" s="126"/>
      <c r="P54" s="126"/>
      <c r="Q54" s="126"/>
      <c r="R54" s="126"/>
      <c r="S54" s="126"/>
      <c r="T54" s="126"/>
      <c r="U54" s="126"/>
      <c r="V54" s="126"/>
      <c r="W54" s="126"/>
      <c r="X54" s="126"/>
    </row>
    <row r="55" s="2" customFormat="1" ht="12.75" spans="2:24">
      <c r="B55" s="3"/>
      <c r="D55" s="4"/>
      <c r="E55" s="4"/>
      <c r="F55" s="3"/>
      <c r="G55" s="4"/>
      <c r="H55" s="4"/>
      <c r="N55" s="126"/>
      <c r="O55" s="126"/>
      <c r="P55" s="129">
        <v>2223370</v>
      </c>
      <c r="Q55" s="126"/>
      <c r="R55" s="126"/>
      <c r="S55" s="126"/>
      <c r="T55" s="126"/>
      <c r="U55" s="126"/>
      <c r="V55" s="126"/>
      <c r="W55" s="126"/>
      <c r="X55" s="126"/>
    </row>
    <row r="56" s="2" customFormat="1" ht="12.75" spans="2:24">
      <c r="B56" s="3"/>
      <c r="D56" s="4"/>
      <c r="E56" s="4"/>
      <c r="F56" s="3"/>
      <c r="G56" s="4"/>
      <c r="H56" s="4"/>
      <c r="N56" s="127" t="s">
        <v>146</v>
      </c>
      <c r="O56" s="128">
        <v>0</v>
      </c>
      <c r="P56" s="128">
        <v>72600</v>
      </c>
      <c r="Q56" s="128">
        <v>280254.36</v>
      </c>
      <c r="R56" s="127" t="s">
        <v>107</v>
      </c>
      <c r="S56" s="127" t="s">
        <v>147</v>
      </c>
      <c r="T56" s="127" t="s">
        <v>148</v>
      </c>
      <c r="U56" s="127" t="s">
        <v>109</v>
      </c>
      <c r="V56" s="127" t="s">
        <v>149</v>
      </c>
      <c r="W56" s="127" t="s">
        <v>111</v>
      </c>
      <c r="X56" s="127" t="s">
        <v>150</v>
      </c>
    </row>
  </sheetData>
  <mergeCells count="43">
    <mergeCell ref="A1:M1"/>
    <mergeCell ref="A2:B2"/>
    <mergeCell ref="C2:I2"/>
    <mergeCell ref="A3:B3"/>
    <mergeCell ref="C3:E3"/>
    <mergeCell ref="A4:B4"/>
    <mergeCell ref="C4:E4"/>
    <mergeCell ref="B5:D5"/>
    <mergeCell ref="F5:I5"/>
    <mergeCell ref="J5:K5"/>
    <mergeCell ref="L5:M5"/>
    <mergeCell ref="A22:B22"/>
    <mergeCell ref="C23:D23"/>
    <mergeCell ref="F23:I23"/>
    <mergeCell ref="C24:D24"/>
    <mergeCell ref="F24:I24"/>
    <mergeCell ref="A25:B25"/>
    <mergeCell ref="C25:I25"/>
    <mergeCell ref="K25:M25"/>
    <mergeCell ref="A26:B26"/>
    <mergeCell ref="C26:I26"/>
    <mergeCell ref="K26:M26"/>
    <mergeCell ref="A27:B27"/>
    <mergeCell ref="C27:I27"/>
    <mergeCell ref="K27:M27"/>
    <mergeCell ref="A28:B28"/>
    <mergeCell ref="C28:I28"/>
    <mergeCell ref="K28:M28"/>
    <mergeCell ref="D31:L31"/>
    <mergeCell ref="A5:A6"/>
    <mergeCell ref="A13:A14"/>
    <mergeCell ref="B13:B14"/>
    <mergeCell ref="C13:C14"/>
    <mergeCell ref="D13:D14"/>
    <mergeCell ref="E13:E14"/>
    <mergeCell ref="F13:F14"/>
    <mergeCell ref="H3:H4"/>
    <mergeCell ref="M13:M14"/>
    <mergeCell ref="N13:N14"/>
    <mergeCell ref="I3:K4"/>
    <mergeCell ref="A23:B24"/>
    <mergeCell ref="J23:K24"/>
    <mergeCell ref="L23:M24"/>
  </mergeCells>
  <pageMargins left="0.75" right="0.75" top="1" bottom="1" header="0.5" footer="0.5"/>
  <headerFooter/>
  <drawing r:id="rId2"/>
  <legacyDrawing r:id="rId3"/>
  <oleObjects>
    <mc:AlternateContent xmlns:mc="http://schemas.openxmlformats.org/markup-compatibility/2006">
      <mc:Choice Requires="x14">
        <oleObject shapeId="9217" progId="Excel.Sheet.12" r:id="rId4">
          <objectPr defaultSize="0" r:id="rId5">
            <anchor moveWithCells="1">
              <from>
                <xdr:col>13</xdr:col>
                <xdr:colOff>0</xdr:colOff>
                <xdr:row>16</xdr:row>
                <xdr:rowOff>0</xdr:rowOff>
              </from>
              <to>
                <xdr:col>14</xdr:col>
                <xdr:colOff>7620</xdr:colOff>
                <xdr:row>17</xdr:row>
                <xdr:rowOff>7620</xdr:rowOff>
              </to>
            </anchor>
          </objectPr>
        </oleObject>
      </mc:Choice>
      <mc:Fallback>
        <oleObject shapeId="9217" progId="Excel.Sheet.12" r:id="rId4"/>
      </mc:Fallback>
    </mc:AlternateContent>
  </oleObject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AM40"/>
  <sheetViews>
    <sheetView workbookViewId="0">
      <selection activeCell="E12" sqref="E12"/>
    </sheetView>
  </sheetViews>
  <sheetFormatPr defaultColWidth="9" defaultRowHeight="11.25"/>
  <cols>
    <col min="1" max="1" width="3.88333333333333" style="2" customWidth="1"/>
    <col min="2" max="2" width="6.775" style="3" customWidth="1"/>
    <col min="3" max="3" width="4.44166666666667" style="2" customWidth="1"/>
    <col min="4" max="4" width="9.775" style="4" customWidth="1"/>
    <col min="5" max="5" width="9" style="3" customWidth="1"/>
    <col min="6" max="6" width="8" style="4" customWidth="1"/>
    <col min="7" max="7" width="8.775" style="4" customWidth="1"/>
    <col min="8" max="8" width="10.6666666666667" style="2" customWidth="1"/>
    <col min="9" max="9" width="7.33333333333333" style="2" customWidth="1"/>
    <col min="10" max="10" width="9" style="2" customWidth="1"/>
    <col min="11" max="11" width="10.775" style="2" customWidth="1"/>
    <col min="12" max="12" width="12.6666666666667" style="2" customWidth="1"/>
    <col min="13" max="13" width="9" style="2"/>
    <col min="14" max="14" width="9.66666666666667" style="2"/>
    <col min="15" max="18" width="9" style="2"/>
    <col min="19" max="19" width="19" style="2" customWidth="1"/>
    <col min="20" max="16384" width="9" style="2"/>
  </cols>
  <sheetData>
    <row r="1" ht="21" customHeight="1" spans="1:12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ht="27.9" customHeight="1" spans="1:39">
      <c r="A2" s="7" t="s">
        <v>1</v>
      </c>
      <c r="B2" s="8"/>
      <c r="C2" s="9" t="s">
        <v>2</v>
      </c>
      <c r="D2" s="10"/>
      <c r="E2" s="10"/>
      <c r="F2" s="10"/>
      <c r="G2" s="10"/>
      <c r="H2" s="11"/>
      <c r="I2" s="54" t="s">
        <v>3</v>
      </c>
      <c r="J2" s="55">
        <v>8362</v>
      </c>
      <c r="K2" s="56" t="s">
        <v>4</v>
      </c>
      <c r="L2" s="56" t="s">
        <v>5</v>
      </c>
      <c r="N2" s="57" t="s">
        <v>5</v>
      </c>
      <c r="O2" s="58">
        <v>95</v>
      </c>
      <c r="P2" s="59">
        <v>8362</v>
      </c>
      <c r="Q2" s="78" t="s">
        <v>2</v>
      </c>
      <c r="R2" s="79" t="s">
        <v>6</v>
      </c>
      <c r="S2" s="80">
        <v>3816333.91</v>
      </c>
      <c r="T2" s="81" t="s">
        <v>7</v>
      </c>
      <c r="U2" s="81" t="s">
        <v>8</v>
      </c>
      <c r="V2" s="82" t="s">
        <v>9</v>
      </c>
      <c r="W2" s="83" t="s">
        <v>10</v>
      </c>
      <c r="X2" s="84" t="s">
        <v>11</v>
      </c>
      <c r="Y2" s="85"/>
      <c r="Z2" s="84"/>
      <c r="AA2" s="86" t="s">
        <v>12</v>
      </c>
      <c r="AB2" s="87"/>
      <c r="AC2" s="88"/>
      <c r="AD2" s="88"/>
      <c r="AE2" s="88"/>
      <c r="AF2" s="88"/>
      <c r="AG2" s="88"/>
      <c r="AH2" s="88"/>
      <c r="AI2" s="88"/>
      <c r="AJ2" s="88"/>
      <c r="AK2" s="88"/>
      <c r="AL2" s="88"/>
      <c r="AM2" s="88"/>
    </row>
    <row r="3" ht="27.9" customHeight="1" spans="1:12">
      <c r="A3" s="7" t="s">
        <v>13</v>
      </c>
      <c r="B3" s="8"/>
      <c r="C3" s="12">
        <v>3816333.91</v>
      </c>
      <c r="D3" s="13"/>
      <c r="E3" s="14" t="s">
        <v>14</v>
      </c>
      <c r="F3" s="15" t="s">
        <v>6</v>
      </c>
      <c r="G3" s="16" t="s">
        <v>15</v>
      </c>
      <c r="H3" s="17" t="s">
        <v>54</v>
      </c>
      <c r="I3" s="60"/>
      <c r="J3" s="61"/>
      <c r="K3" s="26" t="s">
        <v>18</v>
      </c>
      <c r="L3" s="62" t="s">
        <v>19</v>
      </c>
    </row>
    <row r="4" ht="27.9" customHeight="1" spans="1:12">
      <c r="A4" s="7" t="s">
        <v>20</v>
      </c>
      <c r="B4" s="8"/>
      <c r="C4" s="18">
        <v>3810107.81</v>
      </c>
      <c r="D4" s="19"/>
      <c r="E4" s="14" t="s">
        <v>21</v>
      </c>
      <c r="F4" s="15" t="s">
        <v>55</v>
      </c>
      <c r="G4" s="20"/>
      <c r="H4" s="21"/>
      <c r="I4" s="63"/>
      <c r="J4" s="64"/>
      <c r="K4" s="14" t="s">
        <v>23</v>
      </c>
      <c r="L4" s="65" t="s">
        <v>11</v>
      </c>
    </row>
    <row r="5" ht="27.9" customHeight="1" spans="1:12">
      <c r="A5" s="22" t="s">
        <v>24</v>
      </c>
      <c r="B5" s="7" t="s">
        <v>25</v>
      </c>
      <c r="C5" s="23"/>
      <c r="D5" s="8"/>
      <c r="E5" s="7" t="s">
        <v>26</v>
      </c>
      <c r="F5" s="23"/>
      <c r="G5" s="23"/>
      <c r="H5" s="8"/>
      <c r="I5" s="7" t="s">
        <v>27</v>
      </c>
      <c r="J5" s="8"/>
      <c r="K5" s="12" t="s">
        <v>28</v>
      </c>
      <c r="L5" s="13"/>
    </row>
    <row r="6" ht="27.9" customHeight="1" spans="1:12">
      <c r="A6" s="24"/>
      <c r="B6" s="25" t="s">
        <v>29</v>
      </c>
      <c r="C6" s="26" t="s">
        <v>30</v>
      </c>
      <c r="D6" s="14" t="s">
        <v>31</v>
      </c>
      <c r="E6" s="25" t="s">
        <v>32</v>
      </c>
      <c r="F6" s="14" t="s">
        <v>33</v>
      </c>
      <c r="G6" s="12" t="s">
        <v>34</v>
      </c>
      <c r="H6" s="26" t="s">
        <v>35</v>
      </c>
      <c r="I6" s="26" t="s">
        <v>29</v>
      </c>
      <c r="J6" s="26" t="s">
        <v>31</v>
      </c>
      <c r="K6" s="14" t="s">
        <v>36</v>
      </c>
      <c r="L6" s="14" t="s">
        <v>37</v>
      </c>
    </row>
    <row r="7" s="1" customFormat="1" ht="54" customHeight="1" spans="1:14">
      <c r="A7" s="27">
        <v>1</v>
      </c>
      <c r="B7" s="28">
        <v>43333</v>
      </c>
      <c r="C7" s="29" t="s">
        <v>38</v>
      </c>
      <c r="D7" s="30">
        <v>2670000</v>
      </c>
      <c r="E7" s="30">
        <f>ROUNDUP(D7*0.01,0)</f>
        <v>26700</v>
      </c>
      <c r="F7" s="30">
        <v>0</v>
      </c>
      <c r="G7" s="31" t="s">
        <v>39</v>
      </c>
      <c r="H7" s="32">
        <f>E7+F7</f>
        <v>26700</v>
      </c>
      <c r="I7" s="66"/>
      <c r="J7" s="67"/>
      <c r="K7" s="67">
        <f>D7*5%</f>
        <v>133500</v>
      </c>
      <c r="L7" s="32">
        <f>D7-K7</f>
        <v>2536500</v>
      </c>
      <c r="N7" s="1">
        <f>D7*0.05</f>
        <v>133500</v>
      </c>
    </row>
    <row r="8" s="1" customFormat="1" ht="20.1" customHeight="1" spans="1:12">
      <c r="A8" s="33"/>
      <c r="B8" s="34"/>
      <c r="C8" s="35"/>
      <c r="D8" s="36"/>
      <c r="E8" s="36"/>
      <c r="F8" s="36"/>
      <c r="G8" s="37"/>
      <c r="H8" s="38"/>
      <c r="I8" s="68"/>
      <c r="J8" s="67"/>
      <c r="K8" s="69" t="s">
        <v>40</v>
      </c>
      <c r="L8" s="38"/>
    </row>
    <row r="9" s="1" customFormat="1" ht="20.1" customHeight="1" spans="1:12">
      <c r="A9" s="33"/>
      <c r="B9" s="39" t="s">
        <v>56</v>
      </c>
      <c r="C9" s="35"/>
      <c r="D9" s="36"/>
      <c r="E9" s="36"/>
      <c r="F9" s="36"/>
      <c r="G9" s="40"/>
      <c r="H9" s="38"/>
      <c r="I9" s="68"/>
      <c r="J9" s="67"/>
      <c r="K9" s="67"/>
      <c r="L9" s="38"/>
    </row>
    <row r="10" ht="45" customHeight="1" spans="1:13">
      <c r="A10" s="27">
        <v>2</v>
      </c>
      <c r="B10" s="28">
        <v>43845</v>
      </c>
      <c r="C10" s="29" t="s">
        <v>38</v>
      </c>
      <c r="D10" s="30">
        <v>90000</v>
      </c>
      <c r="E10" s="30">
        <f>ROUNDUP(D10*0.01,0)</f>
        <v>900</v>
      </c>
      <c r="F10" s="30">
        <v>0</v>
      </c>
      <c r="G10" s="31" t="s">
        <v>39</v>
      </c>
      <c r="H10" s="32">
        <f>E10+F10</f>
        <v>900</v>
      </c>
      <c r="I10" s="66"/>
      <c r="J10" s="70"/>
      <c r="K10" s="70">
        <f>D10*0.02</f>
        <v>1800</v>
      </c>
      <c r="L10" s="32">
        <f>D10-K10</f>
        <v>88200</v>
      </c>
      <c r="M10" s="31" t="s">
        <v>57</v>
      </c>
    </row>
    <row r="11" s="1" customFormat="1" ht="20.1" customHeight="1" spans="1:12">
      <c r="A11" s="33"/>
      <c r="B11" s="34"/>
      <c r="C11" s="35"/>
      <c r="D11" s="41" t="s">
        <v>82</v>
      </c>
      <c r="E11" s="41" t="s">
        <v>59</v>
      </c>
      <c r="F11" s="41"/>
      <c r="G11" s="42"/>
      <c r="H11" s="41"/>
      <c r="I11" s="71"/>
      <c r="J11" s="72"/>
      <c r="K11" s="73" t="s">
        <v>60</v>
      </c>
      <c r="L11" s="38"/>
    </row>
    <row r="12" s="1" customFormat="1" ht="20.1" customHeight="1" spans="1:12">
      <c r="A12" s="43">
        <v>3</v>
      </c>
      <c r="B12" s="34">
        <v>43850</v>
      </c>
      <c r="C12" s="35" t="s">
        <v>38</v>
      </c>
      <c r="D12" s="36">
        <v>1025800</v>
      </c>
      <c r="E12" s="36">
        <v>11464</v>
      </c>
      <c r="F12" s="36"/>
      <c r="G12" s="40"/>
      <c r="H12" s="38"/>
      <c r="I12" s="68"/>
      <c r="J12" s="36"/>
      <c r="K12" s="36"/>
      <c r="L12" s="38"/>
    </row>
    <row r="13" s="1" customFormat="1" ht="20.1" customHeight="1" spans="1:12">
      <c r="A13" s="44"/>
      <c r="B13" s="34"/>
      <c r="C13" s="35"/>
      <c r="D13" s="36"/>
      <c r="E13" s="36"/>
      <c r="F13" s="36"/>
      <c r="G13" s="40"/>
      <c r="H13" s="38"/>
      <c r="I13" s="68"/>
      <c r="J13" s="36"/>
      <c r="K13" s="36"/>
      <c r="L13" s="38"/>
    </row>
    <row r="14" s="1" customFormat="1" ht="20.1" hidden="1" customHeight="1" spans="1:12">
      <c r="A14" s="33"/>
      <c r="B14" s="34"/>
      <c r="C14" s="35"/>
      <c r="D14" s="36"/>
      <c r="E14" s="36"/>
      <c r="F14" s="36"/>
      <c r="G14" s="40"/>
      <c r="H14" s="38"/>
      <c r="I14" s="68"/>
      <c r="J14" s="36"/>
      <c r="K14" s="36"/>
      <c r="L14" s="38"/>
    </row>
    <row r="15" s="1" customFormat="1" ht="20.1" hidden="1" customHeight="1" spans="1:12">
      <c r="A15" s="33"/>
      <c r="B15" s="34"/>
      <c r="C15" s="35"/>
      <c r="D15" s="36"/>
      <c r="E15" s="36"/>
      <c r="F15" s="36"/>
      <c r="G15" s="40"/>
      <c r="H15" s="38"/>
      <c r="I15" s="68"/>
      <c r="J15" s="36"/>
      <c r="K15" s="36"/>
      <c r="L15" s="38"/>
    </row>
    <row r="16" s="1" customFormat="1" ht="20.1" hidden="1" customHeight="1" spans="1:12">
      <c r="A16" s="33"/>
      <c r="B16" s="34"/>
      <c r="C16" s="35"/>
      <c r="D16" s="36"/>
      <c r="E16" s="36"/>
      <c r="F16" s="36"/>
      <c r="G16" s="40"/>
      <c r="H16" s="38"/>
      <c r="I16" s="68"/>
      <c r="J16" s="36"/>
      <c r="K16" s="36"/>
      <c r="L16" s="38"/>
    </row>
    <row r="17" s="1" customFormat="1" ht="20.1" hidden="1" customHeight="1" spans="1:12">
      <c r="A17" s="33"/>
      <c r="B17" s="34"/>
      <c r="C17" s="35"/>
      <c r="D17" s="36"/>
      <c r="E17" s="36"/>
      <c r="F17" s="36"/>
      <c r="G17" s="40"/>
      <c r="H17" s="38"/>
      <c r="I17" s="68"/>
      <c r="J17" s="36"/>
      <c r="K17" s="36"/>
      <c r="L17" s="38"/>
    </row>
    <row r="18" s="1" customFormat="1" ht="20.1" hidden="1" customHeight="1" spans="1:12">
      <c r="A18" s="33"/>
      <c r="B18" s="34"/>
      <c r="C18" s="35"/>
      <c r="D18" s="36"/>
      <c r="E18" s="36"/>
      <c r="F18" s="36"/>
      <c r="G18" s="40"/>
      <c r="H18" s="38"/>
      <c r="I18" s="68"/>
      <c r="J18" s="36"/>
      <c r="K18" s="36"/>
      <c r="L18" s="38"/>
    </row>
    <row r="19" s="1" customFormat="1" ht="20.1" hidden="1" customHeight="1" spans="1:12">
      <c r="A19" s="33"/>
      <c r="B19" s="34"/>
      <c r="C19" s="35"/>
      <c r="D19" s="36"/>
      <c r="E19" s="36"/>
      <c r="F19" s="36"/>
      <c r="G19" s="40"/>
      <c r="H19" s="38"/>
      <c r="I19" s="68"/>
      <c r="J19" s="36"/>
      <c r="K19" s="36"/>
      <c r="L19" s="38"/>
    </row>
    <row r="20" s="1" customFormat="1" ht="20.1" hidden="1" customHeight="1" spans="1:12">
      <c r="A20" s="33"/>
      <c r="B20" s="34"/>
      <c r="C20" s="35"/>
      <c r="D20" s="36"/>
      <c r="E20" s="36"/>
      <c r="F20" s="36"/>
      <c r="G20" s="40"/>
      <c r="H20" s="38"/>
      <c r="I20" s="68"/>
      <c r="J20" s="36"/>
      <c r="K20" s="36"/>
      <c r="L20" s="38"/>
    </row>
    <row r="21" s="1" customFormat="1" ht="20.1" hidden="1" customHeight="1" spans="1:12">
      <c r="A21" s="33"/>
      <c r="B21" s="34"/>
      <c r="C21" s="35"/>
      <c r="D21" s="36"/>
      <c r="E21" s="36"/>
      <c r="F21" s="36"/>
      <c r="G21" s="40"/>
      <c r="H21" s="38"/>
      <c r="I21" s="68"/>
      <c r="J21" s="36"/>
      <c r="K21" s="36"/>
      <c r="L21" s="38"/>
    </row>
    <row r="22" s="1" customFormat="1" ht="20.1" customHeight="1" spans="1:15">
      <c r="A22" s="33"/>
      <c r="B22" s="34"/>
      <c r="C22" s="35"/>
      <c r="D22" s="36"/>
      <c r="E22" s="36"/>
      <c r="F22" s="36"/>
      <c r="G22" s="40"/>
      <c r="H22" s="38"/>
      <c r="I22" s="68"/>
      <c r="J22" s="36"/>
      <c r="K22" s="36"/>
      <c r="L22" s="38"/>
      <c r="N22" s="1">
        <v>192000</v>
      </c>
      <c r="O22" s="1">
        <f>N22-L10</f>
        <v>103800</v>
      </c>
    </row>
    <row r="23" s="1" customFormat="1" ht="20.1" customHeight="1" spans="1:12">
      <c r="A23" s="33"/>
      <c r="B23" s="34"/>
      <c r="C23" s="35"/>
      <c r="D23" s="36"/>
      <c r="E23" s="36"/>
      <c r="F23" s="36"/>
      <c r="G23" s="40"/>
      <c r="H23" s="38"/>
      <c r="I23" s="68"/>
      <c r="J23" s="36"/>
      <c r="K23" s="36"/>
      <c r="L23" s="38"/>
    </row>
    <row r="24" s="1" customFormat="1" ht="20.1" customHeight="1" spans="1:12">
      <c r="A24" s="33"/>
      <c r="B24" s="34"/>
      <c r="C24" s="35"/>
      <c r="D24" s="36"/>
      <c r="E24" s="36"/>
      <c r="F24" s="36"/>
      <c r="G24" s="40"/>
      <c r="H24" s="38"/>
      <c r="I24" s="68"/>
      <c r="J24" s="74" t="s">
        <v>61</v>
      </c>
      <c r="K24" s="36"/>
      <c r="L24" s="38"/>
    </row>
    <row r="25" ht="30" customHeight="1" spans="1:15">
      <c r="A25" s="45" t="s">
        <v>35</v>
      </c>
      <c r="B25" s="46"/>
      <c r="C25" s="47" t="s">
        <v>41</v>
      </c>
      <c r="D25" s="48">
        <f t="shared" ref="D25:F25" si="0">SUM(D7:D24)</f>
        <v>3785800</v>
      </c>
      <c r="E25" s="48">
        <f t="shared" si="0"/>
        <v>39064</v>
      </c>
      <c r="F25" s="48">
        <f t="shared" si="0"/>
        <v>0</v>
      </c>
      <c r="G25" s="49" t="s">
        <v>41</v>
      </c>
      <c r="H25" s="48">
        <f t="shared" ref="H25:L25" si="1">SUM(H7:H24)</f>
        <v>27600</v>
      </c>
      <c r="I25" s="49" t="s">
        <v>41</v>
      </c>
      <c r="J25" s="48">
        <f t="shared" si="1"/>
        <v>0</v>
      </c>
      <c r="K25" s="48">
        <f t="shared" si="1"/>
        <v>135300</v>
      </c>
      <c r="L25" s="48">
        <f t="shared" si="1"/>
        <v>2624700</v>
      </c>
      <c r="M25" s="1"/>
      <c r="N25" s="75">
        <f>D25/C3</f>
        <v>0.991999151353085</v>
      </c>
      <c r="O25" s="1"/>
    </row>
    <row r="26" ht="30" customHeight="1" spans="1:15">
      <c r="A26" s="26" t="s">
        <v>62</v>
      </c>
      <c r="B26" s="26"/>
      <c r="C26" s="26" t="s">
        <v>63</v>
      </c>
      <c r="D26" s="26"/>
      <c r="E26" s="50">
        <f>L10</f>
        <v>88200</v>
      </c>
      <c r="F26" s="50"/>
      <c r="G26" s="50"/>
      <c r="H26" s="50"/>
      <c r="I26" s="26" t="s">
        <v>64</v>
      </c>
      <c r="J26" s="26"/>
      <c r="K26" s="76" t="s">
        <v>65</v>
      </c>
      <c r="L26" s="76"/>
      <c r="M26" s="1"/>
      <c r="N26" s="1"/>
      <c r="O26" s="1"/>
    </row>
    <row r="27" ht="30" customHeight="1" spans="1:15">
      <c r="A27" s="26"/>
      <c r="B27" s="26"/>
      <c r="C27" s="26" t="s">
        <v>66</v>
      </c>
      <c r="D27" s="26"/>
      <c r="E27" s="51">
        <v>0</v>
      </c>
      <c r="F27" s="51"/>
      <c r="G27" s="51"/>
      <c r="H27" s="51"/>
      <c r="I27" s="26"/>
      <c r="J27" s="26"/>
      <c r="K27" s="76"/>
      <c r="L27" s="76"/>
      <c r="M27" s="1"/>
      <c r="N27" s="1">
        <f>L25+K25</f>
        <v>2760000</v>
      </c>
      <c r="O27" s="1"/>
    </row>
    <row r="28" ht="50.1" hidden="1" customHeight="1" spans="1:12">
      <c r="A28" s="24" t="s">
        <v>45</v>
      </c>
      <c r="B28" s="24"/>
      <c r="C28" s="52"/>
      <c r="D28" s="52"/>
      <c r="E28" s="52"/>
      <c r="F28" s="52"/>
      <c r="G28" s="52"/>
      <c r="H28" s="52"/>
      <c r="I28" s="24" t="s">
        <v>46</v>
      </c>
      <c r="J28" s="24" t="s">
        <v>47</v>
      </c>
      <c r="K28" s="24"/>
      <c r="L28" s="24"/>
    </row>
    <row r="29" ht="50.1" hidden="1" customHeight="1" spans="1:12">
      <c r="A29" s="26" t="s">
        <v>48</v>
      </c>
      <c r="B29" s="26"/>
      <c r="C29" s="53"/>
      <c r="D29" s="53"/>
      <c r="E29" s="53"/>
      <c r="F29" s="53"/>
      <c r="G29" s="53"/>
      <c r="H29" s="53"/>
      <c r="I29" s="26" t="s">
        <v>49</v>
      </c>
      <c r="J29" s="53"/>
      <c r="K29" s="53"/>
      <c r="L29" s="53"/>
    </row>
    <row r="30" ht="50.1" hidden="1" customHeight="1" spans="1:12">
      <c r="A30" s="26" t="s">
        <v>50</v>
      </c>
      <c r="B30" s="26"/>
      <c r="C30" s="53"/>
      <c r="D30" s="53"/>
      <c r="E30" s="53"/>
      <c r="F30" s="53"/>
      <c r="G30" s="53"/>
      <c r="H30" s="53"/>
      <c r="I30" s="26" t="s">
        <v>51</v>
      </c>
      <c r="J30" s="77"/>
      <c r="K30" s="77"/>
      <c r="L30" s="77"/>
    </row>
    <row r="31" ht="50.1" hidden="1" customHeight="1" spans="1:12">
      <c r="A31" s="26" t="s">
        <v>52</v>
      </c>
      <c r="B31" s="26"/>
      <c r="C31" s="53"/>
      <c r="D31" s="53"/>
      <c r="E31" s="53"/>
      <c r="F31" s="53"/>
      <c r="G31" s="53"/>
      <c r="H31" s="53"/>
      <c r="I31" s="26" t="s">
        <v>53</v>
      </c>
      <c r="J31" s="77"/>
      <c r="K31" s="77"/>
      <c r="L31" s="77"/>
    </row>
    <row r="32" spans="7:12">
      <c r="G32" s="2"/>
      <c r="L32" s="4"/>
    </row>
    <row r="33" spans="7:12">
      <c r="G33" s="2"/>
      <c r="L33" s="4"/>
    </row>
    <row r="37" ht="13.5" spans="2:2">
      <c r="B37"/>
    </row>
    <row r="40" ht="13.5" spans="3:3">
      <c r="C40"/>
    </row>
  </sheetData>
  <mergeCells count="35">
    <mergeCell ref="A1:L1"/>
    <mergeCell ref="A2:B2"/>
    <mergeCell ref="C2:H2"/>
    <mergeCell ref="A3:B3"/>
    <mergeCell ref="C3:D3"/>
    <mergeCell ref="A4:B4"/>
    <mergeCell ref="C4:D4"/>
    <mergeCell ref="B5:D5"/>
    <mergeCell ref="E5:H5"/>
    <mergeCell ref="I5:J5"/>
    <mergeCell ref="K5:L5"/>
    <mergeCell ref="A25:B25"/>
    <mergeCell ref="C26:D26"/>
    <mergeCell ref="E26:H26"/>
    <mergeCell ref="C27:D27"/>
    <mergeCell ref="E27:H27"/>
    <mergeCell ref="A28:B28"/>
    <mergeCell ref="C28:H28"/>
    <mergeCell ref="J28:L28"/>
    <mergeCell ref="A29:B29"/>
    <mergeCell ref="C29:H29"/>
    <mergeCell ref="J29:L29"/>
    <mergeCell ref="A30:B30"/>
    <mergeCell ref="C30:H30"/>
    <mergeCell ref="J30:L30"/>
    <mergeCell ref="A31:B31"/>
    <mergeCell ref="C31:H31"/>
    <mergeCell ref="J31:L31"/>
    <mergeCell ref="A5:A6"/>
    <mergeCell ref="A12:A13"/>
    <mergeCell ref="G3:G4"/>
    <mergeCell ref="H3:J4"/>
    <mergeCell ref="A26:B27"/>
    <mergeCell ref="I26:J27"/>
    <mergeCell ref="K26:L27"/>
  </mergeCells>
  <printOptions horizontalCentered="1" verticalCentered="1"/>
  <pageMargins left="0" right="0" top="0" bottom="0" header="0" footer="0"/>
  <pageSetup paperSize="9" scale="95" fitToHeight="0" orientation="portrait"/>
  <headerFooter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1</vt:lpstr>
      <vt:lpstr>2</vt:lpstr>
      <vt:lpstr>3</vt:lpstr>
      <vt:lpstr>3 (2)</vt:lpstr>
      <vt:lpstr>4</vt:lpstr>
      <vt:lpstr>5</vt:lpstr>
      <vt:lpstr>2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cw08</dc:creator>
  <cp:lastModifiedBy>lenovo</cp:lastModifiedBy>
  <dcterms:created xsi:type="dcterms:W3CDTF">2018-08-29T07:50:00Z</dcterms:created>
  <dcterms:modified xsi:type="dcterms:W3CDTF">2022-02-23T02:07:31Z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2052-11.1.0.11294</vt:lpwstr>
  </property>
  <property fmtid="{D5CDD505-2E9C-101B-9397-08002B2CF9AE}" pid="3" name="ICV">
    <vt:lpwstr>18A618E53E1A483C8B095A6681DA6100</vt:lpwstr>
  </property>
</Properties>
</file>