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780" activeTab="13"/>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3" r:id="rId12"/>
    <sheet name="13" sheetId="14" r:id="rId13"/>
    <sheet name="14" sheetId="15" r:id="rId14"/>
  </sheets>
  <calcPr calcId="144525"/>
</workbook>
</file>

<file path=xl/sharedStrings.xml><?xml version="1.0" encoding="utf-8"?>
<sst xmlns="http://schemas.openxmlformats.org/spreadsheetml/2006/main" count="1325" uniqueCount="81">
  <si>
    <t xml:space="preserve">工程款支付证书 </t>
  </si>
  <si>
    <t>本次</t>
  </si>
  <si>
    <t>工程名称</t>
  </si>
  <si>
    <t>荣乌国家高速公路潍坊至日照联络线潍城至日照段工程第二合同段预埋管线工程施工分包</t>
  </si>
  <si>
    <t>ERP编号</t>
  </si>
  <si>
    <t>档案编号</t>
  </si>
  <si>
    <t>CD2017-096</t>
  </si>
  <si>
    <t>2017.9.6</t>
  </si>
  <si>
    <t>262日历天</t>
  </si>
  <si>
    <t>济南
潍日高速</t>
  </si>
  <si>
    <t>孔令双15318805755</t>
  </si>
  <si>
    <t>施工合同及内部协议（修改）原件</t>
  </si>
  <si>
    <t>中标</t>
  </si>
  <si>
    <t>合同金额</t>
  </si>
  <si>
    <t>中标  日期</t>
  </si>
  <si>
    <t>已    供       工程资料</t>
  </si>
  <si>
    <t>施工合同、内部协议（修改）原件</t>
  </si>
  <si>
    <t>庐江</t>
  </si>
  <si>
    <t>责任  单位</t>
  </si>
  <si>
    <t>经营中心</t>
  </si>
  <si>
    <t>决算金额</t>
  </si>
  <si>
    <t>竣工  日期</t>
  </si>
  <si>
    <t xml:space="preserve">合肥 </t>
  </si>
  <si>
    <t>责任人</t>
  </si>
  <si>
    <t>序号</t>
  </si>
  <si>
    <t>工程款到账</t>
  </si>
  <si>
    <t>开票情况</t>
  </si>
  <si>
    <t>管理费</t>
  </si>
  <si>
    <t>代缴税金</t>
  </si>
  <si>
    <t>其他扣款</t>
  </si>
  <si>
    <t>预留款</t>
  </si>
  <si>
    <t>实际支付</t>
  </si>
  <si>
    <t>日期</t>
  </si>
  <si>
    <t>账户</t>
  </si>
  <si>
    <t>金额</t>
  </si>
  <si>
    <t>比例</t>
  </si>
  <si>
    <t>备注</t>
  </si>
  <si>
    <t>户名</t>
  </si>
  <si>
    <t>中</t>
  </si>
  <si>
    <t>济南力达</t>
  </si>
  <si>
    <t>按进度款扣</t>
  </si>
  <si>
    <t>注：2017.10.11办理合同文件费用1000  +2017.11.29项目部印章费用300 +2017.12.21办理涉税事项报告表费用500</t>
  </si>
  <si>
    <t>合计</t>
  </si>
  <si>
    <t>-</t>
  </si>
  <si>
    <t>本次结算   支付明细</t>
  </si>
  <si>
    <t>应支付金额</t>
  </si>
  <si>
    <t>实际支付金额</t>
  </si>
  <si>
    <t>小写</t>
  </si>
  <si>
    <t>已支付金额</t>
  </si>
  <si>
    <t>大写</t>
  </si>
  <si>
    <t>申请部门
意见</t>
  </si>
  <si>
    <t>项目管理
意见</t>
  </si>
  <si>
    <t>何总、朱总已同意支付（附表背面截图）。</t>
  </si>
  <si>
    <t>财务初审
意见</t>
  </si>
  <si>
    <t>财务审核
意见</t>
  </si>
  <si>
    <t>质安初审
意见</t>
  </si>
  <si>
    <t>质安稽查
意见</t>
  </si>
  <si>
    <t>总经理审批</t>
  </si>
  <si>
    <t>董事长审批</t>
  </si>
  <si>
    <t>材料</t>
  </si>
  <si>
    <t>资质使用费5000，前期未收</t>
  </si>
  <si>
    <t>2018/7/21、8.29、9.20</t>
  </si>
  <si>
    <t>1%预留损失准备金</t>
  </si>
  <si>
    <t>暂扣企税</t>
  </si>
  <si>
    <t>承兑</t>
  </si>
  <si>
    <t xml:space="preserve">                                损失准备金累计：35000元</t>
  </si>
  <si>
    <t>分包合同（含补充协议）及内部承包协议原件，分包结算审查会签表复印件，在公司，原件还在总包单位中建八局项目部，月底才能拿到。有项目部章一枚存放在行政部一直未领用，待合作人来公司办理完销毁手续后再办理。</t>
  </si>
  <si>
    <t>按合同额的1.5%补扣余下的</t>
  </si>
  <si>
    <t>财务手续费100</t>
  </si>
  <si>
    <t>余留账面</t>
  </si>
  <si>
    <t xml:space="preserve">                                损失准备金累计：45000元</t>
  </si>
  <si>
    <t>本次支付金额</t>
  </si>
  <si>
    <t>支付账号</t>
  </si>
  <si>
    <t>详见委托付款函</t>
  </si>
  <si>
    <t>分包合同（含补充协议）及内部承包协议原件，分包结算审查会签表复印件，结算承诺书。有项目部章一枚已办理销毁。</t>
  </si>
  <si>
    <t>转账费</t>
  </si>
  <si>
    <t>上次剩余的</t>
  </si>
  <si>
    <t>退暂扣企税</t>
  </si>
  <si>
    <t>损失准备金累计：45000元</t>
  </si>
  <si>
    <t>柒万贰仟捌佰伍拾伍元整</t>
  </si>
  <si>
    <t>财务手续费</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</si>
</sst>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m/d;@"/>
    <numFmt numFmtId="178" formatCode="#,##0.00_ "/>
    <numFmt numFmtId="179" formatCode="yyyy/m/d;@"/>
    <numFmt numFmtId="180" formatCode="m/d;@"/>
    <numFmt numFmtId="181" formatCode="0.0%"/>
    <numFmt numFmtId="182" formatCode="[DBNum2][$RMB]General;[Red][DBNum2][$RMB]General"/>
    <numFmt numFmtId="183" formatCode="0_ "/>
    <numFmt numFmtId="184" formatCode="[DBNum2][$-804]General"/>
  </numFmts>
  <fonts count="48">
    <font>
      <sz val="11"/>
      <color theme="1"/>
      <name val="宋体"/>
      <charset val="134"/>
      <scheme val="minor"/>
    </font>
    <font>
      <sz val="9"/>
      <name val="宋体"/>
      <charset val="134"/>
    </font>
    <font>
      <sz val="9"/>
      <color theme="1"/>
      <name val="宋体"/>
      <charset val="134"/>
    </font>
    <font>
      <sz val="9"/>
      <color rgb="FFFF0000"/>
      <name val="宋体"/>
      <charset val="134"/>
    </font>
    <font>
      <b/>
      <sz val="14"/>
      <name val="宋体"/>
      <charset val="134"/>
    </font>
    <font>
      <b/>
      <sz val="9"/>
      <name val="宋体"/>
      <charset val="134"/>
    </font>
    <font>
      <b/>
      <sz val="10"/>
      <name val="宋体"/>
      <charset val="134"/>
    </font>
    <font>
      <b/>
      <sz val="9"/>
      <color rgb="FFFF0000"/>
      <name val="宋体"/>
      <charset val="134"/>
    </font>
    <font>
      <b/>
      <sz val="12"/>
      <color rgb="FFFF0000"/>
      <name val="宋体"/>
      <charset val="134"/>
    </font>
    <font>
      <sz val="9"/>
      <name val="宋体"/>
      <charset val="134"/>
      <scheme val="major"/>
    </font>
    <font>
      <sz val="9"/>
      <color theme="1"/>
      <name val="宋体"/>
      <charset val="134"/>
      <scheme val="major"/>
    </font>
    <font>
      <sz val="9"/>
      <color rgb="FFFF0000"/>
      <name val="宋体"/>
      <charset val="134"/>
      <scheme val="major"/>
    </font>
    <font>
      <sz val="9"/>
      <name val="Arial"/>
      <charset val="134"/>
    </font>
    <font>
      <b/>
      <sz val="10"/>
      <color rgb="FFFF0000"/>
      <name val="宋体"/>
      <charset val="134"/>
    </font>
    <font>
      <sz val="8"/>
      <name val="宋体"/>
      <charset val="134"/>
    </font>
    <font>
      <b/>
      <sz val="9"/>
      <color rgb="FF7030A0"/>
      <name val="宋体"/>
      <charset val="134"/>
    </font>
    <font>
      <b/>
      <sz val="9"/>
      <color theme="1"/>
      <name val="宋体"/>
      <charset val="134"/>
    </font>
    <font>
      <sz val="10"/>
      <color theme="1"/>
      <name val="宋体"/>
      <charset val="134"/>
      <scheme val="minor"/>
    </font>
    <font>
      <sz val="10"/>
      <color theme="1"/>
      <name val="宋体"/>
      <charset val="134"/>
    </font>
    <font>
      <sz val="10"/>
      <color rgb="FFFF0000"/>
      <name val="宋体"/>
      <charset val="134"/>
      <scheme val="minor"/>
    </font>
    <font>
      <sz val="11"/>
      <name val="宋体"/>
      <charset val="134"/>
      <scheme val="minor"/>
    </font>
    <font>
      <sz val="11"/>
      <color rgb="FFFF0000"/>
      <name val="宋体"/>
      <charset val="134"/>
    </font>
    <font>
      <sz val="10"/>
      <color rgb="FF00B050"/>
      <name val="宋体"/>
      <charset val="134"/>
      <scheme val="minor"/>
    </font>
    <font>
      <sz val="9"/>
      <color rgb="FF0070C0"/>
      <name val="宋体"/>
      <charset val="134"/>
    </font>
    <font>
      <b/>
      <sz val="12"/>
      <name val="宋体"/>
      <charset val="134"/>
    </font>
    <font>
      <sz val="10"/>
      <name val="宋体"/>
      <charset val="134"/>
    </font>
    <font>
      <sz val="11"/>
      <color rgb="FFFF0000"/>
      <name val="宋体"/>
      <charset val="134"/>
      <scheme val="minor"/>
    </font>
    <font>
      <sz val="9"/>
      <color rgb="FF7030A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9" borderId="15"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31" fillId="11" borderId="0" applyNumberFormat="0" applyBorder="0" applyAlignment="0" applyProtection="0">
      <alignment vertical="center"/>
    </xf>
    <xf numFmtId="0" fontId="34" fillId="0" borderId="17" applyNumberFormat="0" applyFill="0" applyAlignment="0" applyProtection="0">
      <alignment vertical="center"/>
    </xf>
    <xf numFmtId="0" fontId="31" fillId="12" borderId="0" applyNumberFormat="0" applyBorder="0" applyAlignment="0" applyProtection="0">
      <alignment vertical="center"/>
    </xf>
    <xf numFmtId="0" fontId="40" fillId="13" borderId="18" applyNumberFormat="0" applyAlignment="0" applyProtection="0">
      <alignment vertical="center"/>
    </xf>
    <xf numFmtId="0" fontId="41" fillId="13" borderId="14" applyNumberFormat="0" applyAlignment="0" applyProtection="0">
      <alignment vertical="center"/>
    </xf>
    <xf numFmtId="0" fontId="42" fillId="14" borderId="19"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xf numFmtId="0" fontId="47" fillId="0" borderId="0">
      <alignment vertical="center"/>
    </xf>
  </cellStyleXfs>
  <cellXfs count="152">
    <xf numFmtId="0" fontId="0" fillId="0" borderId="0" xfId="0">
      <alignment vertical="center"/>
    </xf>
    <xf numFmtId="0" fontId="1" fillId="0" borderId="0" xfId="50" applyFont="1" applyFill="1" applyBorder="1" applyAlignment="1">
      <alignment horizontal="center" vertical="center"/>
    </xf>
    <xf numFmtId="0" fontId="2" fillId="0" borderId="0" xfId="50" applyFont="1" applyFill="1" applyBorder="1" applyAlignment="1">
      <alignment horizontal="center" vertical="center"/>
    </xf>
    <xf numFmtId="0" fontId="3" fillId="0" borderId="0" xfId="50" applyFont="1" applyFill="1" applyBorder="1" applyAlignment="1">
      <alignment horizontal="center" vertical="center"/>
    </xf>
    <xf numFmtId="177" fontId="1" fillId="0" borderId="0" xfId="50" applyNumberFormat="1" applyFont="1" applyFill="1" applyBorder="1" applyAlignment="1">
      <alignment horizontal="center" vertical="center"/>
    </xf>
    <xf numFmtId="178" fontId="1" fillId="0" borderId="0" xfId="50" applyNumberFormat="1" applyFont="1" applyFill="1" applyBorder="1" applyAlignment="1">
      <alignment horizontal="center" vertical="center"/>
    </xf>
    <xf numFmtId="0" fontId="4" fillId="0" borderId="1" xfId="50" applyFont="1" applyFill="1" applyBorder="1" applyAlignment="1">
      <alignment horizontal="center" vertical="center"/>
    </xf>
    <xf numFmtId="0" fontId="5" fillId="0" borderId="2" xfId="50" applyFont="1" applyFill="1" applyBorder="1" applyAlignment="1">
      <alignment horizontal="center" vertical="center" wrapText="1"/>
    </xf>
    <xf numFmtId="0" fontId="6" fillId="0" borderId="2" xfId="50" applyFont="1" applyFill="1" applyBorder="1" applyAlignment="1">
      <alignment horizontal="center" vertical="center" shrinkToFit="1"/>
    </xf>
    <xf numFmtId="178" fontId="5" fillId="0" borderId="2" xfId="50" applyNumberFormat="1" applyFont="1" applyFill="1" applyBorder="1" applyAlignment="1">
      <alignment horizontal="center" vertical="center" wrapText="1"/>
    </xf>
    <xf numFmtId="179" fontId="1" fillId="0" borderId="2" xfId="50" applyNumberFormat="1" applyFont="1" applyFill="1" applyBorder="1" applyAlignment="1">
      <alignment horizontal="center" vertical="center" wrapText="1"/>
    </xf>
    <xf numFmtId="0" fontId="5" fillId="2" borderId="3" xfId="50" applyFont="1" applyFill="1" applyBorder="1" applyAlignment="1">
      <alignment horizontal="center" vertical="center" wrapText="1"/>
    </xf>
    <xf numFmtId="178" fontId="7" fillId="0" borderId="2" xfId="50" applyNumberFormat="1" applyFont="1" applyFill="1" applyBorder="1" applyAlignment="1">
      <alignment horizontal="center" vertical="center" wrapText="1"/>
    </xf>
    <xf numFmtId="0" fontId="5" fillId="2" borderId="4" xfId="50" applyFont="1" applyFill="1" applyBorder="1" applyAlignment="1">
      <alignment horizontal="center" vertical="center" wrapText="1"/>
    </xf>
    <xf numFmtId="177" fontId="5" fillId="0" borderId="2" xfId="50" applyNumberFormat="1" applyFont="1" applyFill="1" applyBorder="1" applyAlignment="1">
      <alignment horizontal="center" vertical="center" wrapText="1"/>
    </xf>
    <xf numFmtId="0" fontId="1" fillId="2" borderId="5" xfId="50" applyFont="1" applyFill="1" applyBorder="1" applyAlignment="1">
      <alignment horizontal="center" vertical="center" wrapText="1"/>
    </xf>
    <xf numFmtId="177" fontId="1" fillId="2" borderId="2" xfId="50" applyNumberFormat="1" applyFont="1" applyFill="1" applyBorder="1" applyAlignment="1">
      <alignment horizontal="center" vertical="center" shrinkToFit="1"/>
    </xf>
    <xf numFmtId="14" fontId="1" fillId="2" borderId="2" xfId="50" applyNumberFormat="1" applyFont="1" applyFill="1" applyBorder="1" applyAlignment="1">
      <alignment horizontal="center" vertical="center" wrapText="1"/>
    </xf>
    <xf numFmtId="178" fontId="1" fillId="2" borderId="2" xfId="50" applyNumberFormat="1" applyFont="1" applyFill="1" applyBorder="1" applyAlignment="1">
      <alignment horizontal="right" vertical="center" shrinkToFit="1"/>
    </xf>
    <xf numFmtId="180" fontId="1" fillId="2" borderId="2" xfId="50" applyNumberFormat="1" applyFont="1" applyFill="1" applyBorder="1" applyAlignment="1">
      <alignment horizontal="center" vertical="center" wrapText="1"/>
    </xf>
    <xf numFmtId="181" fontId="1" fillId="0" borderId="2" xfId="19" applyNumberFormat="1" applyFont="1" applyFill="1" applyBorder="1" applyAlignment="1">
      <alignment horizontal="center" vertical="center" wrapText="1"/>
    </xf>
    <xf numFmtId="178" fontId="1" fillId="3" borderId="2" xfId="50" applyNumberFormat="1" applyFont="1" applyFill="1" applyBorder="1" applyAlignment="1">
      <alignment horizontal="right" vertical="center" shrinkToFit="1"/>
    </xf>
    <xf numFmtId="0" fontId="1" fillId="2" borderId="6" xfId="50" applyFont="1" applyFill="1" applyBorder="1" applyAlignment="1">
      <alignment horizontal="center" vertical="center" wrapText="1"/>
    </xf>
    <xf numFmtId="177" fontId="1" fillId="2" borderId="2" xfId="50" applyNumberFormat="1" applyFont="1" applyFill="1" applyBorder="1" applyAlignment="1">
      <alignment vertical="center" shrinkToFit="1"/>
    </xf>
    <xf numFmtId="178" fontId="1" fillId="2" borderId="2" xfId="50" applyNumberFormat="1" applyFont="1" applyFill="1" applyBorder="1" applyAlignment="1">
      <alignment vertical="center" shrinkToFit="1"/>
    </xf>
    <xf numFmtId="178" fontId="3" fillId="2" borderId="2" xfId="50" applyNumberFormat="1" applyFont="1" applyFill="1" applyBorder="1" applyAlignment="1">
      <alignment vertical="center" shrinkToFit="1"/>
    </xf>
    <xf numFmtId="9" fontId="1" fillId="0" borderId="2" xfId="19" applyFont="1" applyFill="1" applyBorder="1" applyAlignment="1">
      <alignment horizontal="left" vertical="center"/>
    </xf>
    <xf numFmtId="0" fontId="1" fillId="2" borderId="2" xfId="50" applyFont="1" applyFill="1" applyBorder="1" applyAlignment="1">
      <alignment horizontal="center" vertical="center" wrapText="1"/>
    </xf>
    <xf numFmtId="9" fontId="1" fillId="0" borderId="2" xfId="19" applyFont="1" applyFill="1" applyBorder="1" applyAlignment="1">
      <alignment horizontal="center" vertical="center" wrapText="1"/>
    </xf>
    <xf numFmtId="14" fontId="8" fillId="0" borderId="2" xfId="50" applyNumberFormat="1" applyFont="1" applyBorder="1" applyAlignment="1">
      <alignment horizontal="center" vertical="center" wrapText="1"/>
    </xf>
    <xf numFmtId="180" fontId="9" fillId="0" borderId="2" xfId="0" applyNumberFormat="1" applyFont="1" applyFill="1" applyBorder="1" applyAlignment="1">
      <alignment horizontal="center" vertical="center"/>
    </xf>
    <xf numFmtId="0" fontId="2" fillId="2" borderId="2" xfId="50" applyFont="1" applyFill="1" applyBorder="1" applyAlignment="1">
      <alignment horizontal="center" vertical="center" wrapText="1"/>
    </xf>
    <xf numFmtId="177" fontId="2" fillId="2" borderId="2" xfId="50" applyNumberFormat="1" applyFont="1" applyFill="1" applyBorder="1" applyAlignment="1">
      <alignment vertical="center" shrinkToFit="1"/>
    </xf>
    <xf numFmtId="14" fontId="2" fillId="2" borderId="2" xfId="50" applyNumberFormat="1" applyFont="1" applyFill="1" applyBorder="1" applyAlignment="1">
      <alignment horizontal="center" vertical="center" wrapText="1"/>
    </xf>
    <xf numFmtId="178" fontId="2" fillId="2" borderId="2" xfId="50" applyNumberFormat="1" applyFont="1" applyFill="1" applyBorder="1" applyAlignment="1">
      <alignment vertical="center" shrinkToFit="1"/>
    </xf>
    <xf numFmtId="180" fontId="10" fillId="0" borderId="2" xfId="0" applyNumberFormat="1" applyFont="1" applyFill="1" applyBorder="1" applyAlignment="1">
      <alignment horizontal="center" vertical="center"/>
    </xf>
    <xf numFmtId="181" fontId="2" fillId="0" borderId="2" xfId="19" applyNumberFormat="1" applyFont="1" applyFill="1" applyBorder="1" applyAlignment="1">
      <alignment horizontal="center" vertical="center" wrapText="1"/>
    </xf>
    <xf numFmtId="178" fontId="2" fillId="3" borderId="2" xfId="50" applyNumberFormat="1" applyFont="1" applyFill="1" applyBorder="1" applyAlignment="1">
      <alignment horizontal="right" vertical="center" shrinkToFit="1"/>
    </xf>
    <xf numFmtId="180" fontId="9" fillId="0" borderId="2" xfId="0" applyNumberFormat="1" applyFont="1" applyFill="1" applyBorder="1" applyAlignment="1">
      <alignment horizontal="center" vertical="center" wrapText="1"/>
    </xf>
    <xf numFmtId="176" fontId="9" fillId="2" borderId="2" xfId="0" applyNumberFormat="1" applyFont="1" applyFill="1" applyBorder="1" applyAlignment="1">
      <alignment vertical="center"/>
    </xf>
    <xf numFmtId="176" fontId="9" fillId="0" borderId="2" xfId="0" applyNumberFormat="1" applyFont="1" applyFill="1" applyBorder="1" applyAlignment="1">
      <alignment vertical="center"/>
    </xf>
    <xf numFmtId="0" fontId="1" fillId="0" borderId="2" xfId="50" applyFont="1" applyFill="1" applyBorder="1" applyAlignment="1">
      <alignment horizontal="center" vertical="center" wrapText="1"/>
    </xf>
    <xf numFmtId="177" fontId="1" fillId="0" borderId="2" xfId="50" applyNumberFormat="1" applyFont="1" applyFill="1" applyBorder="1" applyAlignment="1">
      <alignment vertical="center" shrinkToFit="1"/>
    </xf>
    <xf numFmtId="14" fontId="1" fillId="0" borderId="2" xfId="50" applyNumberFormat="1" applyFont="1" applyFill="1" applyBorder="1" applyAlignment="1">
      <alignment horizontal="center" vertical="center" wrapText="1"/>
    </xf>
    <xf numFmtId="178" fontId="1" fillId="0" borderId="2" xfId="50" applyNumberFormat="1" applyFont="1" applyFill="1" applyBorder="1" applyAlignment="1">
      <alignment vertical="center" shrinkToFit="1"/>
    </xf>
    <xf numFmtId="181" fontId="1" fillId="0" borderId="2" xfId="19" applyNumberFormat="1" applyFont="1" applyFill="1" applyBorder="1" applyAlignment="1">
      <alignment horizontal="right" vertical="center"/>
    </xf>
    <xf numFmtId="0" fontId="3" fillId="2" borderId="2" xfId="50" applyFont="1" applyFill="1" applyBorder="1" applyAlignment="1">
      <alignment horizontal="center" vertical="center" wrapText="1"/>
    </xf>
    <xf numFmtId="177" fontId="3" fillId="2" borderId="2" xfId="50" applyNumberFormat="1" applyFont="1" applyFill="1" applyBorder="1" applyAlignment="1">
      <alignment vertical="center" shrinkToFit="1"/>
    </xf>
    <xf numFmtId="14" fontId="3" fillId="2" borderId="2" xfId="50" applyNumberFormat="1" applyFont="1" applyFill="1" applyBorder="1" applyAlignment="1">
      <alignment horizontal="center" vertical="center" wrapText="1"/>
    </xf>
    <xf numFmtId="176" fontId="11" fillId="0" borderId="2" xfId="0" applyNumberFormat="1" applyFont="1" applyFill="1" applyBorder="1" applyAlignment="1">
      <alignment vertical="center"/>
    </xf>
    <xf numFmtId="180" fontId="11" fillId="0" borderId="2" xfId="0" applyNumberFormat="1" applyFont="1" applyFill="1" applyBorder="1" applyAlignment="1">
      <alignment horizontal="center" vertical="center"/>
    </xf>
    <xf numFmtId="9" fontId="3" fillId="0" borderId="2" xfId="19" applyFont="1" applyFill="1" applyBorder="1" applyAlignment="1">
      <alignment horizontal="center" vertical="center" wrapText="1"/>
    </xf>
    <xf numFmtId="178" fontId="3" fillId="3" borderId="2" xfId="50" applyNumberFormat="1" applyFont="1" applyFill="1" applyBorder="1" applyAlignment="1">
      <alignment horizontal="right" vertical="center" shrinkToFit="1"/>
    </xf>
    <xf numFmtId="0" fontId="1" fillId="3" borderId="2" xfId="50" applyFont="1" applyFill="1" applyBorder="1" applyAlignment="1">
      <alignment horizontal="center" vertical="center" shrinkToFit="1"/>
    </xf>
    <xf numFmtId="178" fontId="12" fillId="3" borderId="2" xfId="50" applyNumberFormat="1" applyFont="1" applyFill="1" applyBorder="1" applyAlignment="1">
      <alignment horizontal="right" vertical="center" shrinkToFit="1"/>
    </xf>
    <xf numFmtId="0" fontId="8" fillId="0" borderId="2" xfId="50" applyFont="1" applyFill="1" applyBorder="1" applyAlignment="1">
      <alignment horizontal="center" vertical="center" wrapText="1"/>
    </xf>
    <xf numFmtId="0" fontId="3" fillId="0" borderId="2" xfId="50" applyFont="1" applyFill="1" applyBorder="1" applyAlignment="1">
      <alignment horizontal="center" vertical="center" wrapText="1"/>
    </xf>
    <xf numFmtId="178" fontId="13" fillId="2" borderId="2" xfId="50" applyNumberFormat="1" applyFont="1" applyFill="1" applyBorder="1" applyAlignment="1">
      <alignment horizontal="center" vertical="center" wrapText="1"/>
    </xf>
    <xf numFmtId="178" fontId="3" fillId="2" borderId="2" xfId="50" applyNumberFormat="1" applyFont="1" applyFill="1" applyBorder="1" applyAlignment="1">
      <alignment horizontal="center" vertical="center" wrapText="1"/>
    </xf>
    <xf numFmtId="182" fontId="13" fillId="2" borderId="2" xfId="50" applyNumberFormat="1" applyFont="1" applyFill="1" applyBorder="1" applyAlignment="1">
      <alignment horizontal="center" vertical="center" wrapText="1"/>
    </xf>
    <xf numFmtId="0" fontId="1" fillId="0" borderId="7" xfId="50" applyFont="1" applyFill="1" applyBorder="1" applyAlignment="1">
      <alignment horizontal="center" vertical="top" wrapText="1"/>
    </xf>
    <xf numFmtId="0" fontId="1" fillId="0" borderId="8" xfId="50" applyFont="1" applyFill="1" applyBorder="1" applyAlignment="1">
      <alignment horizontal="center" vertical="top" wrapText="1"/>
    </xf>
    <xf numFmtId="0" fontId="5" fillId="0" borderId="2" xfId="50" applyFont="1" applyFill="1" applyBorder="1" applyAlignment="1">
      <alignment horizontal="center" vertical="center"/>
    </xf>
    <xf numFmtId="183" fontId="5" fillId="0" borderId="2" xfId="8" applyNumberFormat="1" applyFont="1" applyFill="1" applyBorder="1" applyAlignment="1">
      <alignment horizontal="center" vertical="center"/>
    </xf>
    <xf numFmtId="178" fontId="5" fillId="0" borderId="2" xfId="50" applyNumberFormat="1" applyFont="1" applyFill="1" applyBorder="1" applyAlignment="1">
      <alignment horizontal="center" vertical="center" shrinkToFit="1"/>
    </xf>
    <xf numFmtId="0" fontId="1" fillId="0" borderId="3" xfId="50" applyFont="1" applyFill="1" applyBorder="1" applyAlignment="1">
      <alignment horizontal="left" vertical="center" wrapText="1"/>
    </xf>
    <xf numFmtId="0" fontId="1" fillId="0" borderId="9" xfId="50" applyFont="1" applyFill="1" applyBorder="1" applyAlignment="1">
      <alignment horizontal="left" vertical="center" wrapText="1"/>
    </xf>
    <xf numFmtId="0" fontId="1" fillId="0" borderId="10" xfId="50" applyFont="1" applyFill="1" applyBorder="1" applyAlignment="1">
      <alignment horizontal="left" vertical="center" wrapText="1"/>
    </xf>
    <xf numFmtId="0" fontId="14" fillId="0" borderId="2" xfId="50" applyFont="1" applyFill="1" applyBorder="1" applyAlignment="1">
      <alignment horizontal="center" vertical="center" wrapText="1"/>
    </xf>
    <xf numFmtId="0" fontId="1" fillId="0" borderId="4" xfId="50"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11" xfId="50" applyFont="1" applyFill="1" applyBorder="1" applyAlignment="1">
      <alignment horizontal="left" vertical="center" wrapText="1"/>
    </xf>
    <xf numFmtId="178" fontId="14" fillId="0" borderId="2" xfId="50" applyNumberFormat="1" applyFont="1" applyFill="1" applyBorder="1" applyAlignment="1">
      <alignment horizontal="center" vertical="center" wrapText="1"/>
    </xf>
    <xf numFmtId="178" fontId="1" fillId="0" borderId="2" xfId="50" applyNumberFormat="1" applyFont="1" applyFill="1" applyBorder="1" applyAlignment="1">
      <alignment horizontal="right" vertical="center" shrinkToFit="1"/>
    </xf>
    <xf numFmtId="178" fontId="1" fillId="0" borderId="2" xfId="50" applyNumberFormat="1" applyFont="1" applyFill="1" applyBorder="1" applyAlignment="1">
      <alignment horizontal="center" vertical="center" wrapText="1"/>
    </xf>
    <xf numFmtId="178" fontId="5" fillId="0" borderId="2" xfId="50" applyNumberFormat="1" applyFont="1" applyFill="1" applyBorder="1" applyAlignment="1">
      <alignment horizontal="right" vertical="center" shrinkToFit="1"/>
    </xf>
    <xf numFmtId="178" fontId="1" fillId="0" borderId="2" xfId="50" applyNumberFormat="1" applyFont="1" applyFill="1" applyBorder="1" applyAlignment="1">
      <alignment horizontal="right" vertical="center"/>
    </xf>
    <xf numFmtId="178" fontId="3" fillId="0" borderId="2" xfId="50" applyNumberFormat="1" applyFont="1" applyFill="1" applyBorder="1" applyAlignment="1">
      <alignment horizontal="center" vertical="center" wrapText="1"/>
    </xf>
    <xf numFmtId="178" fontId="15" fillId="0" borderId="2" xfId="50" applyNumberFormat="1" applyFont="1" applyFill="1" applyBorder="1" applyAlignment="1">
      <alignment horizontal="center" vertical="center" wrapText="1"/>
    </xf>
    <xf numFmtId="178" fontId="2" fillId="0" borderId="2" xfId="50" applyNumberFormat="1" applyFont="1" applyFill="1" applyBorder="1" applyAlignment="1">
      <alignment horizontal="right" vertical="center" shrinkToFit="1"/>
    </xf>
    <xf numFmtId="178" fontId="2" fillId="0" borderId="2" xfId="50" applyNumberFormat="1" applyFont="1" applyFill="1" applyBorder="1" applyAlignment="1">
      <alignment horizontal="center" vertical="center" wrapText="1"/>
    </xf>
    <xf numFmtId="178" fontId="16" fillId="0" borderId="2" xfId="50" applyNumberFormat="1" applyFont="1" applyFill="1" applyBorder="1" applyAlignment="1">
      <alignment horizontal="center" vertical="center" wrapText="1"/>
    </xf>
    <xf numFmtId="178" fontId="15" fillId="0" borderId="2" xfId="50" applyNumberFormat="1" applyFont="1" applyFill="1" applyBorder="1" applyAlignment="1">
      <alignment vertical="center" shrinkToFit="1"/>
    </xf>
    <xf numFmtId="178" fontId="15" fillId="0" borderId="5" xfId="50" applyNumberFormat="1" applyFont="1" applyFill="1" applyBorder="1" applyAlignment="1">
      <alignment horizontal="center" vertical="center" wrapText="1"/>
    </xf>
    <xf numFmtId="178" fontId="15" fillId="0" borderId="12" xfId="50" applyNumberFormat="1" applyFont="1" applyFill="1" applyBorder="1" applyAlignment="1">
      <alignment horizontal="center" vertical="center" wrapText="1"/>
    </xf>
    <xf numFmtId="178" fontId="15" fillId="0" borderId="6" xfId="50" applyNumberFormat="1" applyFont="1" applyFill="1" applyBorder="1" applyAlignment="1">
      <alignment horizontal="center" vertical="center" wrapText="1"/>
    </xf>
    <xf numFmtId="178" fontId="1" fillId="0" borderId="5" xfId="50" applyNumberFormat="1" applyFont="1" applyFill="1" applyBorder="1" applyAlignment="1">
      <alignment horizontal="center" vertical="center" wrapText="1"/>
    </xf>
    <xf numFmtId="178" fontId="1" fillId="0" borderId="5" xfId="50" applyNumberFormat="1" applyFont="1" applyFill="1" applyBorder="1" applyAlignment="1">
      <alignment horizontal="right" vertical="center" shrinkToFit="1"/>
    </xf>
    <xf numFmtId="178" fontId="7" fillId="0" borderId="2" xfId="50" applyNumberFormat="1" applyFont="1" applyFill="1" applyBorder="1" applyAlignment="1">
      <alignment vertical="center" shrinkToFit="1"/>
    </xf>
    <xf numFmtId="178" fontId="7" fillId="0" borderId="2" xfId="50" applyNumberFormat="1" applyFont="1" applyFill="1" applyBorder="1" applyAlignment="1">
      <alignment vertical="center" wrapText="1"/>
    </xf>
    <xf numFmtId="178" fontId="1" fillId="0" borderId="6" xfId="50" applyNumberFormat="1" applyFont="1" applyFill="1" applyBorder="1" applyAlignment="1">
      <alignment horizontal="center" vertical="center" wrapText="1"/>
    </xf>
    <xf numFmtId="178" fontId="1" fillId="0" borderId="6" xfId="50" applyNumberFormat="1" applyFont="1" applyFill="1" applyBorder="1" applyAlignment="1">
      <alignment horizontal="right" vertical="center" shrinkToFit="1"/>
    </xf>
    <xf numFmtId="178" fontId="15" fillId="0" borderId="2" xfId="50" applyNumberFormat="1" applyFont="1" applyFill="1" applyBorder="1" applyAlignment="1">
      <alignment vertical="center" wrapText="1"/>
    </xf>
    <xf numFmtId="178" fontId="5" fillId="0" borderId="2" xfId="50" applyNumberFormat="1" applyFont="1" applyFill="1" applyBorder="1" applyAlignment="1">
      <alignment vertical="center" shrinkToFit="1"/>
    </xf>
    <xf numFmtId="178" fontId="5" fillId="0" borderId="2" xfId="50" applyNumberFormat="1" applyFont="1" applyFill="1" applyBorder="1" applyAlignment="1">
      <alignment vertical="center" wrapText="1"/>
    </xf>
    <xf numFmtId="178" fontId="3" fillId="0" borderId="2" xfId="50" applyNumberFormat="1" applyFont="1" applyFill="1" applyBorder="1" applyAlignment="1">
      <alignment horizontal="right" vertical="center" shrinkToFit="1"/>
    </xf>
    <xf numFmtId="180" fontId="3" fillId="2" borderId="2" xfId="50" applyNumberFormat="1" applyFont="1" applyFill="1" applyBorder="1" applyAlignment="1">
      <alignment horizontal="center" vertical="center"/>
    </xf>
    <xf numFmtId="178" fontId="3" fillId="2" borderId="2" xfId="50" applyNumberFormat="1" applyFont="1" applyFill="1" applyBorder="1" applyAlignment="1">
      <alignment horizontal="right" vertical="center" shrinkToFit="1"/>
    </xf>
    <xf numFmtId="0" fontId="6" fillId="2" borderId="3" xfId="50" applyFont="1" applyFill="1" applyBorder="1" applyAlignment="1">
      <alignment horizontal="center" vertical="center" wrapText="1"/>
    </xf>
    <xf numFmtId="0" fontId="6" fillId="2" borderId="9" xfId="50" applyFont="1" applyFill="1" applyBorder="1" applyAlignment="1">
      <alignment horizontal="center" vertical="center" wrapText="1"/>
    </xf>
    <xf numFmtId="0" fontId="6" fillId="2" borderId="10"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11"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1" fillId="0" borderId="13" xfId="50" applyFont="1" applyFill="1" applyBorder="1" applyAlignment="1">
      <alignment horizontal="center" vertical="top"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8" fillId="0" borderId="2" xfId="0" applyFont="1" applyBorder="1" applyAlignment="1">
      <alignment vertical="center" wrapText="1"/>
    </xf>
    <xf numFmtId="0" fontId="19" fillId="0" borderId="2" xfId="0" applyFont="1" applyBorder="1" applyAlignment="1">
      <alignment horizontal="left" vertical="center"/>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xf>
    <xf numFmtId="0" fontId="20" fillId="0" borderId="0" xfId="0" applyFont="1">
      <alignment vertical="center"/>
    </xf>
    <xf numFmtId="0" fontId="21" fillId="0" borderId="0" xfId="50" applyFont="1">
      <alignment vertical="center"/>
    </xf>
    <xf numFmtId="0" fontId="17" fillId="0" borderId="2"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lignment vertical="center"/>
    </xf>
    <xf numFmtId="184" fontId="13" fillId="2" borderId="2" xfId="50" applyNumberFormat="1" applyFont="1" applyFill="1" applyBorder="1" applyAlignment="1">
      <alignment horizontal="center" vertical="center" wrapText="1"/>
    </xf>
    <xf numFmtId="177" fontId="3" fillId="0" borderId="2" xfId="50" applyNumberFormat="1" applyFont="1" applyFill="1" applyBorder="1" applyAlignment="1">
      <alignment vertical="center" shrinkToFit="1"/>
    </xf>
    <xf numFmtId="14" fontId="3" fillId="0" borderId="2" xfId="50" applyNumberFormat="1" applyFont="1" applyFill="1" applyBorder="1" applyAlignment="1">
      <alignment horizontal="center" vertical="center" wrapText="1"/>
    </xf>
    <xf numFmtId="178" fontId="3" fillId="0" borderId="2" xfId="50" applyNumberFormat="1" applyFont="1" applyFill="1" applyBorder="1" applyAlignment="1">
      <alignment vertical="center" shrinkToFit="1"/>
    </xf>
    <xf numFmtId="180" fontId="11" fillId="0" borderId="2" xfId="0" applyNumberFormat="1" applyFont="1" applyFill="1" applyBorder="1" applyAlignment="1">
      <alignment horizontal="center" vertical="center" wrapText="1"/>
    </xf>
    <xf numFmtId="181" fontId="3" fillId="0" borderId="2" xfId="19" applyNumberFormat="1" applyFont="1" applyFill="1" applyBorder="1" applyAlignment="1">
      <alignment horizontal="right" vertical="center"/>
    </xf>
    <xf numFmtId="178" fontId="23" fillId="0" borderId="2" xfId="50" applyNumberFormat="1" applyFont="1" applyFill="1" applyBorder="1" applyAlignment="1">
      <alignment horizontal="right" vertical="center" shrinkToFit="1"/>
    </xf>
    <xf numFmtId="178" fontId="23" fillId="0" borderId="2" xfId="50" applyNumberFormat="1" applyFont="1" applyFill="1" applyBorder="1" applyAlignment="1">
      <alignment horizontal="center" vertical="center" wrapText="1"/>
    </xf>
    <xf numFmtId="178" fontId="1" fillId="0" borderId="2" xfId="50" applyNumberFormat="1" applyFont="1" applyFill="1" applyBorder="1" applyAlignment="1">
      <alignment horizontal="right" vertical="center" wrapText="1"/>
    </xf>
    <xf numFmtId="181" fontId="3" fillId="0" borderId="2" xfId="19" applyNumberFormat="1" applyFont="1" applyFill="1" applyBorder="1" applyAlignment="1">
      <alignment horizontal="center" vertical="center" wrapText="1"/>
    </xf>
    <xf numFmtId="178" fontId="24" fillId="3" borderId="2" xfId="50" applyNumberFormat="1" applyFont="1" applyFill="1" applyBorder="1" applyAlignment="1">
      <alignment horizontal="center" vertical="center" shrinkToFit="1"/>
    </xf>
    <xf numFmtId="178" fontId="24" fillId="0" borderId="2" xfId="50" applyNumberFormat="1" applyFont="1" applyFill="1" applyBorder="1" applyAlignment="1">
      <alignment horizontal="center" vertical="center" shrinkToFit="1"/>
    </xf>
    <xf numFmtId="0" fontId="1" fillId="0" borderId="7" xfId="50" applyFont="1" applyFill="1" applyBorder="1" applyAlignment="1">
      <alignment horizontal="left" vertical="center" wrapText="1"/>
    </xf>
    <xf numFmtId="0" fontId="1" fillId="0" borderId="8" xfId="50" applyFont="1" applyFill="1" applyBorder="1" applyAlignment="1">
      <alignment horizontal="left" vertical="center" wrapText="1"/>
    </xf>
    <xf numFmtId="0" fontId="25" fillId="2" borderId="2" xfId="50" applyFont="1" applyFill="1" applyBorder="1" applyAlignment="1">
      <alignment horizontal="center" vertical="center" wrapText="1"/>
    </xf>
    <xf numFmtId="0" fontId="5" fillId="3" borderId="2" xfId="50" applyFont="1" applyFill="1" applyBorder="1" applyAlignment="1">
      <alignment horizontal="center" vertical="center" shrinkToFit="1"/>
    </xf>
    <xf numFmtId="0" fontId="1" fillId="0" borderId="2" xfId="50" applyFont="1" applyFill="1" applyBorder="1" applyAlignment="1">
      <alignment horizontal="center" vertical="top" wrapText="1"/>
    </xf>
    <xf numFmtId="178" fontId="3" fillId="0" borderId="5" xfId="50" applyNumberFormat="1" applyFont="1" applyFill="1" applyBorder="1" applyAlignment="1">
      <alignment horizontal="center" vertical="center" wrapText="1"/>
    </xf>
    <xf numFmtId="178" fontId="3" fillId="0" borderId="5" xfId="50" applyNumberFormat="1" applyFont="1" applyFill="1" applyBorder="1" applyAlignment="1">
      <alignment horizontal="right" vertical="center" shrinkToFit="1"/>
    </xf>
    <xf numFmtId="178" fontId="3" fillId="0" borderId="6" xfId="50" applyNumberFormat="1" applyFont="1" applyFill="1" applyBorder="1" applyAlignment="1">
      <alignment horizontal="center" vertical="center" wrapText="1"/>
    </xf>
    <xf numFmtId="178" fontId="3" fillId="0" borderId="6" xfId="50" applyNumberFormat="1" applyFont="1" applyFill="1" applyBorder="1" applyAlignment="1">
      <alignment horizontal="right" vertical="center" shrinkToFit="1"/>
    </xf>
    <xf numFmtId="178" fontId="15" fillId="0" borderId="6" xfId="50" applyNumberFormat="1" applyFont="1" applyFill="1" applyBorder="1" applyAlignment="1">
      <alignment vertical="center" shrinkToFit="1"/>
    </xf>
    <xf numFmtId="178" fontId="15" fillId="0" borderId="6" xfId="50" applyNumberFormat="1" applyFont="1" applyFill="1" applyBorder="1" applyAlignment="1">
      <alignment vertical="center" wrapText="1"/>
    </xf>
    <xf numFmtId="178" fontId="3" fillId="0" borderId="2" xfId="50" applyNumberFormat="1" applyFont="1" applyFill="1" applyBorder="1" applyAlignment="1">
      <alignment horizontal="right" vertical="center"/>
    </xf>
    <xf numFmtId="180" fontId="3" fillId="2" borderId="2" xfId="50" applyNumberFormat="1" applyFont="1" applyFill="1" applyBorder="1" applyAlignment="1">
      <alignment horizontal="center" vertical="center" wrapText="1"/>
    </xf>
    <xf numFmtId="0" fontId="26" fillId="0" borderId="0" xfId="0" applyFont="1">
      <alignment vertical="center"/>
    </xf>
    <xf numFmtId="0" fontId="3" fillId="2" borderId="5" xfId="50" applyFont="1" applyFill="1" applyBorder="1" applyAlignment="1">
      <alignment horizontal="center" vertical="center" wrapText="1"/>
    </xf>
    <xf numFmtId="177" fontId="3" fillId="2" borderId="2" xfId="50" applyNumberFormat="1" applyFont="1" applyFill="1" applyBorder="1" applyAlignment="1">
      <alignment horizontal="center" vertical="center" shrinkToFit="1"/>
    </xf>
    <xf numFmtId="0" fontId="3" fillId="2" borderId="6" xfId="50" applyFont="1" applyFill="1" applyBorder="1" applyAlignment="1">
      <alignment horizontal="center" vertical="center" wrapText="1"/>
    </xf>
    <xf numFmtId="178" fontId="15" fillId="0" borderId="2" xfId="50" applyNumberFormat="1" applyFont="1" applyFill="1" applyBorder="1" applyAlignment="1">
      <alignment horizontal="right" vertical="center" shrinkToFit="1"/>
    </xf>
    <xf numFmtId="178" fontId="27" fillId="0" borderId="2" xfId="5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5" Type="http://schemas.openxmlformats.org/officeDocument/2006/relationships/image" Target="../media/image28.png"/><Relationship Id="rId4" Type="http://schemas.openxmlformats.org/officeDocument/2006/relationships/image" Target="../media/image27.jpe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7" Type="http://schemas.openxmlformats.org/officeDocument/2006/relationships/image" Target="../media/image33.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 Id="rId3" Type="http://schemas.openxmlformats.org/officeDocument/2006/relationships/image" Target="../media/image29.png"/><Relationship Id="rId2" Type="http://schemas.openxmlformats.org/officeDocument/2006/relationships/image" Target="../media/image3.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4" Type="http://schemas.openxmlformats.org/officeDocument/2006/relationships/image" Target="../media/image30.png"/><Relationship Id="rId3" Type="http://schemas.openxmlformats.org/officeDocument/2006/relationships/image" Target="../media/image29.png"/><Relationship Id="rId2" Type="http://schemas.openxmlformats.org/officeDocument/2006/relationships/image" Target="../media/image3.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4" Type="http://schemas.openxmlformats.org/officeDocument/2006/relationships/image" Target="../media/image34.png"/><Relationship Id="rId3" Type="http://schemas.openxmlformats.org/officeDocument/2006/relationships/image" Target="../media/image30.png"/><Relationship Id="rId2" Type="http://schemas.openxmlformats.org/officeDocument/2006/relationships/image" Target="../media/image3.jpe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4" Type="http://schemas.openxmlformats.org/officeDocument/2006/relationships/image" Target="../media/image35.jpeg"/><Relationship Id="rId3" Type="http://schemas.openxmlformats.org/officeDocument/2006/relationships/image" Target="../media/image30.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5" Type="http://schemas.openxmlformats.org/officeDocument/2006/relationships/image" Target="../media/image14.png"/><Relationship Id="rId4" Type="http://schemas.openxmlformats.org/officeDocument/2006/relationships/image" Target="../media/image13.jpe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5" Type="http://schemas.openxmlformats.org/officeDocument/2006/relationships/image" Target="../media/image19.png"/><Relationship Id="rId4" Type="http://schemas.openxmlformats.org/officeDocument/2006/relationships/image" Target="../media/image18.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7" Type="http://schemas.openxmlformats.org/officeDocument/2006/relationships/image" Target="../media/image23.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619125</xdr:colOff>
      <xdr:row>0</xdr:row>
      <xdr:rowOff>635</xdr:rowOff>
    </xdr:from>
    <xdr:to>
      <xdr:col>22</xdr:col>
      <xdr:colOff>311150</xdr:colOff>
      <xdr:row>30</xdr:row>
      <xdr:rowOff>101600</xdr:rowOff>
    </xdr:to>
    <xdr:pic>
      <xdr:nvPicPr>
        <xdr:cNvPr id="3" name="图片 2" descr="Page0005"/>
        <xdr:cNvPicPr>
          <a:picLocks noChangeAspect="1"/>
        </xdr:cNvPicPr>
      </xdr:nvPicPr>
      <xdr:blipFill>
        <a:blip r:embed="rId1"/>
        <a:srcRect l="-23162" t="-20358" r="5672" b="8588"/>
        <a:stretch>
          <a:fillRect/>
        </a:stretch>
      </xdr:blipFill>
      <xdr:spPr>
        <a:xfrm>
          <a:off x="8216265" y="635"/>
          <a:ext cx="7105015" cy="10195560"/>
        </a:xfrm>
        <a:prstGeom prst="rect">
          <a:avLst/>
        </a:prstGeom>
      </xdr:spPr>
    </xdr:pic>
    <xdr:clientData/>
  </xdr:twoCellAnchor>
  <xdr:twoCellAnchor editAs="oneCell">
    <xdr:from>
      <xdr:col>21</xdr:col>
      <xdr:colOff>790575</xdr:colOff>
      <xdr:row>4</xdr:row>
      <xdr:rowOff>114300</xdr:rowOff>
    </xdr:from>
    <xdr:to>
      <xdr:col>30</xdr:col>
      <xdr:colOff>396875</xdr:colOff>
      <xdr:row>37</xdr:row>
      <xdr:rowOff>8255</xdr:rowOff>
    </xdr:to>
    <xdr:pic>
      <xdr:nvPicPr>
        <xdr:cNvPr id="4" name="图片 3" descr="Page0006"/>
        <xdr:cNvPicPr>
          <a:picLocks noChangeAspect="1"/>
        </xdr:cNvPicPr>
      </xdr:nvPicPr>
      <xdr:blipFill>
        <a:blip r:embed="rId2"/>
        <a:stretch>
          <a:fillRect/>
        </a:stretch>
      </xdr:blipFill>
      <xdr:spPr>
        <a:xfrm>
          <a:off x="149434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38</xdr:row>
      <xdr:rowOff>132080</xdr:rowOff>
    </xdr:to>
    <xdr:pic>
      <xdr:nvPicPr>
        <xdr:cNvPr id="5" name="图片 4" descr="Page0007"/>
        <xdr:cNvPicPr>
          <a:picLocks noChangeAspect="1"/>
        </xdr:cNvPicPr>
      </xdr:nvPicPr>
      <xdr:blipFill>
        <a:blip r:embed="rId3"/>
        <a:stretch>
          <a:fillRect/>
        </a:stretch>
      </xdr:blipFill>
      <xdr:spPr>
        <a:xfrm>
          <a:off x="21478240" y="1724660"/>
          <a:ext cx="7102475" cy="10195560"/>
        </a:xfrm>
        <a:prstGeom prst="rect">
          <a:avLst/>
        </a:prstGeom>
      </xdr:spPr>
    </xdr:pic>
    <xdr:clientData/>
  </xdr:twoCellAnchor>
  <xdr:twoCellAnchor editAs="oneCell">
    <xdr:from>
      <xdr:col>15</xdr:col>
      <xdr:colOff>676275</xdr:colOff>
      <xdr:row>0</xdr:row>
      <xdr:rowOff>277495</xdr:rowOff>
    </xdr:from>
    <xdr:to>
      <xdr:col>21</xdr:col>
      <xdr:colOff>237490</xdr:colOff>
      <xdr:row>6</xdr:row>
      <xdr:rowOff>372745</xdr:rowOff>
    </xdr:to>
    <xdr:pic>
      <xdr:nvPicPr>
        <xdr:cNvPr id="2" name="图片 1" descr="VFV}}ZNDDJJ39WD$P)(I}JO"/>
        <xdr:cNvPicPr>
          <a:picLocks noChangeAspect="1"/>
        </xdr:cNvPicPr>
      </xdr:nvPicPr>
      <xdr:blipFill>
        <a:blip r:embed="rId4"/>
        <a:stretch>
          <a:fillRect/>
        </a:stretch>
      </xdr:blipFill>
      <xdr:spPr>
        <a:xfrm>
          <a:off x="8969375" y="277495"/>
          <a:ext cx="5420995" cy="2186940"/>
        </a:xfrm>
        <a:prstGeom prst="rect">
          <a:avLst/>
        </a:prstGeom>
      </xdr:spPr>
    </xdr:pic>
    <xdr:clientData/>
  </xdr:twoCellAnchor>
  <xdr:twoCellAnchor editAs="oneCell">
    <xdr:from>
      <xdr:col>15</xdr:col>
      <xdr:colOff>152400</xdr:colOff>
      <xdr:row>6</xdr:row>
      <xdr:rowOff>400050</xdr:rowOff>
    </xdr:from>
    <xdr:to>
      <xdr:col>24</xdr:col>
      <xdr:colOff>84455</xdr:colOff>
      <xdr:row>25</xdr:row>
      <xdr:rowOff>33655</xdr:rowOff>
    </xdr:to>
    <xdr:pic>
      <xdr:nvPicPr>
        <xdr:cNvPr id="6" name="图片 5" descr="N66H[3I33W)VZX4UK2JJV{4"/>
        <xdr:cNvPicPr>
          <a:picLocks noChangeAspect="1"/>
        </xdr:cNvPicPr>
      </xdr:nvPicPr>
      <xdr:blipFill>
        <a:blip r:embed="rId5"/>
        <a:stretch>
          <a:fillRect/>
        </a:stretch>
      </xdr:blipFill>
      <xdr:spPr>
        <a:xfrm>
          <a:off x="8445500" y="2491740"/>
          <a:ext cx="8020685" cy="4965700"/>
        </a:xfrm>
        <a:prstGeom prst="rect">
          <a:avLst/>
        </a:prstGeom>
      </xdr:spPr>
    </xdr:pic>
    <xdr:clientData/>
  </xdr:twoCellAnchor>
  <xdr:twoCellAnchor editAs="oneCell">
    <xdr:from>
      <xdr:col>3</xdr:col>
      <xdr:colOff>57150</xdr:colOff>
      <xdr:row>38</xdr:row>
      <xdr:rowOff>104775</xdr:rowOff>
    </xdr:from>
    <xdr:to>
      <xdr:col>11</xdr:col>
      <xdr:colOff>218440</xdr:colOff>
      <xdr:row>78</xdr:row>
      <xdr:rowOff>104140</xdr:rowOff>
    </xdr:to>
    <xdr:pic>
      <xdr:nvPicPr>
        <xdr:cNvPr id="7" name="图片 6" descr="[IQ311ZA1MM)LG4KYOFSF5A"/>
        <xdr:cNvPicPr>
          <a:picLocks noChangeAspect="1"/>
        </xdr:cNvPicPr>
      </xdr:nvPicPr>
      <xdr:blipFill>
        <a:blip r:embed="rId6"/>
        <a:stretch>
          <a:fillRect/>
        </a:stretch>
      </xdr:blipFill>
      <xdr:spPr>
        <a:xfrm>
          <a:off x="953770" y="11892915"/>
          <a:ext cx="5374640" cy="5714365"/>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44</xdr:row>
      <xdr:rowOff>134620</xdr:rowOff>
    </xdr:to>
    <xdr:pic>
      <xdr:nvPicPr>
        <xdr:cNvPr id="2" name="图片 1" descr="Page0006"/>
        <xdr:cNvPicPr>
          <a:picLocks noChangeAspect="1"/>
        </xdr:cNvPicPr>
      </xdr:nvPicPr>
      <xdr:blipFill>
        <a:blip r:embed="rId1"/>
        <a:stretch>
          <a:fillRect/>
        </a:stretch>
      </xdr:blipFill>
      <xdr:spPr>
        <a:xfrm>
          <a:off x="15238095" y="1345565"/>
          <a:ext cx="7103110" cy="10157460"/>
        </a:xfrm>
        <a:prstGeom prst="rect">
          <a:avLst/>
        </a:prstGeom>
      </xdr:spPr>
    </xdr:pic>
    <xdr:clientData/>
  </xdr:twoCellAnchor>
  <xdr:twoCellAnchor editAs="oneCell">
    <xdr:from>
      <xdr:col>29</xdr:col>
      <xdr:colOff>514350</xdr:colOff>
      <xdr:row>4</xdr:row>
      <xdr:rowOff>304800</xdr:rowOff>
    </xdr:from>
    <xdr:to>
      <xdr:col>40</xdr:col>
      <xdr:colOff>73025</xdr:colOff>
      <xdr:row>46</xdr:row>
      <xdr:rowOff>115570</xdr:rowOff>
    </xdr:to>
    <xdr:pic>
      <xdr:nvPicPr>
        <xdr:cNvPr id="3" name="图片 2" descr="Page0007"/>
        <xdr:cNvPicPr>
          <a:picLocks noChangeAspect="1"/>
        </xdr:cNvPicPr>
      </xdr:nvPicPr>
      <xdr:blipFill>
        <a:blip r:embed="rId2"/>
        <a:stretch>
          <a:fillRect/>
        </a:stretch>
      </xdr:blipFill>
      <xdr:spPr>
        <a:xfrm>
          <a:off x="21772880" y="1536065"/>
          <a:ext cx="7102475" cy="10233660"/>
        </a:xfrm>
        <a:prstGeom prst="rect">
          <a:avLst/>
        </a:prstGeom>
      </xdr:spPr>
    </xdr:pic>
    <xdr:clientData/>
  </xdr:twoCellAnchor>
  <xdr:twoCellAnchor editAs="oneCell">
    <xdr:from>
      <xdr:col>16</xdr:col>
      <xdr:colOff>438150</xdr:colOff>
      <xdr:row>0</xdr:row>
      <xdr:rowOff>287020</xdr:rowOff>
    </xdr:from>
    <xdr:to>
      <xdr:col>21</xdr:col>
      <xdr:colOff>685165</xdr:colOff>
      <xdr:row>8</xdr:row>
      <xdr:rowOff>86995</xdr:rowOff>
    </xdr:to>
    <xdr:pic>
      <xdr:nvPicPr>
        <xdr:cNvPr id="4" name="图片 3" descr="VFV}}ZNDDJJ39WD$P)(I}JO"/>
        <xdr:cNvPicPr>
          <a:picLocks noChangeAspect="1"/>
        </xdr:cNvPicPr>
      </xdr:nvPicPr>
      <xdr:blipFill>
        <a:blip r:embed="rId3"/>
        <a:stretch>
          <a:fillRect/>
        </a:stretch>
      </xdr:blipFill>
      <xdr:spPr>
        <a:xfrm>
          <a:off x="9711690" y="287020"/>
          <a:ext cx="5420995" cy="2186940"/>
        </a:xfrm>
        <a:prstGeom prst="rect">
          <a:avLst/>
        </a:prstGeom>
      </xdr:spPr>
    </xdr:pic>
    <xdr:clientData/>
  </xdr:twoCellAnchor>
  <xdr:twoCellAnchor editAs="oneCell">
    <xdr:from>
      <xdr:col>15</xdr:col>
      <xdr:colOff>352425</xdr:colOff>
      <xdr:row>9</xdr:row>
      <xdr:rowOff>95250</xdr:rowOff>
    </xdr:from>
    <xdr:to>
      <xdr:col>25</xdr:col>
      <xdr:colOff>676275</xdr:colOff>
      <xdr:row>29</xdr:row>
      <xdr:rowOff>148590</xdr:rowOff>
    </xdr:to>
    <xdr:pic>
      <xdr:nvPicPr>
        <xdr:cNvPr id="8" name="图片 7" descr="LA_)`F)G[YNBGHCYKMJ4%_5"/>
        <xdr:cNvPicPr>
          <a:picLocks noChangeAspect="1"/>
        </xdr:cNvPicPr>
      </xdr:nvPicPr>
      <xdr:blipFill>
        <a:blip r:embed="rId4"/>
        <a:stretch>
          <a:fillRect/>
        </a:stretch>
      </xdr:blipFill>
      <xdr:spPr>
        <a:xfrm>
          <a:off x="8891905" y="2737485"/>
          <a:ext cx="9146540" cy="4080510"/>
        </a:xfrm>
        <a:prstGeom prst="rect">
          <a:avLst/>
        </a:prstGeom>
      </xdr:spPr>
    </xdr:pic>
    <xdr:clientData/>
  </xdr:twoCellAnchor>
  <xdr:twoCellAnchor editAs="oneCell">
    <xdr:from>
      <xdr:col>3</xdr:col>
      <xdr:colOff>57150</xdr:colOff>
      <xdr:row>48</xdr:row>
      <xdr:rowOff>9525</xdr:rowOff>
    </xdr:from>
    <xdr:to>
      <xdr:col>9</xdr:col>
      <xdr:colOff>552450</xdr:colOff>
      <xdr:row>86</xdr:row>
      <xdr:rowOff>57150</xdr:rowOff>
    </xdr:to>
    <xdr:pic>
      <xdr:nvPicPr>
        <xdr:cNvPr id="6" name="图片 5" descr="@80W7A`BQ~%%22(7PI(~`GM"/>
        <xdr:cNvPicPr>
          <a:picLocks noChangeAspect="1"/>
        </xdr:cNvPicPr>
      </xdr:nvPicPr>
      <xdr:blipFill>
        <a:blip r:embed="rId5"/>
        <a:stretch>
          <a:fillRect/>
        </a:stretch>
      </xdr:blipFill>
      <xdr:spPr>
        <a:xfrm>
          <a:off x="1057910" y="11978005"/>
          <a:ext cx="4450080" cy="550545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54</xdr:row>
      <xdr:rowOff>132080</xdr:rowOff>
    </xdr:to>
    <xdr:pic>
      <xdr:nvPicPr>
        <xdr:cNvPr id="2" name="图片 1" descr="Page0006"/>
        <xdr:cNvPicPr>
          <a:picLocks noChangeAspect="1"/>
        </xdr:cNvPicPr>
      </xdr:nvPicPr>
      <xdr:blipFill>
        <a:blip r:embed="rId1"/>
        <a:stretch>
          <a:fillRect/>
        </a:stretch>
      </xdr:blipFill>
      <xdr:spPr>
        <a:xfrm>
          <a:off x="15370175" y="1650365"/>
          <a:ext cx="7103110" cy="10157460"/>
        </a:xfrm>
        <a:prstGeom prst="rect">
          <a:avLst/>
        </a:prstGeom>
      </xdr:spPr>
    </xdr:pic>
    <xdr:clientData/>
  </xdr:twoCellAnchor>
  <xdr:twoCellAnchor editAs="oneCell">
    <xdr:from>
      <xdr:col>29</xdr:col>
      <xdr:colOff>514350</xdr:colOff>
      <xdr:row>4</xdr:row>
      <xdr:rowOff>304800</xdr:rowOff>
    </xdr:from>
    <xdr:to>
      <xdr:col>40</xdr:col>
      <xdr:colOff>73025</xdr:colOff>
      <xdr:row>56</xdr:row>
      <xdr:rowOff>113030</xdr:rowOff>
    </xdr:to>
    <xdr:pic>
      <xdr:nvPicPr>
        <xdr:cNvPr id="3" name="图片 2" descr="Page0007"/>
        <xdr:cNvPicPr>
          <a:picLocks noChangeAspect="1"/>
        </xdr:cNvPicPr>
      </xdr:nvPicPr>
      <xdr:blipFill>
        <a:blip r:embed="rId2"/>
        <a:stretch>
          <a:fillRect/>
        </a:stretch>
      </xdr:blipFill>
      <xdr:spPr>
        <a:xfrm>
          <a:off x="21904960" y="1840865"/>
          <a:ext cx="7102475" cy="10233660"/>
        </a:xfrm>
        <a:prstGeom prst="rect">
          <a:avLst/>
        </a:prstGeom>
      </xdr:spPr>
    </xdr:pic>
    <xdr:clientData/>
  </xdr:twoCellAnchor>
  <xdr:twoCellAnchor editAs="oneCell">
    <xdr:from>
      <xdr:col>16</xdr:col>
      <xdr:colOff>495300</xdr:colOff>
      <xdr:row>11</xdr:row>
      <xdr:rowOff>85725</xdr:rowOff>
    </xdr:from>
    <xdr:to>
      <xdr:col>25</xdr:col>
      <xdr:colOff>142875</xdr:colOff>
      <xdr:row>34</xdr:row>
      <xdr:rowOff>234950</xdr:rowOff>
    </xdr:to>
    <xdr:pic>
      <xdr:nvPicPr>
        <xdr:cNvPr id="7" name="图片 6" descr="~MZO}H[8TCPEG]@%GP~P}]J"/>
        <xdr:cNvPicPr>
          <a:picLocks noChangeAspect="1"/>
        </xdr:cNvPicPr>
      </xdr:nvPicPr>
      <xdr:blipFill>
        <a:blip r:embed="rId3"/>
        <a:stretch>
          <a:fillRect/>
        </a:stretch>
      </xdr:blipFill>
      <xdr:spPr>
        <a:xfrm>
          <a:off x="9900920" y="3402330"/>
          <a:ext cx="7736205" cy="5216525"/>
        </a:xfrm>
        <a:prstGeom prst="rect">
          <a:avLst/>
        </a:prstGeom>
      </xdr:spPr>
    </xdr:pic>
    <xdr:clientData/>
  </xdr:twoCellAnchor>
  <xdr:twoCellAnchor editAs="oneCell">
    <xdr:from>
      <xdr:col>1</xdr:col>
      <xdr:colOff>9525</xdr:colOff>
      <xdr:row>45</xdr:row>
      <xdr:rowOff>9525</xdr:rowOff>
    </xdr:from>
    <xdr:to>
      <xdr:col>14</xdr:col>
      <xdr:colOff>209550</xdr:colOff>
      <xdr:row>52</xdr:row>
      <xdr:rowOff>0</xdr:rowOff>
    </xdr:to>
    <xdr:pic>
      <xdr:nvPicPr>
        <xdr:cNvPr id="5" name="图片 4" descr="N8Z4C9(L0H($3}AKQPDSJPC"/>
        <xdr:cNvPicPr>
          <a:picLocks noChangeAspect="1"/>
        </xdr:cNvPicPr>
      </xdr:nvPicPr>
      <xdr:blipFill>
        <a:blip r:embed="rId4"/>
        <a:stretch>
          <a:fillRect/>
        </a:stretch>
      </xdr:blipFill>
      <xdr:spPr>
        <a:xfrm>
          <a:off x="257175" y="10342245"/>
          <a:ext cx="7927975" cy="1047750"/>
        </a:xfrm>
        <a:prstGeom prst="rect">
          <a:avLst/>
        </a:prstGeom>
      </xdr:spPr>
    </xdr:pic>
    <xdr:clientData/>
  </xdr:twoCellAnchor>
  <xdr:twoCellAnchor editAs="oneCell">
    <xdr:from>
      <xdr:col>1</xdr:col>
      <xdr:colOff>9525</xdr:colOff>
      <xdr:row>54</xdr:row>
      <xdr:rowOff>9525</xdr:rowOff>
    </xdr:from>
    <xdr:to>
      <xdr:col>8</xdr:col>
      <xdr:colOff>219075</xdr:colOff>
      <xdr:row>68</xdr:row>
      <xdr:rowOff>57150</xdr:rowOff>
    </xdr:to>
    <xdr:pic>
      <xdr:nvPicPr>
        <xdr:cNvPr id="9" name="图片 8" descr="4SLK)Y)~YZ_YP}`U4WP~_OK"/>
        <xdr:cNvPicPr>
          <a:picLocks noChangeAspect="1"/>
        </xdr:cNvPicPr>
      </xdr:nvPicPr>
      <xdr:blipFill>
        <a:blip r:embed="rId5"/>
        <a:stretch>
          <a:fillRect/>
        </a:stretch>
      </xdr:blipFill>
      <xdr:spPr>
        <a:xfrm>
          <a:off x="257175" y="11685270"/>
          <a:ext cx="4249420" cy="2047875"/>
        </a:xfrm>
        <a:prstGeom prst="rect">
          <a:avLst/>
        </a:prstGeom>
      </xdr:spPr>
    </xdr:pic>
    <xdr:clientData/>
  </xdr:twoCellAnchor>
  <xdr:twoCellAnchor editAs="oneCell">
    <xdr:from>
      <xdr:col>5</xdr:col>
      <xdr:colOff>190500</xdr:colOff>
      <xdr:row>66</xdr:row>
      <xdr:rowOff>38100</xdr:rowOff>
    </xdr:from>
    <xdr:to>
      <xdr:col>7</xdr:col>
      <xdr:colOff>590550</xdr:colOff>
      <xdr:row>69</xdr:row>
      <xdr:rowOff>104775</xdr:rowOff>
    </xdr:to>
    <xdr:pic>
      <xdr:nvPicPr>
        <xdr:cNvPr id="10" name="图片 9" descr="E1TKJ[LXZNHG~)@2%BYV8DY"/>
        <xdr:cNvPicPr>
          <a:picLocks noChangeAspect="1"/>
        </xdr:cNvPicPr>
      </xdr:nvPicPr>
      <xdr:blipFill>
        <a:blip r:embed="rId6"/>
        <a:stretch>
          <a:fillRect/>
        </a:stretch>
      </xdr:blipFill>
      <xdr:spPr>
        <a:xfrm>
          <a:off x="2458720" y="13428345"/>
          <a:ext cx="1581150" cy="495300"/>
        </a:xfrm>
        <a:prstGeom prst="rect">
          <a:avLst/>
        </a:prstGeom>
      </xdr:spPr>
    </xdr:pic>
    <xdr:clientData/>
  </xdr:twoCellAnchor>
  <xdr:twoCellAnchor editAs="oneCell">
    <xdr:from>
      <xdr:col>1</xdr:col>
      <xdr:colOff>9525</xdr:colOff>
      <xdr:row>72</xdr:row>
      <xdr:rowOff>9525</xdr:rowOff>
    </xdr:from>
    <xdr:to>
      <xdr:col>8</xdr:col>
      <xdr:colOff>342900</xdr:colOff>
      <xdr:row>110</xdr:row>
      <xdr:rowOff>76200</xdr:rowOff>
    </xdr:to>
    <xdr:pic>
      <xdr:nvPicPr>
        <xdr:cNvPr id="11" name="图片 10" descr="Y3TV2N623P[JQR49GJ4S[{X"/>
        <xdr:cNvPicPr>
          <a:picLocks noChangeAspect="1"/>
        </xdr:cNvPicPr>
      </xdr:nvPicPr>
      <xdr:blipFill>
        <a:blip r:embed="rId7"/>
        <a:stretch>
          <a:fillRect/>
        </a:stretch>
      </xdr:blipFill>
      <xdr:spPr>
        <a:xfrm>
          <a:off x="257175" y="14257020"/>
          <a:ext cx="4373245" cy="5495925"/>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771525</xdr:colOff>
      <xdr:row>4</xdr:row>
      <xdr:rowOff>114300</xdr:rowOff>
    </xdr:from>
    <xdr:to>
      <xdr:col>30</xdr:col>
      <xdr:colOff>396875</xdr:colOff>
      <xdr:row>55</xdr:row>
      <xdr:rowOff>124460</xdr:rowOff>
    </xdr:to>
    <xdr:pic>
      <xdr:nvPicPr>
        <xdr:cNvPr id="2" name="图片 1" descr="Page0006"/>
        <xdr:cNvPicPr>
          <a:picLocks noChangeAspect="1"/>
        </xdr:cNvPicPr>
      </xdr:nvPicPr>
      <xdr:blipFill>
        <a:blip r:embed="rId1"/>
        <a:stretch>
          <a:fillRect/>
        </a:stretch>
      </xdr:blipFill>
      <xdr:spPr>
        <a:xfrm>
          <a:off x="15351125" y="1650365"/>
          <a:ext cx="7122160" cy="10168890"/>
        </a:xfrm>
        <a:prstGeom prst="rect">
          <a:avLst/>
        </a:prstGeom>
      </xdr:spPr>
    </xdr:pic>
    <xdr:clientData/>
  </xdr:twoCellAnchor>
  <xdr:twoCellAnchor editAs="oneCell">
    <xdr:from>
      <xdr:col>29</xdr:col>
      <xdr:colOff>514350</xdr:colOff>
      <xdr:row>4</xdr:row>
      <xdr:rowOff>304800</xdr:rowOff>
    </xdr:from>
    <xdr:to>
      <xdr:col>40</xdr:col>
      <xdr:colOff>73025</xdr:colOff>
      <xdr:row>57</xdr:row>
      <xdr:rowOff>105410</xdr:rowOff>
    </xdr:to>
    <xdr:pic>
      <xdr:nvPicPr>
        <xdr:cNvPr id="3" name="图片 2" descr="Page0007"/>
        <xdr:cNvPicPr>
          <a:picLocks noChangeAspect="1"/>
        </xdr:cNvPicPr>
      </xdr:nvPicPr>
      <xdr:blipFill>
        <a:blip r:embed="rId2"/>
        <a:stretch>
          <a:fillRect/>
        </a:stretch>
      </xdr:blipFill>
      <xdr:spPr>
        <a:xfrm>
          <a:off x="21904960" y="1840865"/>
          <a:ext cx="7102475" cy="10245090"/>
        </a:xfrm>
        <a:prstGeom prst="rect">
          <a:avLst/>
        </a:prstGeom>
      </xdr:spPr>
    </xdr:pic>
    <xdr:clientData/>
  </xdr:twoCellAnchor>
  <xdr:twoCellAnchor editAs="oneCell">
    <xdr:from>
      <xdr:col>16</xdr:col>
      <xdr:colOff>495300</xdr:colOff>
      <xdr:row>11</xdr:row>
      <xdr:rowOff>85725</xdr:rowOff>
    </xdr:from>
    <xdr:to>
      <xdr:col>25</xdr:col>
      <xdr:colOff>142875</xdr:colOff>
      <xdr:row>34</xdr:row>
      <xdr:rowOff>247650</xdr:rowOff>
    </xdr:to>
    <xdr:pic>
      <xdr:nvPicPr>
        <xdr:cNvPr id="4" name="图片 3" descr="~MZO}H[8TCPEG]@%GP~P}]J"/>
        <xdr:cNvPicPr>
          <a:picLocks noChangeAspect="1"/>
        </xdr:cNvPicPr>
      </xdr:nvPicPr>
      <xdr:blipFill>
        <a:blip r:embed="rId3"/>
        <a:stretch>
          <a:fillRect/>
        </a:stretch>
      </xdr:blipFill>
      <xdr:spPr>
        <a:xfrm>
          <a:off x="9900920" y="3402330"/>
          <a:ext cx="7736205" cy="5216525"/>
        </a:xfrm>
        <a:prstGeom prst="rect">
          <a:avLst/>
        </a:prstGeom>
      </xdr:spPr>
    </xdr:pic>
    <xdr:clientData/>
  </xdr:twoCellAnchor>
  <xdr:twoCellAnchor editAs="oneCell">
    <xdr:from>
      <xdr:col>1</xdr:col>
      <xdr:colOff>9525</xdr:colOff>
      <xdr:row>44</xdr:row>
      <xdr:rowOff>9525</xdr:rowOff>
    </xdr:from>
    <xdr:to>
      <xdr:col>14</xdr:col>
      <xdr:colOff>209550</xdr:colOff>
      <xdr:row>51</xdr:row>
      <xdr:rowOff>0</xdr:rowOff>
    </xdr:to>
    <xdr:pic>
      <xdr:nvPicPr>
        <xdr:cNvPr id="5" name="图片 4" descr="N8Z4C9(L0H($3}AKQPDSJPC"/>
        <xdr:cNvPicPr>
          <a:picLocks noChangeAspect="1"/>
        </xdr:cNvPicPr>
      </xdr:nvPicPr>
      <xdr:blipFill>
        <a:blip r:embed="rId4"/>
        <a:stretch>
          <a:fillRect/>
        </a:stretch>
      </xdr:blipFill>
      <xdr:spPr>
        <a:xfrm>
          <a:off x="257175" y="10075545"/>
          <a:ext cx="7927975" cy="1047750"/>
        </a:xfrm>
        <a:prstGeom prst="rect">
          <a:avLst/>
        </a:prstGeom>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771525</xdr:colOff>
      <xdr:row>4</xdr:row>
      <xdr:rowOff>114300</xdr:rowOff>
    </xdr:from>
    <xdr:to>
      <xdr:col>30</xdr:col>
      <xdr:colOff>396875</xdr:colOff>
      <xdr:row>55</xdr:row>
      <xdr:rowOff>124460</xdr:rowOff>
    </xdr:to>
    <xdr:pic>
      <xdr:nvPicPr>
        <xdr:cNvPr id="2" name="图片 1" descr="Page0006"/>
        <xdr:cNvPicPr>
          <a:picLocks noChangeAspect="1"/>
        </xdr:cNvPicPr>
      </xdr:nvPicPr>
      <xdr:blipFill>
        <a:blip r:embed="rId1"/>
        <a:stretch>
          <a:fillRect/>
        </a:stretch>
      </xdr:blipFill>
      <xdr:spPr>
        <a:xfrm>
          <a:off x="15502890" y="1650365"/>
          <a:ext cx="7122160" cy="10168890"/>
        </a:xfrm>
        <a:prstGeom prst="rect">
          <a:avLst/>
        </a:prstGeom>
      </xdr:spPr>
    </xdr:pic>
    <xdr:clientData/>
  </xdr:twoCellAnchor>
  <xdr:twoCellAnchor editAs="oneCell">
    <xdr:from>
      <xdr:col>29</xdr:col>
      <xdr:colOff>514350</xdr:colOff>
      <xdr:row>4</xdr:row>
      <xdr:rowOff>304800</xdr:rowOff>
    </xdr:from>
    <xdr:to>
      <xdr:col>40</xdr:col>
      <xdr:colOff>73025</xdr:colOff>
      <xdr:row>57</xdr:row>
      <xdr:rowOff>105410</xdr:rowOff>
    </xdr:to>
    <xdr:pic>
      <xdr:nvPicPr>
        <xdr:cNvPr id="3" name="图片 2" descr="Page0007"/>
        <xdr:cNvPicPr>
          <a:picLocks noChangeAspect="1"/>
        </xdr:cNvPicPr>
      </xdr:nvPicPr>
      <xdr:blipFill>
        <a:blip r:embed="rId2"/>
        <a:stretch>
          <a:fillRect/>
        </a:stretch>
      </xdr:blipFill>
      <xdr:spPr>
        <a:xfrm>
          <a:off x="22056725" y="1840865"/>
          <a:ext cx="7102475" cy="10245090"/>
        </a:xfrm>
        <a:prstGeom prst="rect">
          <a:avLst/>
        </a:prstGeom>
      </xdr:spPr>
    </xdr:pic>
    <xdr:clientData/>
  </xdr:twoCellAnchor>
  <xdr:twoCellAnchor editAs="oneCell">
    <xdr:from>
      <xdr:col>1</xdr:col>
      <xdr:colOff>9525</xdr:colOff>
      <xdr:row>44</xdr:row>
      <xdr:rowOff>9525</xdr:rowOff>
    </xdr:from>
    <xdr:to>
      <xdr:col>14</xdr:col>
      <xdr:colOff>57785</xdr:colOff>
      <xdr:row>51</xdr:row>
      <xdr:rowOff>0</xdr:rowOff>
    </xdr:to>
    <xdr:pic>
      <xdr:nvPicPr>
        <xdr:cNvPr id="5" name="图片 4" descr="N8Z4C9(L0H($3}AKQPDSJPC"/>
        <xdr:cNvPicPr>
          <a:picLocks noChangeAspect="1"/>
        </xdr:cNvPicPr>
      </xdr:nvPicPr>
      <xdr:blipFill>
        <a:blip r:embed="rId3"/>
        <a:stretch>
          <a:fillRect/>
        </a:stretch>
      </xdr:blipFill>
      <xdr:spPr>
        <a:xfrm>
          <a:off x="257175" y="10075545"/>
          <a:ext cx="7927975" cy="1047750"/>
        </a:xfrm>
        <a:prstGeom prst="rect">
          <a:avLst/>
        </a:prstGeom>
      </xdr:spPr>
    </xdr:pic>
    <xdr:clientData/>
  </xdr:twoCellAnchor>
  <xdr:twoCellAnchor editAs="oneCell">
    <xdr:from>
      <xdr:col>15</xdr:col>
      <xdr:colOff>133350</xdr:colOff>
      <xdr:row>0</xdr:row>
      <xdr:rowOff>115570</xdr:rowOff>
    </xdr:from>
    <xdr:to>
      <xdr:col>23</xdr:col>
      <xdr:colOff>541020</xdr:colOff>
      <xdr:row>19</xdr:row>
      <xdr:rowOff>265430</xdr:rowOff>
    </xdr:to>
    <xdr:pic>
      <xdr:nvPicPr>
        <xdr:cNvPr id="6" name="图片 5" descr="荣乌国家高速公路潍坊至日照联络线潍城至日照段工程第二合同段预埋管线工程施工分包"/>
        <xdr:cNvPicPr>
          <a:picLocks noChangeAspect="1"/>
        </xdr:cNvPicPr>
      </xdr:nvPicPr>
      <xdr:blipFill>
        <a:blip r:embed="rId4"/>
        <a:stretch>
          <a:fillRect/>
        </a:stretch>
      </xdr:blipFill>
      <xdr:spPr>
        <a:xfrm>
          <a:off x="8956675" y="115570"/>
          <a:ext cx="7858760" cy="4888865"/>
        </a:xfrm>
        <a:prstGeom prst="rect">
          <a:avLst/>
        </a:prstGeom>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771525</xdr:colOff>
      <xdr:row>4</xdr:row>
      <xdr:rowOff>114300</xdr:rowOff>
    </xdr:from>
    <xdr:to>
      <xdr:col>30</xdr:col>
      <xdr:colOff>396875</xdr:colOff>
      <xdr:row>54</xdr:row>
      <xdr:rowOff>45085</xdr:rowOff>
    </xdr:to>
    <xdr:pic>
      <xdr:nvPicPr>
        <xdr:cNvPr id="2" name="图片 1" descr="Page0006"/>
        <xdr:cNvPicPr>
          <a:picLocks noChangeAspect="1"/>
        </xdr:cNvPicPr>
      </xdr:nvPicPr>
      <xdr:blipFill>
        <a:blip r:embed="rId1"/>
        <a:stretch>
          <a:fillRect/>
        </a:stretch>
      </xdr:blipFill>
      <xdr:spPr>
        <a:xfrm>
          <a:off x="15502890" y="1650365"/>
          <a:ext cx="7122160" cy="10168890"/>
        </a:xfrm>
        <a:prstGeom prst="rect">
          <a:avLst/>
        </a:prstGeom>
      </xdr:spPr>
    </xdr:pic>
    <xdr:clientData/>
  </xdr:twoCellAnchor>
  <xdr:twoCellAnchor editAs="oneCell">
    <xdr:from>
      <xdr:col>29</xdr:col>
      <xdr:colOff>514350</xdr:colOff>
      <xdr:row>4</xdr:row>
      <xdr:rowOff>304800</xdr:rowOff>
    </xdr:from>
    <xdr:to>
      <xdr:col>40</xdr:col>
      <xdr:colOff>73025</xdr:colOff>
      <xdr:row>56</xdr:row>
      <xdr:rowOff>26035</xdr:rowOff>
    </xdr:to>
    <xdr:pic>
      <xdr:nvPicPr>
        <xdr:cNvPr id="3" name="图片 2" descr="Page0007"/>
        <xdr:cNvPicPr>
          <a:picLocks noChangeAspect="1"/>
        </xdr:cNvPicPr>
      </xdr:nvPicPr>
      <xdr:blipFill>
        <a:blip r:embed="rId2"/>
        <a:stretch>
          <a:fillRect/>
        </a:stretch>
      </xdr:blipFill>
      <xdr:spPr>
        <a:xfrm>
          <a:off x="22056725" y="1840865"/>
          <a:ext cx="7102475" cy="10245090"/>
        </a:xfrm>
        <a:prstGeom prst="rect">
          <a:avLst/>
        </a:prstGeom>
      </xdr:spPr>
    </xdr:pic>
    <xdr:clientData/>
  </xdr:twoCellAnchor>
  <xdr:twoCellAnchor editAs="oneCell">
    <xdr:from>
      <xdr:col>1</xdr:col>
      <xdr:colOff>9525</xdr:colOff>
      <xdr:row>46</xdr:row>
      <xdr:rowOff>9525</xdr:rowOff>
    </xdr:from>
    <xdr:to>
      <xdr:col>14</xdr:col>
      <xdr:colOff>57785</xdr:colOff>
      <xdr:row>53</xdr:row>
      <xdr:rowOff>0</xdr:rowOff>
    </xdr:to>
    <xdr:pic>
      <xdr:nvPicPr>
        <xdr:cNvPr id="4" name="图片 3" descr="N8Z4C9(L0H($3}AKQPDSJPC"/>
        <xdr:cNvPicPr>
          <a:picLocks noChangeAspect="1"/>
        </xdr:cNvPicPr>
      </xdr:nvPicPr>
      <xdr:blipFill>
        <a:blip r:embed="rId3"/>
        <a:stretch>
          <a:fillRect/>
        </a:stretch>
      </xdr:blipFill>
      <xdr:spPr>
        <a:xfrm>
          <a:off x="257175" y="10583545"/>
          <a:ext cx="7927975" cy="1047750"/>
        </a:xfrm>
        <a:prstGeom prst="rect">
          <a:avLst/>
        </a:prstGeom>
      </xdr:spPr>
    </xdr:pic>
    <xdr:clientData/>
  </xdr:twoCellAnchor>
  <xdr:twoCellAnchor editAs="oneCell">
    <xdr:from>
      <xdr:col>15</xdr:col>
      <xdr:colOff>247650</xdr:colOff>
      <xdr:row>19</xdr:row>
      <xdr:rowOff>47625</xdr:rowOff>
    </xdr:from>
    <xdr:to>
      <xdr:col>23</xdr:col>
      <xdr:colOff>85725</xdr:colOff>
      <xdr:row>37</xdr:row>
      <xdr:rowOff>94615</xdr:rowOff>
    </xdr:to>
    <xdr:pic>
      <xdr:nvPicPr>
        <xdr:cNvPr id="6" name="图片 5" descr="c54f500939761cbaab4f7ee11fe41a5"/>
        <xdr:cNvPicPr>
          <a:picLocks noChangeAspect="1"/>
        </xdr:cNvPicPr>
      </xdr:nvPicPr>
      <xdr:blipFill>
        <a:blip r:embed="rId4"/>
        <a:stretch>
          <a:fillRect/>
        </a:stretch>
      </xdr:blipFill>
      <xdr:spPr>
        <a:xfrm>
          <a:off x="9070975" y="4786630"/>
          <a:ext cx="7289165" cy="44411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37</xdr:row>
      <xdr:rowOff>24765</xdr:rowOff>
    </xdr:to>
    <xdr:pic>
      <xdr:nvPicPr>
        <xdr:cNvPr id="3" name="图片 2"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39</xdr:row>
      <xdr:rowOff>5715</xdr:rowOff>
    </xdr:to>
    <xdr:pic>
      <xdr:nvPicPr>
        <xdr:cNvPr id="4" name="图片 3"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15</xdr:col>
      <xdr:colOff>676275</xdr:colOff>
      <xdr:row>0</xdr:row>
      <xdr:rowOff>277495</xdr:rowOff>
    </xdr:from>
    <xdr:to>
      <xdr:col>21</xdr:col>
      <xdr:colOff>237490</xdr:colOff>
      <xdr:row>6</xdr:row>
      <xdr:rowOff>372745</xdr:rowOff>
    </xdr:to>
    <xdr:pic>
      <xdr:nvPicPr>
        <xdr:cNvPr id="5" name="图片 4" descr="VFV}}ZNDDJJ39WD$P)(I}JO"/>
        <xdr:cNvPicPr>
          <a:picLocks noChangeAspect="1"/>
        </xdr:cNvPicPr>
      </xdr:nvPicPr>
      <xdr:blipFill>
        <a:blip r:embed="rId3"/>
        <a:stretch>
          <a:fillRect/>
        </a:stretch>
      </xdr:blipFill>
      <xdr:spPr>
        <a:xfrm>
          <a:off x="9045575" y="277495"/>
          <a:ext cx="5420995" cy="2186940"/>
        </a:xfrm>
        <a:prstGeom prst="rect">
          <a:avLst/>
        </a:prstGeom>
      </xdr:spPr>
    </xdr:pic>
    <xdr:clientData/>
  </xdr:twoCellAnchor>
  <xdr:twoCellAnchor editAs="oneCell">
    <xdr:from>
      <xdr:col>15</xdr:col>
      <xdr:colOff>600075</xdr:colOff>
      <xdr:row>6</xdr:row>
      <xdr:rowOff>352425</xdr:rowOff>
    </xdr:from>
    <xdr:to>
      <xdr:col>24</xdr:col>
      <xdr:colOff>265430</xdr:colOff>
      <xdr:row>24</xdr:row>
      <xdr:rowOff>168275</xdr:rowOff>
    </xdr:to>
    <xdr:pic>
      <xdr:nvPicPr>
        <xdr:cNvPr id="8" name="图片 7" descr="TF1ZNWLQ529J`ND}%%2V{8G"/>
        <xdr:cNvPicPr>
          <a:picLocks noChangeAspect="1"/>
        </xdr:cNvPicPr>
      </xdr:nvPicPr>
      <xdr:blipFill>
        <a:blip r:embed="rId4"/>
        <a:stretch>
          <a:fillRect/>
        </a:stretch>
      </xdr:blipFill>
      <xdr:spPr>
        <a:xfrm>
          <a:off x="8969375" y="2444115"/>
          <a:ext cx="7753985" cy="4750435"/>
        </a:xfrm>
        <a:prstGeom prst="rect">
          <a:avLst/>
        </a:prstGeom>
      </xdr:spPr>
    </xdr:pic>
    <xdr:clientData/>
  </xdr:twoCellAnchor>
  <xdr:twoCellAnchor editAs="oneCell">
    <xdr:from>
      <xdr:col>1</xdr:col>
      <xdr:colOff>66675</xdr:colOff>
      <xdr:row>37</xdr:row>
      <xdr:rowOff>114300</xdr:rowOff>
    </xdr:from>
    <xdr:to>
      <xdr:col>13</xdr:col>
      <xdr:colOff>132715</xdr:colOff>
      <xdr:row>76</xdr:row>
      <xdr:rowOff>18415</xdr:rowOff>
    </xdr:to>
    <xdr:pic>
      <xdr:nvPicPr>
        <xdr:cNvPr id="2" name="图片 1" descr="%H`GVT78R7KZZB9$EK7K)@S"/>
        <xdr:cNvPicPr>
          <a:picLocks noChangeAspect="1"/>
        </xdr:cNvPicPr>
      </xdr:nvPicPr>
      <xdr:blipFill>
        <a:blip r:embed="rId5"/>
        <a:stretch>
          <a:fillRect/>
        </a:stretch>
      </xdr:blipFill>
      <xdr:spPr>
        <a:xfrm>
          <a:off x="314325" y="11743055"/>
          <a:ext cx="7062470" cy="547624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36</xdr:row>
      <xdr:rowOff>170815</xdr:rowOff>
    </xdr:to>
    <xdr:pic>
      <xdr:nvPicPr>
        <xdr:cNvPr id="2" name="图片 1"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38</xdr:row>
      <xdr:rowOff>123190</xdr:rowOff>
    </xdr:to>
    <xdr:pic>
      <xdr:nvPicPr>
        <xdr:cNvPr id="3" name="图片 2"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15</xdr:col>
      <xdr:colOff>676275</xdr:colOff>
      <xdr:row>0</xdr:row>
      <xdr:rowOff>277495</xdr:rowOff>
    </xdr:from>
    <xdr:to>
      <xdr:col>21</xdr:col>
      <xdr:colOff>237490</xdr:colOff>
      <xdr:row>6</xdr:row>
      <xdr:rowOff>372745</xdr:rowOff>
    </xdr:to>
    <xdr:pic>
      <xdr:nvPicPr>
        <xdr:cNvPr id="4" name="图片 3" descr="VFV}}ZNDDJJ39WD$P)(I}JO"/>
        <xdr:cNvPicPr>
          <a:picLocks noChangeAspect="1"/>
        </xdr:cNvPicPr>
      </xdr:nvPicPr>
      <xdr:blipFill>
        <a:blip r:embed="rId3"/>
        <a:stretch>
          <a:fillRect/>
        </a:stretch>
      </xdr:blipFill>
      <xdr:spPr>
        <a:xfrm>
          <a:off x="9045575" y="277495"/>
          <a:ext cx="5420995" cy="2186940"/>
        </a:xfrm>
        <a:prstGeom prst="rect">
          <a:avLst/>
        </a:prstGeom>
      </xdr:spPr>
    </xdr:pic>
    <xdr:clientData/>
  </xdr:twoCellAnchor>
  <xdr:twoCellAnchor editAs="oneCell">
    <xdr:from>
      <xdr:col>16</xdr:col>
      <xdr:colOff>133350</xdr:colOff>
      <xdr:row>7</xdr:row>
      <xdr:rowOff>95250</xdr:rowOff>
    </xdr:from>
    <xdr:to>
      <xdr:col>24</xdr:col>
      <xdr:colOff>579755</xdr:colOff>
      <xdr:row>25</xdr:row>
      <xdr:rowOff>121920</xdr:rowOff>
    </xdr:to>
    <xdr:pic>
      <xdr:nvPicPr>
        <xdr:cNvPr id="7" name="图片 6" descr="P%M772LOSB3}U))EFM7}CMA"/>
        <xdr:cNvPicPr>
          <a:picLocks noChangeAspect="1"/>
        </xdr:cNvPicPr>
      </xdr:nvPicPr>
      <xdr:blipFill>
        <a:blip r:embed="rId4"/>
        <a:stretch>
          <a:fillRect/>
        </a:stretch>
      </xdr:blipFill>
      <xdr:spPr>
        <a:xfrm>
          <a:off x="9188450" y="2625090"/>
          <a:ext cx="7849235" cy="4929505"/>
        </a:xfrm>
        <a:prstGeom prst="rect">
          <a:avLst/>
        </a:prstGeom>
      </xdr:spPr>
    </xdr:pic>
    <xdr:clientData/>
  </xdr:twoCellAnchor>
  <xdr:twoCellAnchor editAs="oneCell">
    <xdr:from>
      <xdr:col>1</xdr:col>
      <xdr:colOff>419100</xdr:colOff>
      <xdr:row>37</xdr:row>
      <xdr:rowOff>47625</xdr:rowOff>
    </xdr:from>
    <xdr:to>
      <xdr:col>12</xdr:col>
      <xdr:colOff>151765</xdr:colOff>
      <xdr:row>75</xdr:row>
      <xdr:rowOff>27940</xdr:rowOff>
    </xdr:to>
    <xdr:pic>
      <xdr:nvPicPr>
        <xdr:cNvPr id="5" name="图片 4" descr="3UAA$SQOI}P~LKJ7DJANEHX"/>
        <xdr:cNvPicPr>
          <a:picLocks noChangeAspect="1"/>
        </xdr:cNvPicPr>
      </xdr:nvPicPr>
      <xdr:blipFill>
        <a:blip r:embed="rId5"/>
        <a:stretch>
          <a:fillRect/>
        </a:stretch>
      </xdr:blipFill>
      <xdr:spPr>
        <a:xfrm>
          <a:off x="666750" y="11701780"/>
          <a:ext cx="6299835" cy="540956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36</xdr:row>
      <xdr:rowOff>170815</xdr:rowOff>
    </xdr:to>
    <xdr:pic>
      <xdr:nvPicPr>
        <xdr:cNvPr id="2" name="图片 1"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38</xdr:row>
      <xdr:rowOff>123190</xdr:rowOff>
    </xdr:to>
    <xdr:pic>
      <xdr:nvPicPr>
        <xdr:cNvPr id="3" name="图片 2"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15</xdr:col>
      <xdr:colOff>676275</xdr:colOff>
      <xdr:row>0</xdr:row>
      <xdr:rowOff>277495</xdr:rowOff>
    </xdr:from>
    <xdr:to>
      <xdr:col>21</xdr:col>
      <xdr:colOff>237490</xdr:colOff>
      <xdr:row>6</xdr:row>
      <xdr:rowOff>372745</xdr:rowOff>
    </xdr:to>
    <xdr:pic>
      <xdr:nvPicPr>
        <xdr:cNvPr id="4" name="图片 3" descr="VFV}}ZNDDJJ39WD$P)(I}JO"/>
        <xdr:cNvPicPr>
          <a:picLocks noChangeAspect="1"/>
        </xdr:cNvPicPr>
      </xdr:nvPicPr>
      <xdr:blipFill>
        <a:blip r:embed="rId3"/>
        <a:stretch>
          <a:fillRect/>
        </a:stretch>
      </xdr:blipFill>
      <xdr:spPr>
        <a:xfrm>
          <a:off x="9045575" y="277495"/>
          <a:ext cx="5420995" cy="2186940"/>
        </a:xfrm>
        <a:prstGeom prst="rect">
          <a:avLst/>
        </a:prstGeom>
      </xdr:spPr>
    </xdr:pic>
    <xdr:clientData/>
  </xdr:twoCellAnchor>
  <xdr:twoCellAnchor editAs="oneCell">
    <xdr:from>
      <xdr:col>16</xdr:col>
      <xdr:colOff>561975</xdr:colOff>
      <xdr:row>5</xdr:row>
      <xdr:rowOff>342900</xdr:rowOff>
    </xdr:from>
    <xdr:to>
      <xdr:col>25</xdr:col>
      <xdr:colOff>532130</xdr:colOff>
      <xdr:row>24</xdr:row>
      <xdr:rowOff>43180</xdr:rowOff>
    </xdr:to>
    <xdr:pic>
      <xdr:nvPicPr>
        <xdr:cNvPr id="7" name="图片 6" descr="`}F%B@PU)]E(}L$U@BMTJ8P"/>
        <xdr:cNvPicPr>
          <a:picLocks noChangeAspect="1"/>
        </xdr:cNvPicPr>
      </xdr:nvPicPr>
      <xdr:blipFill>
        <a:blip r:embed="rId4"/>
        <a:stretch>
          <a:fillRect/>
        </a:stretch>
      </xdr:blipFill>
      <xdr:spPr>
        <a:xfrm>
          <a:off x="9617075" y="2079625"/>
          <a:ext cx="8058785" cy="5015230"/>
        </a:xfrm>
        <a:prstGeom prst="rect">
          <a:avLst/>
        </a:prstGeom>
      </xdr:spPr>
    </xdr:pic>
    <xdr:clientData/>
  </xdr:twoCellAnchor>
  <xdr:twoCellAnchor editAs="oneCell">
    <xdr:from>
      <xdr:col>1</xdr:col>
      <xdr:colOff>9525</xdr:colOff>
      <xdr:row>39</xdr:row>
      <xdr:rowOff>9525</xdr:rowOff>
    </xdr:from>
    <xdr:to>
      <xdr:col>12</xdr:col>
      <xdr:colOff>247015</xdr:colOff>
      <xdr:row>88</xdr:row>
      <xdr:rowOff>123190</xdr:rowOff>
    </xdr:to>
    <xdr:pic>
      <xdr:nvPicPr>
        <xdr:cNvPr id="8" name="图片 7" descr="FM5%WIA244LEZL}T%4A3503"/>
        <xdr:cNvPicPr>
          <a:picLocks noChangeAspect="1"/>
        </xdr:cNvPicPr>
      </xdr:nvPicPr>
      <xdr:blipFill>
        <a:blip r:embed="rId5"/>
        <a:stretch>
          <a:fillRect/>
        </a:stretch>
      </xdr:blipFill>
      <xdr:spPr>
        <a:xfrm>
          <a:off x="257175" y="11949430"/>
          <a:ext cx="6804660" cy="711454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36</xdr:row>
      <xdr:rowOff>170815</xdr:rowOff>
    </xdr:to>
    <xdr:pic>
      <xdr:nvPicPr>
        <xdr:cNvPr id="2" name="图片 1"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38</xdr:row>
      <xdr:rowOff>123190</xdr:rowOff>
    </xdr:to>
    <xdr:pic>
      <xdr:nvPicPr>
        <xdr:cNvPr id="3" name="图片 2"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15</xdr:col>
      <xdr:colOff>676275</xdr:colOff>
      <xdr:row>0</xdr:row>
      <xdr:rowOff>277495</xdr:rowOff>
    </xdr:from>
    <xdr:to>
      <xdr:col>21</xdr:col>
      <xdr:colOff>237490</xdr:colOff>
      <xdr:row>6</xdr:row>
      <xdr:rowOff>372745</xdr:rowOff>
    </xdr:to>
    <xdr:pic>
      <xdr:nvPicPr>
        <xdr:cNvPr id="4" name="图片 3" descr="VFV}}ZNDDJJ39WD$P)(I}JO"/>
        <xdr:cNvPicPr>
          <a:picLocks noChangeAspect="1"/>
        </xdr:cNvPicPr>
      </xdr:nvPicPr>
      <xdr:blipFill>
        <a:blip r:embed="rId3"/>
        <a:stretch>
          <a:fillRect/>
        </a:stretch>
      </xdr:blipFill>
      <xdr:spPr>
        <a:xfrm>
          <a:off x="9045575" y="277495"/>
          <a:ext cx="5420995" cy="2186940"/>
        </a:xfrm>
        <a:prstGeom prst="rect">
          <a:avLst/>
        </a:prstGeom>
      </xdr:spPr>
    </xdr:pic>
    <xdr:clientData/>
  </xdr:twoCellAnchor>
  <xdr:twoCellAnchor editAs="oneCell">
    <xdr:from>
      <xdr:col>15</xdr:col>
      <xdr:colOff>600075</xdr:colOff>
      <xdr:row>8</xdr:row>
      <xdr:rowOff>133350</xdr:rowOff>
    </xdr:from>
    <xdr:to>
      <xdr:col>25</xdr:col>
      <xdr:colOff>1270</xdr:colOff>
      <xdr:row>28</xdr:row>
      <xdr:rowOff>26035</xdr:rowOff>
    </xdr:to>
    <xdr:pic>
      <xdr:nvPicPr>
        <xdr:cNvPr id="7" name="图片 6" descr="TIM1~W1DT`D[1]7A_5P9LW3"/>
        <xdr:cNvPicPr>
          <a:picLocks noChangeAspect="1"/>
        </xdr:cNvPicPr>
      </xdr:nvPicPr>
      <xdr:blipFill>
        <a:blip r:embed="rId4"/>
        <a:stretch>
          <a:fillRect/>
        </a:stretch>
      </xdr:blipFill>
      <xdr:spPr>
        <a:xfrm>
          <a:off x="8969375" y="3091815"/>
          <a:ext cx="8175625" cy="5765165"/>
        </a:xfrm>
        <a:prstGeom prst="rect">
          <a:avLst/>
        </a:prstGeom>
      </xdr:spPr>
    </xdr:pic>
    <xdr:clientData/>
  </xdr:twoCellAnchor>
  <xdr:twoCellAnchor editAs="oneCell">
    <xdr:from>
      <xdr:col>3</xdr:col>
      <xdr:colOff>9525</xdr:colOff>
      <xdr:row>39</xdr:row>
      <xdr:rowOff>9525</xdr:rowOff>
    </xdr:from>
    <xdr:to>
      <xdr:col>11</xdr:col>
      <xdr:colOff>370840</xdr:colOff>
      <xdr:row>78</xdr:row>
      <xdr:rowOff>18415</xdr:rowOff>
    </xdr:to>
    <xdr:pic>
      <xdr:nvPicPr>
        <xdr:cNvPr id="5" name="图片 4" descr="%{SP4~_G3`SJRUD[QOH2{)I"/>
        <xdr:cNvPicPr>
          <a:picLocks noChangeAspect="1"/>
        </xdr:cNvPicPr>
      </xdr:nvPicPr>
      <xdr:blipFill>
        <a:blip r:embed="rId5"/>
        <a:stretch>
          <a:fillRect/>
        </a:stretch>
      </xdr:blipFill>
      <xdr:spPr>
        <a:xfrm>
          <a:off x="982345" y="11949430"/>
          <a:ext cx="5640705" cy="55810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35</xdr:row>
      <xdr:rowOff>72390</xdr:rowOff>
    </xdr:to>
    <xdr:pic>
      <xdr:nvPicPr>
        <xdr:cNvPr id="2" name="图片 1"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37</xdr:row>
      <xdr:rowOff>24765</xdr:rowOff>
    </xdr:to>
    <xdr:pic>
      <xdr:nvPicPr>
        <xdr:cNvPr id="3" name="图片 2"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16</xdr:col>
      <xdr:colOff>533400</xdr:colOff>
      <xdr:row>0</xdr:row>
      <xdr:rowOff>277495</xdr:rowOff>
    </xdr:from>
    <xdr:to>
      <xdr:col>22</xdr:col>
      <xdr:colOff>0</xdr:colOff>
      <xdr:row>6</xdr:row>
      <xdr:rowOff>372745</xdr:rowOff>
    </xdr:to>
    <xdr:pic>
      <xdr:nvPicPr>
        <xdr:cNvPr id="4" name="图片 3" descr="VFV}}ZNDDJJ39WD$P)(I}JO"/>
        <xdr:cNvPicPr>
          <a:picLocks noChangeAspect="1"/>
        </xdr:cNvPicPr>
      </xdr:nvPicPr>
      <xdr:blipFill>
        <a:blip r:embed="rId3"/>
        <a:stretch>
          <a:fillRect/>
        </a:stretch>
      </xdr:blipFill>
      <xdr:spPr>
        <a:xfrm>
          <a:off x="9588500" y="277495"/>
          <a:ext cx="5497830" cy="2186940"/>
        </a:xfrm>
        <a:prstGeom prst="rect">
          <a:avLst/>
        </a:prstGeom>
      </xdr:spPr>
    </xdr:pic>
    <xdr:clientData/>
  </xdr:twoCellAnchor>
  <xdr:twoCellAnchor editAs="oneCell">
    <xdr:from>
      <xdr:col>16</xdr:col>
      <xdr:colOff>542925</xdr:colOff>
      <xdr:row>7</xdr:row>
      <xdr:rowOff>0</xdr:rowOff>
    </xdr:from>
    <xdr:to>
      <xdr:col>25</xdr:col>
      <xdr:colOff>246380</xdr:colOff>
      <xdr:row>24</xdr:row>
      <xdr:rowOff>291465</xdr:rowOff>
    </xdr:to>
    <xdr:pic>
      <xdr:nvPicPr>
        <xdr:cNvPr id="7" name="图片 6" descr="VSP]363ESV](}O4]C)EZAKD"/>
        <xdr:cNvPicPr>
          <a:picLocks noChangeAspect="1"/>
        </xdr:cNvPicPr>
      </xdr:nvPicPr>
      <xdr:blipFill>
        <a:blip r:embed="rId4"/>
        <a:stretch>
          <a:fillRect/>
        </a:stretch>
      </xdr:blipFill>
      <xdr:spPr>
        <a:xfrm>
          <a:off x="9598025" y="2529840"/>
          <a:ext cx="7792085" cy="5054600"/>
        </a:xfrm>
        <a:prstGeom prst="rect">
          <a:avLst/>
        </a:prstGeom>
      </xdr:spPr>
    </xdr:pic>
    <xdr:clientData/>
  </xdr:twoCellAnchor>
  <xdr:twoCellAnchor editAs="oneCell">
    <xdr:from>
      <xdr:col>5</xdr:col>
      <xdr:colOff>542925</xdr:colOff>
      <xdr:row>19</xdr:row>
      <xdr:rowOff>485775</xdr:rowOff>
    </xdr:from>
    <xdr:to>
      <xdr:col>9</xdr:col>
      <xdr:colOff>228600</xdr:colOff>
      <xdr:row>21</xdr:row>
      <xdr:rowOff>196850</xdr:rowOff>
    </xdr:to>
    <xdr:pic>
      <xdr:nvPicPr>
        <xdr:cNvPr id="5" name="图片 4" descr="K@NZ6~0JWBZUSA]49~%E`AS"/>
        <xdr:cNvPicPr>
          <a:picLocks noChangeAspect="1"/>
        </xdr:cNvPicPr>
      </xdr:nvPicPr>
      <xdr:blipFill>
        <a:blip r:embed="rId5"/>
        <a:stretch>
          <a:fillRect/>
        </a:stretch>
      </xdr:blipFill>
      <xdr:spPr>
        <a:xfrm>
          <a:off x="2764155" y="6267450"/>
          <a:ext cx="2392045" cy="460375"/>
        </a:xfrm>
        <a:prstGeom prst="rect">
          <a:avLst/>
        </a:prstGeom>
      </xdr:spPr>
    </xdr:pic>
    <xdr:clientData/>
  </xdr:twoCellAnchor>
  <xdr:twoCellAnchor editAs="oneCell">
    <xdr:from>
      <xdr:col>3</xdr:col>
      <xdr:colOff>47625</xdr:colOff>
      <xdr:row>42</xdr:row>
      <xdr:rowOff>9525</xdr:rowOff>
    </xdr:from>
    <xdr:to>
      <xdr:col>10</xdr:col>
      <xdr:colOff>313690</xdr:colOff>
      <xdr:row>80</xdr:row>
      <xdr:rowOff>46990</xdr:rowOff>
    </xdr:to>
    <xdr:pic>
      <xdr:nvPicPr>
        <xdr:cNvPr id="8" name="图片 7" descr="]5%S)U}5AJ`OF)I[3HDCI6X"/>
        <xdr:cNvPicPr>
          <a:picLocks noChangeAspect="1"/>
        </xdr:cNvPicPr>
      </xdr:nvPicPr>
      <xdr:blipFill>
        <a:blip r:embed="rId6"/>
        <a:stretch>
          <a:fillRect/>
        </a:stretch>
      </xdr:blipFill>
      <xdr:spPr>
        <a:xfrm>
          <a:off x="1020445" y="12619355"/>
          <a:ext cx="4973955" cy="546671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37</xdr:row>
      <xdr:rowOff>57785</xdr:rowOff>
    </xdr:to>
    <xdr:pic>
      <xdr:nvPicPr>
        <xdr:cNvPr id="2" name="图片 1" descr="Page0006"/>
        <xdr:cNvPicPr>
          <a:picLocks noChangeAspect="1"/>
        </xdr:cNvPicPr>
      </xdr:nvPicPr>
      <xdr:blipFill>
        <a:blip r:embed="rId1"/>
        <a:stretch>
          <a:fillRect/>
        </a:stretch>
      </xdr:blipFill>
      <xdr:spPr>
        <a:xfrm>
          <a:off x="15019655" y="1496060"/>
          <a:ext cx="7103110" cy="10157460"/>
        </a:xfrm>
        <a:prstGeom prst="rect">
          <a:avLst/>
        </a:prstGeom>
      </xdr:spPr>
    </xdr:pic>
    <xdr:clientData/>
  </xdr:twoCellAnchor>
  <xdr:twoCellAnchor editAs="oneCell">
    <xdr:from>
      <xdr:col>29</xdr:col>
      <xdr:colOff>514350</xdr:colOff>
      <xdr:row>4</xdr:row>
      <xdr:rowOff>342900</xdr:rowOff>
    </xdr:from>
    <xdr:to>
      <xdr:col>40</xdr:col>
      <xdr:colOff>73025</xdr:colOff>
      <xdr:row>39</xdr:row>
      <xdr:rowOff>10160</xdr:rowOff>
    </xdr:to>
    <xdr:pic>
      <xdr:nvPicPr>
        <xdr:cNvPr id="3" name="图片 2" descr="Page0007"/>
        <xdr:cNvPicPr>
          <a:picLocks noChangeAspect="1"/>
        </xdr:cNvPicPr>
      </xdr:nvPicPr>
      <xdr:blipFill>
        <a:blip r:embed="rId2"/>
        <a:stretch>
          <a:fillRect/>
        </a:stretch>
      </xdr:blipFill>
      <xdr:spPr>
        <a:xfrm>
          <a:off x="21554440" y="1724660"/>
          <a:ext cx="7102475" cy="10195560"/>
        </a:xfrm>
        <a:prstGeom prst="rect">
          <a:avLst/>
        </a:prstGeom>
      </xdr:spPr>
    </xdr:pic>
    <xdr:clientData/>
  </xdr:twoCellAnchor>
  <xdr:twoCellAnchor editAs="oneCell">
    <xdr:from>
      <xdr:col>16</xdr:col>
      <xdr:colOff>533400</xdr:colOff>
      <xdr:row>0</xdr:row>
      <xdr:rowOff>277495</xdr:rowOff>
    </xdr:from>
    <xdr:to>
      <xdr:col>22</xdr:col>
      <xdr:colOff>0</xdr:colOff>
      <xdr:row>6</xdr:row>
      <xdr:rowOff>372745</xdr:rowOff>
    </xdr:to>
    <xdr:pic>
      <xdr:nvPicPr>
        <xdr:cNvPr id="4" name="图片 3" descr="VFV}}ZNDDJJ39WD$P)(I}JO"/>
        <xdr:cNvPicPr>
          <a:picLocks noChangeAspect="1"/>
        </xdr:cNvPicPr>
      </xdr:nvPicPr>
      <xdr:blipFill>
        <a:blip r:embed="rId3"/>
        <a:stretch>
          <a:fillRect/>
        </a:stretch>
      </xdr:blipFill>
      <xdr:spPr>
        <a:xfrm>
          <a:off x="9588500" y="277495"/>
          <a:ext cx="5497830" cy="2186940"/>
        </a:xfrm>
        <a:prstGeom prst="rect">
          <a:avLst/>
        </a:prstGeom>
      </xdr:spPr>
    </xdr:pic>
    <xdr:clientData/>
  </xdr:twoCellAnchor>
  <xdr:twoCellAnchor editAs="oneCell">
    <xdr:from>
      <xdr:col>15</xdr:col>
      <xdr:colOff>600075</xdr:colOff>
      <xdr:row>7</xdr:row>
      <xdr:rowOff>171450</xdr:rowOff>
    </xdr:from>
    <xdr:to>
      <xdr:col>24</xdr:col>
      <xdr:colOff>379730</xdr:colOff>
      <xdr:row>29</xdr:row>
      <xdr:rowOff>19050</xdr:rowOff>
    </xdr:to>
    <xdr:pic>
      <xdr:nvPicPr>
        <xdr:cNvPr id="8" name="图片 7" descr="`W6I@WF592F~@G(ICOCG8DI"/>
        <xdr:cNvPicPr>
          <a:picLocks noChangeAspect="1"/>
        </xdr:cNvPicPr>
      </xdr:nvPicPr>
      <xdr:blipFill>
        <a:blip r:embed="rId4"/>
        <a:stretch>
          <a:fillRect/>
        </a:stretch>
      </xdr:blipFill>
      <xdr:spPr>
        <a:xfrm>
          <a:off x="8969375" y="2701290"/>
          <a:ext cx="7868285" cy="5082540"/>
        </a:xfrm>
        <a:prstGeom prst="rect">
          <a:avLst/>
        </a:prstGeom>
      </xdr:spPr>
    </xdr:pic>
    <xdr:clientData/>
  </xdr:twoCellAnchor>
  <xdr:twoCellAnchor editAs="oneCell">
    <xdr:from>
      <xdr:col>2</xdr:col>
      <xdr:colOff>9525</xdr:colOff>
      <xdr:row>43</xdr:row>
      <xdr:rowOff>9525</xdr:rowOff>
    </xdr:from>
    <xdr:to>
      <xdr:col>11</xdr:col>
      <xdr:colOff>218440</xdr:colOff>
      <xdr:row>81</xdr:row>
      <xdr:rowOff>85090</xdr:rowOff>
    </xdr:to>
    <xdr:pic>
      <xdr:nvPicPr>
        <xdr:cNvPr id="5" name="图片 4" descr="OLDC9_$]W]K])9U02LD8[Q3"/>
        <xdr:cNvPicPr>
          <a:picLocks noChangeAspect="1"/>
        </xdr:cNvPicPr>
      </xdr:nvPicPr>
      <xdr:blipFill>
        <a:blip r:embed="rId5"/>
        <a:stretch>
          <a:fillRect/>
        </a:stretch>
      </xdr:blipFill>
      <xdr:spPr>
        <a:xfrm>
          <a:off x="705485" y="12519660"/>
          <a:ext cx="5765165" cy="55048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37</xdr:row>
      <xdr:rowOff>56515</xdr:rowOff>
    </xdr:to>
    <xdr:pic>
      <xdr:nvPicPr>
        <xdr:cNvPr id="2" name="图片 1" descr="Page0006"/>
        <xdr:cNvPicPr>
          <a:picLocks noChangeAspect="1"/>
        </xdr:cNvPicPr>
      </xdr:nvPicPr>
      <xdr:blipFill>
        <a:blip r:embed="rId1"/>
        <a:stretch>
          <a:fillRect/>
        </a:stretch>
      </xdr:blipFill>
      <xdr:spPr>
        <a:xfrm>
          <a:off x="15161895" y="1345565"/>
          <a:ext cx="7103110" cy="10157460"/>
        </a:xfrm>
        <a:prstGeom prst="rect">
          <a:avLst/>
        </a:prstGeom>
      </xdr:spPr>
    </xdr:pic>
    <xdr:clientData/>
  </xdr:twoCellAnchor>
  <xdr:twoCellAnchor editAs="oneCell">
    <xdr:from>
      <xdr:col>29</xdr:col>
      <xdr:colOff>514350</xdr:colOff>
      <xdr:row>4</xdr:row>
      <xdr:rowOff>304800</xdr:rowOff>
    </xdr:from>
    <xdr:to>
      <xdr:col>40</xdr:col>
      <xdr:colOff>73025</xdr:colOff>
      <xdr:row>39</xdr:row>
      <xdr:rowOff>8890</xdr:rowOff>
    </xdr:to>
    <xdr:pic>
      <xdr:nvPicPr>
        <xdr:cNvPr id="3" name="图片 2" descr="Page0007"/>
        <xdr:cNvPicPr>
          <a:picLocks noChangeAspect="1"/>
        </xdr:cNvPicPr>
      </xdr:nvPicPr>
      <xdr:blipFill>
        <a:blip r:embed="rId2"/>
        <a:stretch>
          <a:fillRect/>
        </a:stretch>
      </xdr:blipFill>
      <xdr:spPr>
        <a:xfrm>
          <a:off x="21696680" y="1536065"/>
          <a:ext cx="7102475" cy="10233660"/>
        </a:xfrm>
        <a:prstGeom prst="rect">
          <a:avLst/>
        </a:prstGeom>
      </xdr:spPr>
    </xdr:pic>
    <xdr:clientData/>
  </xdr:twoCellAnchor>
  <xdr:twoCellAnchor editAs="oneCell">
    <xdr:from>
      <xdr:col>16</xdr:col>
      <xdr:colOff>533400</xdr:colOff>
      <xdr:row>0</xdr:row>
      <xdr:rowOff>277495</xdr:rowOff>
    </xdr:from>
    <xdr:to>
      <xdr:col>22</xdr:col>
      <xdr:colOff>0</xdr:colOff>
      <xdr:row>7</xdr:row>
      <xdr:rowOff>185420</xdr:rowOff>
    </xdr:to>
    <xdr:pic>
      <xdr:nvPicPr>
        <xdr:cNvPr id="4" name="图片 3" descr="VFV}}ZNDDJJ39WD$P)(I}JO"/>
        <xdr:cNvPicPr>
          <a:picLocks noChangeAspect="1"/>
        </xdr:cNvPicPr>
      </xdr:nvPicPr>
      <xdr:blipFill>
        <a:blip r:embed="rId3"/>
        <a:stretch>
          <a:fillRect/>
        </a:stretch>
      </xdr:blipFill>
      <xdr:spPr>
        <a:xfrm>
          <a:off x="9730740" y="277495"/>
          <a:ext cx="5497830" cy="2186940"/>
        </a:xfrm>
        <a:prstGeom prst="rect">
          <a:avLst/>
        </a:prstGeom>
      </xdr:spPr>
    </xdr:pic>
    <xdr:clientData/>
  </xdr:twoCellAnchor>
  <xdr:twoCellAnchor editAs="oneCell">
    <xdr:from>
      <xdr:col>16</xdr:col>
      <xdr:colOff>838200</xdr:colOff>
      <xdr:row>7</xdr:row>
      <xdr:rowOff>238125</xdr:rowOff>
    </xdr:from>
    <xdr:to>
      <xdr:col>25</xdr:col>
      <xdr:colOff>713105</xdr:colOff>
      <xdr:row>29</xdr:row>
      <xdr:rowOff>156845</xdr:rowOff>
    </xdr:to>
    <xdr:pic>
      <xdr:nvPicPr>
        <xdr:cNvPr id="7" name="图片 6" descr="2SS[00__66RQ2071EFPQ`Y9"/>
        <xdr:cNvPicPr>
          <a:picLocks noChangeAspect="1"/>
        </xdr:cNvPicPr>
      </xdr:nvPicPr>
      <xdr:blipFill>
        <a:blip r:embed="rId4"/>
        <a:stretch>
          <a:fillRect/>
        </a:stretch>
      </xdr:blipFill>
      <xdr:spPr>
        <a:xfrm>
          <a:off x="10035540" y="2517140"/>
          <a:ext cx="7963535" cy="5255260"/>
        </a:xfrm>
        <a:prstGeom prst="rect">
          <a:avLst/>
        </a:prstGeom>
      </xdr:spPr>
    </xdr:pic>
    <xdr:clientData/>
  </xdr:twoCellAnchor>
  <xdr:twoCellAnchor editAs="oneCell">
    <xdr:from>
      <xdr:col>4</xdr:col>
      <xdr:colOff>180975</xdr:colOff>
      <xdr:row>24</xdr:row>
      <xdr:rowOff>57150</xdr:rowOff>
    </xdr:from>
    <xdr:to>
      <xdr:col>11</xdr:col>
      <xdr:colOff>266065</xdr:colOff>
      <xdr:row>28</xdr:row>
      <xdr:rowOff>101600</xdr:rowOff>
    </xdr:to>
    <xdr:pic>
      <xdr:nvPicPr>
        <xdr:cNvPr id="5" name="图片 4" descr="M{MO3%$@[1RIA~{N4$C)U$R"/>
        <xdr:cNvPicPr>
          <a:picLocks noChangeAspect="1"/>
        </xdr:cNvPicPr>
      </xdr:nvPicPr>
      <xdr:blipFill>
        <a:blip r:embed="rId5"/>
        <a:stretch>
          <a:fillRect/>
        </a:stretch>
      </xdr:blipFill>
      <xdr:spPr>
        <a:xfrm>
          <a:off x="1896745" y="6402705"/>
          <a:ext cx="4621530" cy="1060450"/>
        </a:xfrm>
        <a:prstGeom prst="rect">
          <a:avLst/>
        </a:prstGeom>
      </xdr:spPr>
    </xdr:pic>
    <xdr:clientData/>
  </xdr:twoCellAnchor>
  <xdr:twoCellAnchor editAs="oneCell">
    <xdr:from>
      <xdr:col>3</xdr:col>
      <xdr:colOff>428625</xdr:colOff>
      <xdr:row>40</xdr:row>
      <xdr:rowOff>85725</xdr:rowOff>
    </xdr:from>
    <xdr:to>
      <xdr:col>10</xdr:col>
      <xdr:colOff>389890</xdr:colOff>
      <xdr:row>79</xdr:row>
      <xdr:rowOff>18415</xdr:rowOff>
    </xdr:to>
    <xdr:pic>
      <xdr:nvPicPr>
        <xdr:cNvPr id="8" name="图片 7" descr="W0R`E%I_9]]R$P~LUZ(~ZB5"/>
        <xdr:cNvPicPr>
          <a:picLocks noChangeAspect="1"/>
        </xdr:cNvPicPr>
      </xdr:nvPicPr>
      <xdr:blipFill>
        <a:blip r:embed="rId6"/>
        <a:stretch>
          <a:fillRect/>
        </a:stretch>
      </xdr:blipFill>
      <xdr:spPr>
        <a:xfrm>
          <a:off x="1401445" y="11989435"/>
          <a:ext cx="4669155" cy="5533390"/>
        </a:xfrm>
        <a:prstGeom prst="rect">
          <a:avLst/>
        </a:prstGeom>
      </xdr:spPr>
    </xdr:pic>
    <xdr:clientData/>
  </xdr:twoCellAnchor>
  <xdr:twoCellAnchor editAs="oneCell">
    <xdr:from>
      <xdr:col>16</xdr:col>
      <xdr:colOff>76200</xdr:colOff>
      <xdr:row>20</xdr:row>
      <xdr:rowOff>9525</xdr:rowOff>
    </xdr:from>
    <xdr:to>
      <xdr:col>20</xdr:col>
      <xdr:colOff>0</xdr:colOff>
      <xdr:row>26</xdr:row>
      <xdr:rowOff>219075</xdr:rowOff>
    </xdr:to>
    <xdr:pic>
      <xdr:nvPicPr>
        <xdr:cNvPr id="6" name="图片 5" descr="_S{D]QZD}@FLKEQSVFV[9CX"/>
        <xdr:cNvPicPr>
          <a:picLocks noChangeAspect="1"/>
        </xdr:cNvPicPr>
      </xdr:nvPicPr>
      <xdr:blipFill>
        <a:blip r:embed="rId7"/>
        <a:stretch>
          <a:fillRect/>
        </a:stretch>
      </xdr:blipFill>
      <xdr:spPr>
        <a:xfrm>
          <a:off x="9273540" y="5097780"/>
          <a:ext cx="4411980" cy="197485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790575</xdr:colOff>
      <xdr:row>4</xdr:row>
      <xdr:rowOff>114300</xdr:rowOff>
    </xdr:from>
    <xdr:to>
      <xdr:col>30</xdr:col>
      <xdr:colOff>396875</xdr:colOff>
      <xdr:row>36</xdr:row>
      <xdr:rowOff>85090</xdr:rowOff>
    </xdr:to>
    <xdr:pic>
      <xdr:nvPicPr>
        <xdr:cNvPr id="2" name="图片 1" descr="Page0006"/>
        <xdr:cNvPicPr>
          <a:picLocks noChangeAspect="1"/>
        </xdr:cNvPicPr>
      </xdr:nvPicPr>
      <xdr:blipFill>
        <a:blip r:embed="rId1"/>
        <a:stretch>
          <a:fillRect/>
        </a:stretch>
      </xdr:blipFill>
      <xdr:spPr>
        <a:xfrm>
          <a:off x="15161895" y="1345565"/>
          <a:ext cx="7103110" cy="10157460"/>
        </a:xfrm>
        <a:prstGeom prst="rect">
          <a:avLst/>
        </a:prstGeom>
      </xdr:spPr>
    </xdr:pic>
    <xdr:clientData/>
  </xdr:twoCellAnchor>
  <xdr:twoCellAnchor editAs="oneCell">
    <xdr:from>
      <xdr:col>29</xdr:col>
      <xdr:colOff>514350</xdr:colOff>
      <xdr:row>4</xdr:row>
      <xdr:rowOff>304800</xdr:rowOff>
    </xdr:from>
    <xdr:to>
      <xdr:col>40</xdr:col>
      <xdr:colOff>73025</xdr:colOff>
      <xdr:row>38</xdr:row>
      <xdr:rowOff>66040</xdr:rowOff>
    </xdr:to>
    <xdr:pic>
      <xdr:nvPicPr>
        <xdr:cNvPr id="3" name="图片 2" descr="Page0007"/>
        <xdr:cNvPicPr>
          <a:picLocks noChangeAspect="1"/>
        </xdr:cNvPicPr>
      </xdr:nvPicPr>
      <xdr:blipFill>
        <a:blip r:embed="rId2"/>
        <a:stretch>
          <a:fillRect/>
        </a:stretch>
      </xdr:blipFill>
      <xdr:spPr>
        <a:xfrm>
          <a:off x="21696680" y="1536065"/>
          <a:ext cx="7102475" cy="10233660"/>
        </a:xfrm>
        <a:prstGeom prst="rect">
          <a:avLst/>
        </a:prstGeom>
      </xdr:spPr>
    </xdr:pic>
    <xdr:clientData/>
  </xdr:twoCellAnchor>
  <xdr:twoCellAnchor editAs="oneCell">
    <xdr:from>
      <xdr:col>16</xdr:col>
      <xdr:colOff>533400</xdr:colOff>
      <xdr:row>0</xdr:row>
      <xdr:rowOff>277495</xdr:rowOff>
    </xdr:from>
    <xdr:to>
      <xdr:col>22</xdr:col>
      <xdr:colOff>0</xdr:colOff>
      <xdr:row>7</xdr:row>
      <xdr:rowOff>185420</xdr:rowOff>
    </xdr:to>
    <xdr:pic>
      <xdr:nvPicPr>
        <xdr:cNvPr id="4" name="图片 3" descr="VFV}}ZNDDJJ39WD$P)(I}JO"/>
        <xdr:cNvPicPr>
          <a:picLocks noChangeAspect="1"/>
        </xdr:cNvPicPr>
      </xdr:nvPicPr>
      <xdr:blipFill>
        <a:blip r:embed="rId3"/>
        <a:stretch>
          <a:fillRect/>
        </a:stretch>
      </xdr:blipFill>
      <xdr:spPr>
        <a:xfrm>
          <a:off x="9730740" y="277495"/>
          <a:ext cx="5497830" cy="2186940"/>
        </a:xfrm>
        <a:prstGeom prst="rect">
          <a:avLst/>
        </a:prstGeom>
      </xdr:spPr>
    </xdr:pic>
    <xdr:clientData/>
  </xdr:twoCellAnchor>
  <xdr:twoCellAnchor editAs="oneCell">
    <xdr:from>
      <xdr:col>15</xdr:col>
      <xdr:colOff>504825</xdr:colOff>
      <xdr:row>8</xdr:row>
      <xdr:rowOff>200025</xdr:rowOff>
    </xdr:from>
    <xdr:to>
      <xdr:col>24</xdr:col>
      <xdr:colOff>342900</xdr:colOff>
      <xdr:row>29</xdr:row>
      <xdr:rowOff>66040</xdr:rowOff>
    </xdr:to>
    <xdr:pic>
      <xdr:nvPicPr>
        <xdr:cNvPr id="9" name="图片 8" descr="HF8Q)93CGT{H6BJ@ATFGKU0"/>
        <xdr:cNvPicPr>
          <a:picLocks noChangeAspect="1"/>
        </xdr:cNvPicPr>
      </xdr:nvPicPr>
      <xdr:blipFill>
        <a:blip r:embed="rId4"/>
        <a:stretch>
          <a:fillRect/>
        </a:stretch>
      </xdr:blipFill>
      <xdr:spPr>
        <a:xfrm>
          <a:off x="9016365" y="2745740"/>
          <a:ext cx="7926705" cy="5050155"/>
        </a:xfrm>
        <a:prstGeom prst="rect">
          <a:avLst/>
        </a:prstGeom>
      </xdr:spPr>
    </xdr:pic>
    <xdr:clientData/>
  </xdr:twoCellAnchor>
  <xdr:twoCellAnchor editAs="oneCell">
    <xdr:from>
      <xdr:col>7</xdr:col>
      <xdr:colOff>104775</xdr:colOff>
      <xdr:row>26</xdr:row>
      <xdr:rowOff>47625</xdr:rowOff>
    </xdr:from>
    <xdr:to>
      <xdr:col>11</xdr:col>
      <xdr:colOff>0</xdr:colOff>
      <xdr:row>28</xdr:row>
      <xdr:rowOff>177800</xdr:rowOff>
    </xdr:to>
    <xdr:pic>
      <xdr:nvPicPr>
        <xdr:cNvPr id="10" name="图片 9" descr="TWVNA6`GNNKQECFO}5KBJ3L"/>
        <xdr:cNvPicPr>
          <a:picLocks noChangeAspect="1"/>
        </xdr:cNvPicPr>
      </xdr:nvPicPr>
      <xdr:blipFill>
        <a:blip r:embed="rId5"/>
        <a:stretch>
          <a:fillRect/>
        </a:stretch>
      </xdr:blipFill>
      <xdr:spPr>
        <a:xfrm>
          <a:off x="3479165" y="7015480"/>
          <a:ext cx="2773045" cy="638175"/>
        </a:xfrm>
        <a:prstGeom prst="rect">
          <a:avLst/>
        </a:prstGeom>
      </xdr:spPr>
    </xdr:pic>
    <xdr:clientData/>
  </xdr:twoCellAnchor>
  <xdr:twoCellAnchor editAs="oneCell">
    <xdr:from>
      <xdr:col>3</xdr:col>
      <xdr:colOff>76200</xdr:colOff>
      <xdr:row>40</xdr:row>
      <xdr:rowOff>47625</xdr:rowOff>
    </xdr:from>
    <xdr:to>
      <xdr:col>10</xdr:col>
      <xdr:colOff>238125</xdr:colOff>
      <xdr:row>78</xdr:row>
      <xdr:rowOff>19050</xdr:rowOff>
    </xdr:to>
    <xdr:pic>
      <xdr:nvPicPr>
        <xdr:cNvPr id="6" name="图片 5" descr="UBKIPL(4B~CUT{CC%$}E50C"/>
        <xdr:cNvPicPr>
          <a:picLocks noChangeAspect="1"/>
        </xdr:cNvPicPr>
      </xdr:nvPicPr>
      <xdr:blipFill>
        <a:blip r:embed="rId6"/>
        <a:stretch>
          <a:fillRect/>
        </a:stretch>
      </xdr:blipFill>
      <xdr:spPr>
        <a:xfrm>
          <a:off x="1049020" y="12065635"/>
          <a:ext cx="4869815" cy="54292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workbookViewId="0">
      <selection activeCell="M9" sqref="M9"/>
    </sheetView>
  </sheetViews>
  <sheetFormatPr defaultColWidth="9" defaultRowHeight="11.25"/>
  <cols>
    <col min="1" max="1" width="3.25" style="1" customWidth="1"/>
    <col min="2" max="2" width="4.88333333333333" style="4" customWidth="1"/>
    <col min="3" max="3" width="3.63333333333333" style="1" customWidth="1"/>
    <col min="4" max="4" width="9" style="5" customWidth="1"/>
    <col min="5" max="5" width="6.63333333333333" style="4" customWidth="1"/>
    <col min="6" max="6" width="10.1333333333333" style="5" customWidth="1"/>
    <col min="7" max="7" width="3.63333333333333" style="1" customWidth="1"/>
    <col min="8" max="8" width="11" style="5" customWidth="1"/>
    <col min="9" max="9" width="9.38333333333333" style="1" customWidth="1"/>
    <col min="10" max="10" width="9.63333333333333" style="5" customWidth="1"/>
    <col min="11" max="11" width="9" style="1" customWidth="1"/>
    <col min="12" max="12" width="8.25"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3" customFormat="1" ht="34.5" customHeight="1" spans="1:17">
      <c r="A7" s="147">
        <v>1</v>
      </c>
      <c r="B7" s="148">
        <v>43142</v>
      </c>
      <c r="C7" s="48" t="s">
        <v>38</v>
      </c>
      <c r="D7" s="97">
        <v>700000</v>
      </c>
      <c r="E7" s="145">
        <v>43116</v>
      </c>
      <c r="F7" s="97">
        <v>891160</v>
      </c>
      <c r="G7" s="130">
        <v>0.015</v>
      </c>
      <c r="H7" s="52">
        <f>ROUNDUP(D7*G7,2)</f>
        <v>10500</v>
      </c>
      <c r="I7" s="52">
        <v>0</v>
      </c>
      <c r="J7" s="95">
        <v>1800</v>
      </c>
      <c r="K7" s="77"/>
      <c r="L7" s="150"/>
      <c r="M7" s="78"/>
      <c r="N7" s="77" t="s">
        <v>39</v>
      </c>
      <c r="O7" s="52">
        <f>ROUNDUP(D7-H7-I7-J7-L7,2)</f>
        <v>687700</v>
      </c>
      <c r="Q7" s="146"/>
    </row>
    <row r="8" s="3" customFormat="1" ht="33.75" customHeight="1" spans="1:15">
      <c r="A8" s="149"/>
      <c r="B8" s="47"/>
      <c r="C8" s="48"/>
      <c r="D8" s="25"/>
      <c r="E8" s="145">
        <v>43134</v>
      </c>
      <c r="F8" s="25">
        <v>637000</v>
      </c>
      <c r="G8" s="51" t="s">
        <v>40</v>
      </c>
      <c r="H8" s="52"/>
      <c r="I8" s="52"/>
      <c r="J8" s="95"/>
      <c r="K8" s="77"/>
      <c r="L8" s="95"/>
      <c r="M8" s="78"/>
      <c r="N8" s="77"/>
      <c r="O8" s="52"/>
    </row>
    <row r="9" ht="20.1" customHeight="1" spans="1:15">
      <c r="A9" s="27"/>
      <c r="B9" s="23"/>
      <c r="C9" s="17"/>
      <c r="D9" s="24"/>
      <c r="E9" s="19"/>
      <c r="F9" s="24"/>
      <c r="G9" s="28"/>
      <c r="H9" s="21"/>
      <c r="I9" s="21"/>
      <c r="J9" s="73"/>
      <c r="K9" s="77"/>
      <c r="L9" s="73"/>
      <c r="M9" s="151" t="s">
        <v>41</v>
      </c>
      <c r="N9" s="74"/>
      <c r="O9" s="52"/>
    </row>
    <row r="10" ht="20.1" customHeight="1" spans="1:15">
      <c r="A10" s="27"/>
      <c r="B10" s="23"/>
      <c r="C10" s="17"/>
      <c r="D10" s="24"/>
      <c r="E10" s="19"/>
      <c r="F10" s="24"/>
      <c r="G10" s="28"/>
      <c r="H10" s="21"/>
      <c r="I10" s="21"/>
      <c r="J10" s="73"/>
      <c r="K10" s="77"/>
      <c r="L10" s="73"/>
      <c r="M10" s="78"/>
      <c r="N10" s="74"/>
      <c r="O10" s="52"/>
    </row>
    <row r="11" ht="20.1" customHeight="1" spans="1:17">
      <c r="A11" s="27"/>
      <c r="B11" s="23"/>
      <c r="C11" s="17"/>
      <c r="D11" s="24"/>
      <c r="E11" s="19"/>
      <c r="F11" s="24"/>
      <c r="G11" s="28"/>
      <c r="H11" s="21"/>
      <c r="I11" s="21"/>
      <c r="J11" s="73"/>
      <c r="K11" s="77"/>
      <c r="L11" s="73"/>
      <c r="M11" s="78"/>
      <c r="N11" s="74"/>
      <c r="O11" s="21"/>
      <c r="Q11"/>
    </row>
    <row r="12" ht="20.1" customHeight="1" spans="1:15">
      <c r="A12" s="27"/>
      <c r="B12" s="23"/>
      <c r="C12" s="17"/>
      <c r="D12" s="24"/>
      <c r="E12" s="19"/>
      <c r="F12" s="24"/>
      <c r="G12" s="28"/>
      <c r="H12" s="21"/>
      <c r="I12" s="21"/>
      <c r="J12" s="73"/>
      <c r="K12" s="74"/>
      <c r="L12" s="73"/>
      <c r="M12" s="74"/>
      <c r="N12" s="74"/>
      <c r="O12" s="21"/>
    </row>
    <row r="13" ht="20.1" customHeight="1" spans="1:15">
      <c r="A13" s="27"/>
      <c r="B13" s="23"/>
      <c r="C13" s="17"/>
      <c r="D13" s="24"/>
      <c r="E13" s="19"/>
      <c r="F13" s="24"/>
      <c r="G13" s="28"/>
      <c r="H13" s="21"/>
      <c r="I13" s="21"/>
      <c r="J13" s="73"/>
      <c r="K13" s="74"/>
      <c r="L13" s="73"/>
      <c r="M13" s="74"/>
      <c r="N13" s="74"/>
      <c r="O13" s="21"/>
    </row>
    <row r="14" ht="20.1" customHeight="1" spans="1:15">
      <c r="A14" s="27"/>
      <c r="B14" s="23"/>
      <c r="C14" s="17"/>
      <c r="D14" s="24"/>
      <c r="E14" s="19"/>
      <c r="F14" s="24"/>
      <c r="G14" s="28"/>
      <c r="H14" s="21"/>
      <c r="I14" s="21"/>
      <c r="J14" s="73"/>
      <c r="K14" s="74"/>
      <c r="L14" s="73"/>
      <c r="M14" s="74"/>
      <c r="N14" s="74"/>
      <c r="O14" s="21"/>
    </row>
    <row r="15" ht="20.1" customHeight="1" spans="1:15">
      <c r="A15" s="27"/>
      <c r="B15" s="23"/>
      <c r="C15" s="17"/>
      <c r="D15" s="24"/>
      <c r="E15" s="19"/>
      <c r="F15" s="24"/>
      <c r="G15" s="28"/>
      <c r="H15" s="21"/>
      <c r="I15" s="21"/>
      <c r="J15" s="73"/>
      <c r="K15" s="74"/>
      <c r="L15" s="73"/>
      <c r="M15" s="74"/>
      <c r="N15" s="74"/>
      <c r="O15" s="21"/>
    </row>
    <row r="16" ht="20.1" customHeight="1" spans="1:15">
      <c r="A16" s="27"/>
      <c r="B16" s="23"/>
      <c r="C16" s="17"/>
      <c r="D16" s="24"/>
      <c r="E16" s="19"/>
      <c r="F16" s="24"/>
      <c r="G16" s="28"/>
      <c r="H16" s="21"/>
      <c r="I16" s="21"/>
      <c r="J16" s="73"/>
      <c r="K16" s="74"/>
      <c r="L16" s="73"/>
      <c r="M16" s="74"/>
      <c r="N16" s="74"/>
      <c r="O16" s="21"/>
    </row>
    <row r="17" ht="20.1" customHeight="1" spans="1:15">
      <c r="A17" s="27"/>
      <c r="B17" s="23"/>
      <c r="C17" s="17"/>
      <c r="D17" s="24"/>
      <c r="E17" s="19"/>
      <c r="F17" s="24"/>
      <c r="G17" s="28"/>
      <c r="H17" s="21"/>
      <c r="I17" s="21"/>
      <c r="J17" s="73"/>
      <c r="K17" s="74"/>
      <c r="L17" s="73"/>
      <c r="M17" s="74"/>
      <c r="N17" s="74"/>
      <c r="O17" s="21"/>
    </row>
    <row r="18" ht="20.1" customHeight="1" spans="1:15">
      <c r="A18" s="27"/>
      <c r="B18" s="23"/>
      <c r="C18" s="17"/>
      <c r="D18" s="24"/>
      <c r="E18" s="19"/>
      <c r="F18" s="24"/>
      <c r="G18" s="28"/>
      <c r="H18" s="21"/>
      <c r="I18" s="21"/>
      <c r="J18" s="73"/>
      <c r="K18" s="74"/>
      <c r="L18" s="73"/>
      <c r="M18" s="74"/>
      <c r="N18" s="74"/>
      <c r="O18" s="21"/>
    </row>
    <row r="19" ht="20.1" customHeight="1" spans="1:15">
      <c r="A19" s="27"/>
      <c r="B19" s="23"/>
      <c r="C19" s="17"/>
      <c r="D19" s="24"/>
      <c r="E19" s="19"/>
      <c r="F19" s="24"/>
      <c r="G19" s="28"/>
      <c r="H19" s="21"/>
      <c r="I19" s="21"/>
      <c r="J19" s="73"/>
      <c r="K19" s="74"/>
      <c r="L19" s="73"/>
      <c r="M19" s="74"/>
      <c r="N19" s="74"/>
      <c r="O19" s="21"/>
    </row>
    <row r="20" ht="20.1" customHeight="1" spans="1:15">
      <c r="A20" s="27"/>
      <c r="B20" s="23"/>
      <c r="C20" s="17"/>
      <c r="D20" s="24"/>
      <c r="E20" s="19"/>
      <c r="F20" s="24"/>
      <c r="G20" s="28"/>
      <c r="H20" s="21"/>
      <c r="I20" s="21"/>
      <c r="J20" s="73"/>
      <c r="K20" s="74"/>
      <c r="L20" s="73"/>
      <c r="M20" s="74"/>
      <c r="N20" s="74"/>
      <c r="O20" s="21"/>
    </row>
    <row r="21" ht="20.1" customHeight="1" spans="1:15">
      <c r="A21" s="27"/>
      <c r="B21" s="23"/>
      <c r="C21" s="17"/>
      <c r="D21" s="24"/>
      <c r="E21" s="19"/>
      <c r="F21" s="24"/>
      <c r="G21" s="28"/>
      <c r="H21" s="21"/>
      <c r="I21" s="21"/>
      <c r="J21" s="73"/>
      <c r="K21" s="74"/>
      <c r="L21" s="73"/>
      <c r="M21" s="74"/>
      <c r="N21" s="74"/>
      <c r="O21" s="21"/>
    </row>
    <row r="22" ht="20.1" customHeight="1" spans="1:15">
      <c r="A22" s="27"/>
      <c r="B22" s="23"/>
      <c r="C22" s="17"/>
      <c r="D22" s="24"/>
      <c r="E22" s="19"/>
      <c r="F22" s="24"/>
      <c r="G22" s="28"/>
      <c r="H22" s="21"/>
      <c r="I22" s="21"/>
      <c r="J22" s="73"/>
      <c r="K22" s="74"/>
      <c r="L22" s="73"/>
      <c r="M22" s="74"/>
      <c r="N22" s="74"/>
      <c r="O22" s="21"/>
    </row>
    <row r="23" ht="20.1" customHeight="1" spans="1:15">
      <c r="A23" s="27"/>
      <c r="B23" s="23"/>
      <c r="C23" s="17"/>
      <c r="D23" s="24"/>
      <c r="E23" s="19"/>
      <c r="F23" s="24"/>
      <c r="G23" s="28"/>
      <c r="H23" s="21"/>
      <c r="I23" s="21"/>
      <c r="J23" s="73"/>
      <c r="K23" s="74"/>
      <c r="L23" s="73"/>
      <c r="M23" s="74"/>
      <c r="N23" s="74"/>
      <c r="O23" s="21"/>
    </row>
    <row r="24" ht="20.1"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 t="shared" ref="D25:J25" si="0">SUM(D7:D24)</f>
        <v>700000</v>
      </c>
      <c r="E25" s="53" t="s">
        <v>43</v>
      </c>
      <c r="F25" s="54">
        <f t="shared" si="0"/>
        <v>1528160</v>
      </c>
      <c r="G25" s="53" t="s">
        <v>43</v>
      </c>
      <c r="H25" s="54">
        <f t="shared" si="0"/>
        <v>10500</v>
      </c>
      <c r="I25" s="54">
        <f t="shared" si="0"/>
        <v>0</v>
      </c>
      <c r="J25" s="54">
        <f t="shared" si="0"/>
        <v>1800</v>
      </c>
      <c r="K25" s="53" t="s">
        <v>43</v>
      </c>
      <c r="L25" s="54">
        <f>SUM(L7:L24)</f>
        <v>0</v>
      </c>
      <c r="M25" s="53" t="s">
        <v>43</v>
      </c>
      <c r="N25" s="53" t="s">
        <v>43</v>
      </c>
      <c r="O25" s="54">
        <f>SUM(O7:O24)</f>
        <v>687700</v>
      </c>
    </row>
    <row r="26" ht="30" customHeight="1" spans="1:15">
      <c r="A26" s="7" t="s">
        <v>44</v>
      </c>
      <c r="B26" s="7"/>
      <c r="C26" s="7" t="s">
        <v>45</v>
      </c>
      <c r="D26" s="7"/>
      <c r="E26" s="131">
        <f>O7+O8</f>
        <v>687700</v>
      </c>
      <c r="F26" s="131"/>
      <c r="G26" s="131"/>
      <c r="H26" s="131"/>
      <c r="I26" s="7" t="s">
        <v>46</v>
      </c>
      <c r="J26" s="7"/>
      <c r="K26" s="7" t="s">
        <v>47</v>
      </c>
      <c r="L26" s="131">
        <f>E26-E27</f>
        <v>687700</v>
      </c>
      <c r="M26" s="131"/>
      <c r="N26" s="131"/>
      <c r="O26" s="131"/>
    </row>
    <row r="27" ht="30" customHeight="1" spans="1:15">
      <c r="A27" s="7"/>
      <c r="B27" s="7"/>
      <c r="C27" s="7" t="s">
        <v>48</v>
      </c>
      <c r="D27" s="7"/>
      <c r="E27" s="132">
        <f>O8</f>
        <v>0</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陆拾捌万柒仟柒佰元整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50"/>
  <sheetViews>
    <sheetView topLeftCell="A19" workbookViewId="0">
      <selection activeCell="C29" sqref="C29"/>
    </sheetView>
  </sheetViews>
  <sheetFormatPr defaultColWidth="9" defaultRowHeight="11.25"/>
  <cols>
    <col min="1" max="1" width="3.25" style="1" customWidth="1"/>
    <col min="2" max="2" width="5.88333333333333" style="4" customWidth="1"/>
    <col min="3" max="3" width="4"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3" width="7.5" style="1" customWidth="1"/>
    <col min="14" max="14" width="5.63333333333333" style="1" customWidth="1"/>
    <col min="15" max="15" width="9.13333333333333" style="5" customWidth="1"/>
    <col min="16" max="16" width="9.63333333333333"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4" customHeight="1" spans="1:15">
      <c r="A3" s="7" t="s">
        <v>13</v>
      </c>
      <c r="B3" s="7"/>
      <c r="C3" s="9">
        <v>9500000</v>
      </c>
      <c r="D3" s="9"/>
      <c r="E3" s="9" t="s">
        <v>14</v>
      </c>
      <c r="F3" s="10" t="s">
        <v>7</v>
      </c>
      <c r="G3" s="10"/>
      <c r="H3" s="11" t="s">
        <v>15</v>
      </c>
      <c r="I3" s="133" t="s">
        <v>16</v>
      </c>
      <c r="J3" s="134"/>
      <c r="K3" s="134"/>
      <c r="L3" s="134"/>
      <c r="M3" s="135" t="s">
        <v>17</v>
      </c>
      <c r="N3" s="7" t="s">
        <v>18</v>
      </c>
      <c r="O3" s="68" t="s">
        <v>19</v>
      </c>
    </row>
    <row r="4" ht="24" customHeight="1" spans="1:15">
      <c r="A4" s="7" t="s">
        <v>20</v>
      </c>
      <c r="B4" s="7"/>
      <c r="C4" s="129"/>
      <c r="D4" s="129"/>
      <c r="E4" s="9" t="s">
        <v>21</v>
      </c>
      <c r="F4" s="10"/>
      <c r="G4" s="10"/>
      <c r="H4" s="13"/>
      <c r="I4" s="69"/>
      <c r="J4" s="70"/>
      <c r="K4" s="70"/>
      <c r="L4" s="70"/>
      <c r="M4" s="135" t="s">
        <v>22</v>
      </c>
      <c r="N4" s="9" t="s">
        <v>23</v>
      </c>
      <c r="O4" s="72" t="s">
        <v>10</v>
      </c>
    </row>
    <row r="5" ht="24" customHeight="1" spans="1:15">
      <c r="A5" s="7" t="s">
        <v>24</v>
      </c>
      <c r="B5" s="7" t="s">
        <v>25</v>
      </c>
      <c r="C5" s="7"/>
      <c r="D5" s="7"/>
      <c r="E5" s="7" t="s">
        <v>26</v>
      </c>
      <c r="F5" s="7"/>
      <c r="G5" s="7" t="s">
        <v>27</v>
      </c>
      <c r="H5" s="7"/>
      <c r="I5" s="7" t="s">
        <v>28</v>
      </c>
      <c r="J5" s="7" t="s">
        <v>29</v>
      </c>
      <c r="K5" s="7"/>
      <c r="L5" s="7" t="s">
        <v>30</v>
      </c>
      <c r="M5" s="7"/>
      <c r="N5" s="9" t="s">
        <v>31</v>
      </c>
      <c r="O5" s="9"/>
    </row>
    <row r="6"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22" customHeight="1" spans="1:17">
      <c r="A7" s="15">
        <v>1</v>
      </c>
      <c r="B7" s="16">
        <v>43142</v>
      </c>
      <c r="C7" s="17" t="s">
        <v>38</v>
      </c>
      <c r="D7" s="18">
        <v>700000</v>
      </c>
      <c r="E7" s="19">
        <v>43116</v>
      </c>
      <c r="F7" s="18">
        <v>891160</v>
      </c>
      <c r="G7" s="20">
        <v>0.015</v>
      </c>
      <c r="H7" s="21">
        <f>ROUNDUP(D7*G7,2)</f>
        <v>10500</v>
      </c>
      <c r="I7" s="21">
        <v>0</v>
      </c>
      <c r="J7" s="73">
        <v>1800</v>
      </c>
      <c r="K7" s="74"/>
      <c r="L7" s="75"/>
      <c r="M7" s="9"/>
      <c r="N7" s="76"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1"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83" t="s">
        <v>62</v>
      </c>
      <c r="N20" s="74" t="s">
        <v>59</v>
      </c>
      <c r="O20" s="73">
        <f t="shared" si="3"/>
        <v>486395</v>
      </c>
    </row>
    <row r="21" ht="9" customHeight="1" spans="1:15">
      <c r="A21" s="27"/>
      <c r="B21" s="29"/>
      <c r="C21" s="17"/>
      <c r="D21" s="24"/>
      <c r="E21" s="19"/>
      <c r="F21" s="24"/>
      <c r="G21" s="28"/>
      <c r="H21" s="21"/>
      <c r="I21" s="21"/>
      <c r="J21" s="73"/>
      <c r="K21" s="77"/>
      <c r="L21" s="73"/>
      <c r="M21" s="84"/>
      <c r="N21" s="74"/>
      <c r="O21" s="52"/>
    </row>
    <row r="22" ht="21" customHeight="1" spans="1:15">
      <c r="A22" s="27">
        <v>7</v>
      </c>
      <c r="B22" s="23">
        <v>43370</v>
      </c>
      <c r="C22" s="17" t="s">
        <v>38</v>
      </c>
      <c r="D22" s="24">
        <v>100000</v>
      </c>
      <c r="E22" s="38"/>
      <c r="F22" s="39"/>
      <c r="G22" s="20">
        <v>0.015</v>
      </c>
      <c r="H22" s="21">
        <f t="shared" si="2"/>
        <v>1500</v>
      </c>
      <c r="I22" s="21">
        <v>0</v>
      </c>
      <c r="J22" s="73">
        <v>0</v>
      </c>
      <c r="K22" s="74"/>
      <c r="L22" s="82">
        <f t="shared" si="4"/>
        <v>1000</v>
      </c>
      <c r="M22" s="84"/>
      <c r="N22" s="74" t="s">
        <v>59</v>
      </c>
      <c r="O22" s="73">
        <f t="shared" si="3"/>
        <v>97500</v>
      </c>
    </row>
    <row r="23" ht="6" customHeight="1" spans="1:15">
      <c r="A23" s="27"/>
      <c r="B23" s="29"/>
      <c r="C23" s="17"/>
      <c r="D23" s="24"/>
      <c r="E23" s="19"/>
      <c r="F23" s="24"/>
      <c r="G23" s="28"/>
      <c r="H23" s="21"/>
      <c r="I23" s="21"/>
      <c r="J23" s="73"/>
      <c r="K23" s="77"/>
      <c r="L23" s="73"/>
      <c r="M23" s="84"/>
      <c r="N23" s="74"/>
      <c r="O23" s="52"/>
    </row>
    <row r="24" ht="18" customHeight="1" spans="1:15">
      <c r="A24" s="27">
        <v>8</v>
      </c>
      <c r="B24" s="23">
        <v>43405</v>
      </c>
      <c r="C24" s="17" t="s">
        <v>38</v>
      </c>
      <c r="D24" s="24">
        <v>400000</v>
      </c>
      <c r="E24" s="38">
        <v>43402</v>
      </c>
      <c r="F24" s="24">
        <v>742660</v>
      </c>
      <c r="G24" s="20">
        <v>0.015</v>
      </c>
      <c r="H24" s="21">
        <f>D24*G24</f>
        <v>6000</v>
      </c>
      <c r="I24" s="21">
        <v>225461</v>
      </c>
      <c r="J24" s="73">
        <v>0</v>
      </c>
      <c r="K24" s="77"/>
      <c r="L24" s="82">
        <f t="shared" si="4"/>
        <v>4000</v>
      </c>
      <c r="M24" s="84"/>
      <c r="N24" s="74" t="s">
        <v>59</v>
      </c>
      <c r="O24" s="73">
        <f>D24-H24-I24-J24-L24</f>
        <v>164539</v>
      </c>
    </row>
    <row r="25" ht="7" customHeight="1" spans="1:15">
      <c r="A25" s="27"/>
      <c r="B25" s="29"/>
      <c r="C25" s="17"/>
      <c r="D25" s="24"/>
      <c r="E25" s="19"/>
      <c r="F25" s="24"/>
      <c r="G25" s="28"/>
      <c r="H25" s="21"/>
      <c r="I25" s="21"/>
      <c r="J25" s="73"/>
      <c r="K25" s="77"/>
      <c r="L25" s="73"/>
      <c r="M25" s="84"/>
      <c r="N25" s="74"/>
      <c r="O25" s="52"/>
    </row>
    <row r="26" ht="18" customHeight="1" spans="1:15">
      <c r="A26" s="27">
        <v>9</v>
      </c>
      <c r="B26" s="23">
        <v>43496</v>
      </c>
      <c r="C26" s="17" t="s">
        <v>38</v>
      </c>
      <c r="D26" s="24">
        <v>2000000</v>
      </c>
      <c r="E26" s="38">
        <v>43473</v>
      </c>
      <c r="F26" s="24">
        <v>909531.33</v>
      </c>
      <c r="G26" s="20">
        <v>0.015</v>
      </c>
      <c r="H26" s="21">
        <f>D26*G26</f>
        <v>30000</v>
      </c>
      <c r="I26" s="21">
        <v>16517</v>
      </c>
      <c r="J26" s="73">
        <v>0</v>
      </c>
      <c r="K26" s="77"/>
      <c r="L26" s="82">
        <f>D26*1%</f>
        <v>20000</v>
      </c>
      <c r="M26" s="85"/>
      <c r="N26" s="86" t="s">
        <v>59</v>
      </c>
      <c r="O26" s="87">
        <f>D26-H26-I26-J26-L26-L27</f>
        <v>1925878</v>
      </c>
    </row>
    <row r="27" ht="20" customHeight="1" spans="1:15">
      <c r="A27" s="27"/>
      <c r="B27" s="23"/>
      <c r="C27" s="17"/>
      <c r="D27" s="40"/>
      <c r="E27" s="30"/>
      <c r="F27" s="40"/>
      <c r="G27" s="28"/>
      <c r="H27" s="21"/>
      <c r="I27" s="21"/>
      <c r="J27" s="73"/>
      <c r="K27" s="74"/>
      <c r="L27" s="88">
        <v>7605</v>
      </c>
      <c r="M27" s="89" t="s">
        <v>63</v>
      </c>
      <c r="N27" s="90"/>
      <c r="O27" s="91"/>
    </row>
    <row r="28" customFormat="1" ht="20" customHeight="1" spans="1:15">
      <c r="A28" s="27"/>
      <c r="B28" s="29" t="s">
        <v>1</v>
      </c>
      <c r="C28" s="17"/>
      <c r="D28" s="24"/>
      <c r="E28" s="19"/>
      <c r="F28" s="24"/>
      <c r="G28" s="28"/>
      <c r="H28" s="21"/>
      <c r="I28" s="21"/>
      <c r="J28" s="73"/>
      <c r="K28" s="77"/>
      <c r="L28" s="73"/>
      <c r="M28" s="78"/>
      <c r="N28" s="74"/>
      <c r="O28" s="52"/>
    </row>
    <row r="29" customFormat="1" ht="26" customHeight="1" spans="1:15">
      <c r="A29" s="46">
        <v>10</v>
      </c>
      <c r="B29" s="47">
        <v>43602</v>
      </c>
      <c r="C29" s="48" t="s">
        <v>64</v>
      </c>
      <c r="D29" s="25">
        <v>500000</v>
      </c>
      <c r="E29" s="125"/>
      <c r="F29" s="25"/>
      <c r="G29" s="130">
        <v>0.015</v>
      </c>
      <c r="H29" s="52">
        <f>D29*G29</f>
        <v>7500</v>
      </c>
      <c r="I29" s="52">
        <v>0</v>
      </c>
      <c r="J29" s="95">
        <v>0</v>
      </c>
      <c r="K29" s="77"/>
      <c r="L29" s="82">
        <f>D29*1%</f>
        <v>5000</v>
      </c>
      <c r="M29" s="92" t="s">
        <v>62</v>
      </c>
      <c r="N29" s="77" t="s">
        <v>59</v>
      </c>
      <c r="O29" s="95">
        <f>D29-H29-I29-J29-L29</f>
        <v>487500</v>
      </c>
    </row>
    <row r="30" s="1" customFormat="1" ht="20" customHeight="1" spans="1:15">
      <c r="A30" s="27"/>
      <c r="B30" s="23"/>
      <c r="C30" s="17"/>
      <c r="D30" s="40"/>
      <c r="E30" s="30"/>
      <c r="F30" s="40"/>
      <c r="G30" s="28"/>
      <c r="H30" s="21"/>
      <c r="I30" s="21"/>
      <c r="J30" s="73"/>
      <c r="K30" s="74"/>
      <c r="L30" s="73"/>
      <c r="M30" s="74"/>
      <c r="N30" s="74"/>
      <c r="O30" s="21"/>
    </row>
    <row r="31" s="1" customFormat="1" ht="20" customHeight="1" spans="1:15">
      <c r="A31" s="27"/>
      <c r="B31" s="23"/>
      <c r="C31" s="17"/>
      <c r="D31" s="40"/>
      <c r="E31" s="30"/>
      <c r="F31" s="40"/>
      <c r="G31" s="28"/>
      <c r="H31" s="21"/>
      <c r="I31" s="21"/>
      <c r="J31" s="73"/>
      <c r="K31" s="74"/>
      <c r="L31" s="73"/>
      <c r="M31" s="74"/>
      <c r="N31" s="74"/>
      <c r="O31" s="21"/>
    </row>
    <row r="32" s="1" customFormat="1" ht="20" customHeight="1" spans="1:15">
      <c r="A32" s="27"/>
      <c r="B32" s="23"/>
      <c r="C32" s="17"/>
      <c r="D32" s="40"/>
      <c r="E32" s="30"/>
      <c r="F32" s="40"/>
      <c r="G32" s="28"/>
      <c r="H32" s="21"/>
      <c r="I32" s="21"/>
      <c r="J32" s="73"/>
      <c r="K32" s="74"/>
      <c r="L32" s="73"/>
      <c r="M32" s="74"/>
      <c r="N32" s="74"/>
      <c r="O32" s="21"/>
    </row>
    <row r="33" s="1" customFormat="1" ht="20" customHeight="1" spans="1:15">
      <c r="A33" s="27"/>
      <c r="B33" s="23"/>
      <c r="C33" s="17"/>
      <c r="D33" s="40"/>
      <c r="E33" s="30"/>
      <c r="F33" s="40"/>
      <c r="G33" s="28"/>
      <c r="H33" s="21"/>
      <c r="I33" s="21"/>
      <c r="J33" s="73"/>
      <c r="K33" s="74"/>
      <c r="L33" s="73"/>
      <c r="M33" s="74"/>
      <c r="N33" s="74"/>
      <c r="O33" s="21"/>
    </row>
    <row r="34" s="1" customFormat="1" ht="20" customHeight="1" spans="1:15">
      <c r="A34" s="27"/>
      <c r="B34" s="23"/>
      <c r="C34" s="17"/>
      <c r="D34" s="40"/>
      <c r="E34" s="30"/>
      <c r="F34" s="40"/>
      <c r="G34" s="28"/>
      <c r="H34" s="21"/>
      <c r="I34" s="21"/>
      <c r="J34" s="73"/>
      <c r="K34" s="74"/>
      <c r="L34" s="73"/>
      <c r="M34" s="74"/>
      <c r="N34" s="74"/>
      <c r="O34" s="21"/>
    </row>
    <row r="35" s="1" customFormat="1" ht="20" customHeight="1" spans="1:15">
      <c r="A35" s="27"/>
      <c r="B35" s="23"/>
      <c r="C35" s="17"/>
      <c r="D35" s="40"/>
      <c r="E35" s="30"/>
      <c r="F35" s="40"/>
      <c r="G35" s="28"/>
      <c r="H35" s="21"/>
      <c r="I35" s="21"/>
      <c r="J35" s="73"/>
      <c r="K35" s="74"/>
      <c r="L35" s="73"/>
      <c r="M35" s="74"/>
      <c r="N35" s="74"/>
      <c r="O35" s="21"/>
    </row>
    <row r="36" ht="20" customHeight="1" spans="1:15">
      <c r="A36" s="27"/>
      <c r="B36" s="23"/>
      <c r="C36" s="17"/>
      <c r="D36" s="40"/>
      <c r="E36" s="30"/>
      <c r="F36" s="40"/>
      <c r="G36" s="28"/>
      <c r="H36" s="21"/>
      <c r="I36" s="21"/>
      <c r="J36" s="73"/>
      <c r="K36" s="74"/>
      <c r="L36" s="73"/>
      <c r="M36" s="74"/>
      <c r="N36" s="74"/>
      <c r="O36" s="21"/>
    </row>
    <row r="37" ht="20" customHeight="1" spans="1:15">
      <c r="A37" s="27"/>
      <c r="B37" s="23"/>
      <c r="C37" s="17"/>
      <c r="D37" s="24"/>
      <c r="E37" s="19"/>
      <c r="F37" s="24"/>
      <c r="G37" s="28"/>
      <c r="H37" s="21"/>
      <c r="I37" s="21"/>
      <c r="J37" s="73"/>
      <c r="K37" s="96" t="s">
        <v>65</v>
      </c>
      <c r="L37" s="97"/>
      <c r="M37" s="97"/>
      <c r="N37" s="74"/>
      <c r="O37" s="21"/>
    </row>
    <row r="38" ht="30" customHeight="1" spans="1:16">
      <c r="A38" s="7" t="s">
        <v>42</v>
      </c>
      <c r="B38" s="7"/>
      <c r="C38" s="53" t="s">
        <v>43</v>
      </c>
      <c r="D38" s="54">
        <f>SUM(D7:D37)</f>
        <v>7860000</v>
      </c>
      <c r="E38" s="53" t="s">
        <v>43</v>
      </c>
      <c r="F38" s="54">
        <f>SUM(F7:F37)</f>
        <v>9454456.33</v>
      </c>
      <c r="G38" s="53" t="s">
        <v>43</v>
      </c>
      <c r="H38" s="54">
        <f>SUM(H7:H37)</f>
        <v>117900</v>
      </c>
      <c r="I38" s="54">
        <f>SUM(I7:I37)</f>
        <v>247517</v>
      </c>
      <c r="J38" s="54">
        <f>SUM(J7:J37)</f>
        <v>6800</v>
      </c>
      <c r="K38" s="53" t="s">
        <v>43</v>
      </c>
      <c r="L38" s="54">
        <f>SUM(L7:L37)</f>
        <v>42605</v>
      </c>
      <c r="M38" s="53" t="s">
        <v>43</v>
      </c>
      <c r="N38" s="53" t="s">
        <v>43</v>
      </c>
      <c r="O38" s="54">
        <f>SUM(O7:O37)</f>
        <v>7445178</v>
      </c>
      <c r="P38" s="1">
        <f>D38/C3</f>
        <v>0.827368421052632</v>
      </c>
    </row>
    <row r="39" ht="30" customHeight="1" spans="1:15">
      <c r="A39" s="7" t="s">
        <v>44</v>
      </c>
      <c r="B39" s="7"/>
      <c r="C39" s="7" t="s">
        <v>45</v>
      </c>
      <c r="D39" s="7"/>
      <c r="E39" s="131">
        <f>E40+L39</f>
        <v>487500</v>
      </c>
      <c r="F39" s="131"/>
      <c r="G39" s="131"/>
      <c r="H39" s="131"/>
      <c r="I39" s="7" t="s">
        <v>46</v>
      </c>
      <c r="J39" s="7"/>
      <c r="K39" s="7" t="s">
        <v>47</v>
      </c>
      <c r="L39" s="131">
        <v>0</v>
      </c>
      <c r="M39" s="131"/>
      <c r="N39" s="131"/>
      <c r="O39" s="131"/>
    </row>
    <row r="40" ht="30" customHeight="1" spans="1:15">
      <c r="A40" s="7"/>
      <c r="B40" s="7"/>
      <c r="C40" s="7" t="s">
        <v>48</v>
      </c>
      <c r="D40" s="7"/>
      <c r="E40" s="132">
        <f>O29</f>
        <v>487500</v>
      </c>
      <c r="F40" s="132"/>
      <c r="G40" s="132"/>
      <c r="H40" s="132"/>
      <c r="I40" s="7"/>
      <c r="J40" s="7"/>
      <c r="K40" s="7" t="s">
        <v>49</v>
      </c>
      <c r="L40" s="136" t="str">
        <f>SUBSTITUTE(SUBSTITUTE(TEXT(INT(L39),"[DBNum2][$-804]G/通用格式元"&amp;IF(INT(L39)=L39,"整",""))&amp;TEXT(MID(L39,FIND(".",L39&amp;".0")+1,1),"[DBNum2][$-804]G/通用格式角")&amp;TEXT(MID(L39,FIND(".",L39&amp;".0")+2,1),"[DBNum2][$-804]G/通用格式分"),"零角","零"),"零分","")</f>
        <v>零元整</v>
      </c>
      <c r="M40" s="136"/>
      <c r="N40" s="136"/>
      <c r="O40" s="136"/>
    </row>
    <row r="41" ht="30" customHeight="1" spans="1:15">
      <c r="A41" s="7" t="s">
        <v>50</v>
      </c>
      <c r="B41" s="7"/>
      <c r="C41" s="41"/>
      <c r="D41" s="41"/>
      <c r="E41" s="41"/>
      <c r="F41" s="41"/>
      <c r="G41" s="41"/>
      <c r="H41" s="41"/>
      <c r="I41" s="7" t="s">
        <v>51</v>
      </c>
      <c r="J41" s="7"/>
      <c r="K41" s="7" t="s">
        <v>52</v>
      </c>
      <c r="L41" s="7"/>
      <c r="M41" s="7"/>
      <c r="N41" s="7"/>
      <c r="O41" s="7"/>
    </row>
    <row r="42" ht="30" customHeight="1" spans="1:15">
      <c r="A42" s="7" t="s">
        <v>53</v>
      </c>
      <c r="B42" s="7"/>
      <c r="C42" s="41"/>
      <c r="D42" s="41"/>
      <c r="E42" s="41"/>
      <c r="F42" s="41"/>
      <c r="G42" s="41"/>
      <c r="H42" s="41"/>
      <c r="I42" s="7" t="s">
        <v>54</v>
      </c>
      <c r="J42" s="7"/>
      <c r="K42" s="41"/>
      <c r="L42" s="41"/>
      <c r="M42" s="41"/>
      <c r="N42" s="41"/>
      <c r="O42" s="41"/>
    </row>
    <row r="43" ht="30" customHeight="1" spans="1:15">
      <c r="A43" s="7" t="s">
        <v>56</v>
      </c>
      <c r="B43" s="7"/>
      <c r="C43" s="60"/>
      <c r="D43" s="61"/>
      <c r="E43" s="61"/>
      <c r="F43" s="61"/>
      <c r="G43" s="61"/>
      <c r="H43" s="61"/>
      <c r="I43" s="61"/>
      <c r="J43" s="61"/>
      <c r="K43" s="61"/>
      <c r="L43" s="61"/>
      <c r="M43" s="61"/>
      <c r="N43" s="61"/>
      <c r="O43" s="105"/>
    </row>
    <row r="44" ht="30" customHeight="1" spans="1:15">
      <c r="A44" s="7" t="s">
        <v>58</v>
      </c>
      <c r="B44" s="7"/>
      <c r="C44" s="60"/>
      <c r="D44" s="61"/>
      <c r="E44" s="61"/>
      <c r="F44" s="61"/>
      <c r="G44" s="61"/>
      <c r="H44" s="61"/>
      <c r="I44" s="61"/>
      <c r="J44" s="61"/>
      <c r="K44" s="61"/>
      <c r="L44" s="61"/>
      <c r="M44" s="61"/>
      <c r="N44" s="61"/>
      <c r="O44" s="105"/>
    </row>
    <row r="47" ht="13.5" spans="17:17">
      <c r="Q47"/>
    </row>
    <row r="50" ht="13.5" spans="2:2">
      <c r="B50"/>
    </row>
  </sheetData>
  <mergeCells count="44">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38:B38"/>
    <mergeCell ref="C39:D39"/>
    <mergeCell ref="E39:H39"/>
    <mergeCell ref="L39:O39"/>
    <mergeCell ref="C40:D40"/>
    <mergeCell ref="E40:H40"/>
    <mergeCell ref="L40:O40"/>
    <mergeCell ref="A41:B41"/>
    <mergeCell ref="C41:H41"/>
    <mergeCell ref="I41:J41"/>
    <mergeCell ref="K41:O41"/>
    <mergeCell ref="A42:B42"/>
    <mergeCell ref="C42:H42"/>
    <mergeCell ref="I42:J42"/>
    <mergeCell ref="K42:O42"/>
    <mergeCell ref="A43:B43"/>
    <mergeCell ref="C43:O43"/>
    <mergeCell ref="A44:B44"/>
    <mergeCell ref="C44:O44"/>
    <mergeCell ref="A5:A6"/>
    <mergeCell ref="A7:A8"/>
    <mergeCell ref="H3:H4"/>
    <mergeCell ref="M20:M26"/>
    <mergeCell ref="N26:N27"/>
    <mergeCell ref="O26:O27"/>
    <mergeCell ref="A39:B40"/>
    <mergeCell ref="I39:J40"/>
  </mergeCells>
  <printOptions horizontalCentered="1" verticalCentered="1"/>
  <pageMargins left="0" right="0" top="0" bottom="0" header="0" footer="0"/>
  <pageSetup paperSize="9" scale="90" fitToHeight="0"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50"/>
  <sheetViews>
    <sheetView topLeftCell="A10" workbookViewId="0">
      <selection activeCell="A10" sqref="$A1:$XFD1048576"/>
    </sheetView>
  </sheetViews>
  <sheetFormatPr defaultColWidth="9" defaultRowHeight="11.25"/>
  <cols>
    <col min="1" max="1" width="3.25" style="1" customWidth="1"/>
    <col min="2" max="2" width="5.88333333333333" style="4" customWidth="1"/>
    <col min="3" max="3" width="4" style="1" customWidth="1"/>
    <col min="4" max="4" width="9.75" style="5" customWidth="1"/>
    <col min="5" max="5" width="6.88333333333333" style="4" customWidth="1"/>
    <col min="6" max="6" width="11.5" style="5" customWidth="1"/>
    <col min="7" max="7" width="4" style="1" customWidth="1"/>
    <col min="8" max="8" width="11" style="5" customWidth="1"/>
    <col min="9" max="9" width="9.38333333333333" style="1" customWidth="1"/>
    <col min="10" max="10" width="9.88333333333333" style="5" customWidth="1"/>
    <col min="11" max="11" width="7.5" style="1" customWidth="1"/>
    <col min="12" max="12" width="8.5" style="1" customWidth="1"/>
    <col min="13" max="13" width="7.5" style="1" customWidth="1"/>
    <col min="14" max="14" width="5.63333333333333" style="1" customWidth="1"/>
    <col min="15" max="15" width="9.13333333333333" style="5" customWidth="1"/>
    <col min="16" max="16" width="9.63333333333333"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36" customHeight="1" spans="1:15">
      <c r="A3" s="7" t="s">
        <v>13</v>
      </c>
      <c r="B3" s="7"/>
      <c r="C3" s="9">
        <v>9500000</v>
      </c>
      <c r="D3" s="9"/>
      <c r="E3" s="9" t="s">
        <v>14</v>
      </c>
      <c r="F3" s="10" t="s">
        <v>7</v>
      </c>
      <c r="G3" s="10"/>
      <c r="H3" s="11" t="s">
        <v>15</v>
      </c>
      <c r="I3" s="65" t="s">
        <v>66</v>
      </c>
      <c r="J3" s="66"/>
      <c r="K3" s="66"/>
      <c r="L3" s="66"/>
      <c r="M3" s="67"/>
      <c r="N3" s="7" t="s">
        <v>18</v>
      </c>
      <c r="O3" s="68" t="s">
        <v>19</v>
      </c>
    </row>
    <row r="4" ht="36" customHeight="1" spans="1:15">
      <c r="A4" s="7" t="s">
        <v>20</v>
      </c>
      <c r="B4" s="7"/>
      <c r="C4" s="12">
        <v>9454456</v>
      </c>
      <c r="D4" s="12"/>
      <c r="E4" s="9" t="s">
        <v>21</v>
      </c>
      <c r="F4" s="10"/>
      <c r="G4" s="10"/>
      <c r="H4" s="13"/>
      <c r="I4" s="69"/>
      <c r="J4" s="70"/>
      <c r="K4" s="70"/>
      <c r="L4" s="70"/>
      <c r="M4" s="71"/>
      <c r="N4" s="9" t="s">
        <v>23</v>
      </c>
      <c r="O4" s="72" t="s">
        <v>10</v>
      </c>
    </row>
    <row r="5" ht="24" customHeight="1" spans="1:15">
      <c r="A5" s="7" t="s">
        <v>24</v>
      </c>
      <c r="B5" s="7" t="s">
        <v>25</v>
      </c>
      <c r="C5" s="7"/>
      <c r="D5" s="7"/>
      <c r="E5" s="7" t="s">
        <v>26</v>
      </c>
      <c r="F5" s="7"/>
      <c r="G5" s="7" t="s">
        <v>27</v>
      </c>
      <c r="H5" s="7"/>
      <c r="I5" s="7" t="s">
        <v>28</v>
      </c>
      <c r="J5" s="7" t="s">
        <v>29</v>
      </c>
      <c r="K5" s="7"/>
      <c r="L5" s="7" t="s">
        <v>30</v>
      </c>
      <c r="M5" s="7"/>
      <c r="N5" s="9" t="s">
        <v>31</v>
      </c>
      <c r="O5" s="9"/>
    </row>
    <row r="6"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22" customHeight="1" spans="1:17">
      <c r="A7" s="15">
        <v>1</v>
      </c>
      <c r="B7" s="16">
        <v>43142</v>
      </c>
      <c r="C7" s="17" t="s">
        <v>38</v>
      </c>
      <c r="D7" s="18">
        <v>700000</v>
      </c>
      <c r="E7" s="19">
        <v>43116</v>
      </c>
      <c r="F7" s="18">
        <v>891160</v>
      </c>
      <c r="G7" s="20">
        <v>0.015</v>
      </c>
      <c r="H7" s="21">
        <f>ROUNDUP(D7*G7,2)</f>
        <v>10500</v>
      </c>
      <c r="I7" s="21">
        <v>0</v>
      </c>
      <c r="J7" s="73">
        <v>1800</v>
      </c>
      <c r="K7" s="74"/>
      <c r="L7" s="75"/>
      <c r="M7" s="9"/>
      <c r="N7" s="76"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1"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83" t="s">
        <v>62</v>
      </c>
      <c r="N20" s="74" t="s">
        <v>59</v>
      </c>
      <c r="O20" s="73">
        <f t="shared" si="3"/>
        <v>486395</v>
      </c>
    </row>
    <row r="21" ht="9" customHeight="1" spans="1:15">
      <c r="A21" s="27"/>
      <c r="B21" s="29"/>
      <c r="C21" s="17"/>
      <c r="D21" s="24"/>
      <c r="E21" s="19"/>
      <c r="F21" s="24"/>
      <c r="G21" s="28"/>
      <c r="H21" s="21"/>
      <c r="I21" s="21"/>
      <c r="J21" s="73"/>
      <c r="K21" s="77"/>
      <c r="L21" s="73"/>
      <c r="M21" s="84"/>
      <c r="N21" s="74"/>
      <c r="O21" s="52"/>
    </row>
    <row r="22" ht="21" customHeight="1" spans="1:15">
      <c r="A22" s="27">
        <v>7</v>
      </c>
      <c r="B22" s="23">
        <v>43370</v>
      </c>
      <c r="C22" s="17" t="s">
        <v>38</v>
      </c>
      <c r="D22" s="24">
        <v>100000</v>
      </c>
      <c r="E22" s="38"/>
      <c r="F22" s="39"/>
      <c r="G22" s="20">
        <v>0.015</v>
      </c>
      <c r="H22" s="21">
        <f t="shared" si="2"/>
        <v>1500</v>
      </c>
      <c r="I22" s="21">
        <v>0</v>
      </c>
      <c r="J22" s="73">
        <v>0</v>
      </c>
      <c r="K22" s="74"/>
      <c r="L22" s="82">
        <f t="shared" si="4"/>
        <v>1000</v>
      </c>
      <c r="M22" s="84"/>
      <c r="N22" s="74" t="s">
        <v>59</v>
      </c>
      <c r="O22" s="73">
        <f t="shared" si="3"/>
        <v>97500</v>
      </c>
    </row>
    <row r="23" ht="6" customHeight="1" spans="1:15">
      <c r="A23" s="27"/>
      <c r="B23" s="29"/>
      <c r="C23" s="17"/>
      <c r="D23" s="24"/>
      <c r="E23" s="19"/>
      <c r="F23" s="24"/>
      <c r="G23" s="28"/>
      <c r="H23" s="21"/>
      <c r="I23" s="21"/>
      <c r="J23" s="73"/>
      <c r="K23" s="77"/>
      <c r="L23" s="73"/>
      <c r="M23" s="84"/>
      <c r="N23" s="74"/>
      <c r="O23" s="52"/>
    </row>
    <row r="24" ht="18" customHeight="1" spans="1:15">
      <c r="A24" s="27">
        <v>8</v>
      </c>
      <c r="B24" s="23">
        <v>43405</v>
      </c>
      <c r="C24" s="17" t="s">
        <v>38</v>
      </c>
      <c r="D24" s="24">
        <v>400000</v>
      </c>
      <c r="E24" s="38">
        <v>43402</v>
      </c>
      <c r="F24" s="24">
        <v>742660</v>
      </c>
      <c r="G24" s="20">
        <v>0.015</v>
      </c>
      <c r="H24" s="21">
        <f t="shared" ref="H24:H29" si="5">D24*G24</f>
        <v>6000</v>
      </c>
      <c r="I24" s="21">
        <v>225461</v>
      </c>
      <c r="J24" s="73">
        <v>0</v>
      </c>
      <c r="K24" s="77"/>
      <c r="L24" s="82">
        <f t="shared" si="4"/>
        <v>4000</v>
      </c>
      <c r="M24" s="84"/>
      <c r="N24" s="74" t="s">
        <v>59</v>
      </c>
      <c r="O24" s="73">
        <f>D24-H24-I24-J24-L24</f>
        <v>164539</v>
      </c>
    </row>
    <row r="25" ht="7" customHeight="1" spans="1:15">
      <c r="A25" s="27"/>
      <c r="B25" s="29"/>
      <c r="C25" s="17"/>
      <c r="D25" s="24"/>
      <c r="E25" s="19"/>
      <c r="F25" s="24"/>
      <c r="G25" s="28"/>
      <c r="H25" s="21"/>
      <c r="I25" s="21"/>
      <c r="J25" s="73"/>
      <c r="K25" s="77"/>
      <c r="L25" s="73"/>
      <c r="M25" s="84"/>
      <c r="N25" s="74"/>
      <c r="O25" s="52"/>
    </row>
    <row r="26" ht="18" customHeight="1" spans="1:15">
      <c r="A26" s="27">
        <v>9</v>
      </c>
      <c r="B26" s="23">
        <v>43496</v>
      </c>
      <c r="C26" s="17" t="s">
        <v>38</v>
      </c>
      <c r="D26" s="24">
        <v>2000000</v>
      </c>
      <c r="E26" s="38">
        <v>43473</v>
      </c>
      <c r="F26" s="24">
        <v>909531.33</v>
      </c>
      <c r="G26" s="20">
        <v>0.015</v>
      </c>
      <c r="H26" s="21">
        <f t="shared" si="5"/>
        <v>30000</v>
      </c>
      <c r="I26" s="21">
        <v>16517</v>
      </c>
      <c r="J26" s="73">
        <v>0</v>
      </c>
      <c r="K26" s="77"/>
      <c r="L26" s="82">
        <f t="shared" ref="L26:L31" si="6">D26*1%</f>
        <v>20000</v>
      </c>
      <c r="M26" s="85"/>
      <c r="N26" s="86" t="s">
        <v>59</v>
      </c>
      <c r="O26" s="87">
        <f>D26-H26-I26-J26-L26-L27</f>
        <v>1925878</v>
      </c>
    </row>
    <row r="27" ht="20" customHeight="1" spans="1:15">
      <c r="A27" s="27"/>
      <c r="B27" s="23"/>
      <c r="C27" s="17"/>
      <c r="D27" s="40"/>
      <c r="E27" s="30"/>
      <c r="F27" s="40"/>
      <c r="G27" s="28"/>
      <c r="H27" s="21"/>
      <c r="I27" s="21"/>
      <c r="J27" s="73"/>
      <c r="K27" s="74"/>
      <c r="L27" s="88">
        <v>7605</v>
      </c>
      <c r="M27" s="89" t="s">
        <v>63</v>
      </c>
      <c r="N27" s="90"/>
      <c r="O27" s="91"/>
    </row>
    <row r="28" customFormat="1" ht="20" customHeight="1" spans="1:15">
      <c r="A28" s="27"/>
      <c r="B28" s="29"/>
      <c r="C28" s="17"/>
      <c r="D28" s="24"/>
      <c r="E28" s="19"/>
      <c r="F28" s="24"/>
      <c r="G28" s="28"/>
      <c r="H28" s="21"/>
      <c r="I28" s="21"/>
      <c r="J28" s="73"/>
      <c r="K28" s="77"/>
      <c r="L28" s="73"/>
      <c r="M28" s="78"/>
      <c r="N28" s="74"/>
      <c r="O28" s="52"/>
    </row>
    <row r="29" customFormat="1" ht="26" customHeight="1" spans="1:15">
      <c r="A29" s="27">
        <v>10</v>
      </c>
      <c r="B29" s="23">
        <v>43602</v>
      </c>
      <c r="C29" s="17" t="s">
        <v>64</v>
      </c>
      <c r="D29" s="24">
        <v>500000</v>
      </c>
      <c r="E29" s="38"/>
      <c r="F29" s="24"/>
      <c r="G29" s="20">
        <v>0.015</v>
      </c>
      <c r="H29" s="21">
        <f t="shared" si="5"/>
        <v>7500</v>
      </c>
      <c r="I29" s="21">
        <v>0</v>
      </c>
      <c r="J29" s="73">
        <v>0</v>
      </c>
      <c r="K29" s="74"/>
      <c r="L29" s="82">
        <f t="shared" si="6"/>
        <v>5000</v>
      </c>
      <c r="M29" s="92" t="s">
        <v>62</v>
      </c>
      <c r="N29" s="74" t="s">
        <v>59</v>
      </c>
      <c r="O29" s="73">
        <f>D29-H29-I29-J29-L29</f>
        <v>487500</v>
      </c>
    </row>
    <row r="30" s="1" customFormat="1" ht="21" customHeight="1" spans="1:15">
      <c r="A30" s="27"/>
      <c r="B30" s="29" t="s">
        <v>1</v>
      </c>
      <c r="C30" s="17"/>
      <c r="D30" s="24"/>
      <c r="E30" s="19"/>
      <c r="F30" s="24"/>
      <c r="G30" s="28"/>
      <c r="H30" s="21"/>
      <c r="I30" s="21"/>
      <c r="J30" s="73"/>
      <c r="K30" s="77"/>
      <c r="L30" s="73"/>
      <c r="M30" s="78"/>
      <c r="N30" s="74"/>
      <c r="O30" s="52"/>
    </row>
    <row r="31" s="1" customFormat="1" ht="30" customHeight="1" spans="1:15">
      <c r="A31" s="56">
        <v>11</v>
      </c>
      <c r="B31" s="122">
        <v>43852</v>
      </c>
      <c r="C31" s="123" t="s">
        <v>38</v>
      </c>
      <c r="D31" s="124">
        <v>1000000</v>
      </c>
      <c r="E31" s="125"/>
      <c r="F31" s="124"/>
      <c r="G31" s="126" t="s">
        <v>67</v>
      </c>
      <c r="H31" s="52">
        <v>24600</v>
      </c>
      <c r="I31" s="52">
        <v>0</v>
      </c>
      <c r="J31" s="127">
        <v>100</v>
      </c>
      <c r="K31" s="128" t="s">
        <v>68</v>
      </c>
      <c r="L31" s="82">
        <f t="shared" si="6"/>
        <v>10000</v>
      </c>
      <c r="M31" s="92" t="s">
        <v>62</v>
      </c>
      <c r="N31" s="77" t="s">
        <v>39</v>
      </c>
      <c r="O31" s="95">
        <v>900000</v>
      </c>
    </row>
    <row r="32" s="1" customFormat="1" ht="20" customHeight="1" spans="1:15">
      <c r="A32" s="27"/>
      <c r="B32" s="23"/>
      <c r="C32" s="17"/>
      <c r="D32" s="40"/>
      <c r="E32" s="30"/>
      <c r="F32" s="40"/>
      <c r="G32" s="28"/>
      <c r="H32" s="21"/>
      <c r="I32" s="21"/>
      <c r="J32" s="73"/>
      <c r="K32" s="74"/>
      <c r="L32" s="88">
        <f>D31-H31-I31-J31-L31-O31</f>
        <v>65300</v>
      </c>
      <c r="M32" s="89" t="s">
        <v>69</v>
      </c>
      <c r="N32" s="74"/>
      <c r="O32" s="21"/>
    </row>
    <row r="33" s="1" customFormat="1" ht="20" customHeight="1" spans="1:15">
      <c r="A33" s="27"/>
      <c r="B33" s="23"/>
      <c r="C33" s="17"/>
      <c r="D33" s="40"/>
      <c r="E33" s="30"/>
      <c r="F33" s="40"/>
      <c r="G33" s="28"/>
      <c r="H33" s="21"/>
      <c r="I33" s="21"/>
      <c r="J33" s="73"/>
      <c r="K33" s="74"/>
      <c r="L33" s="73"/>
      <c r="M33" s="74"/>
      <c r="N33" s="74"/>
      <c r="O33" s="21"/>
    </row>
    <row r="34" s="1" customFormat="1" ht="20" customHeight="1" spans="1:15">
      <c r="A34" s="27"/>
      <c r="B34" s="23"/>
      <c r="C34" s="17"/>
      <c r="D34" s="40"/>
      <c r="E34" s="30"/>
      <c r="F34" s="40"/>
      <c r="G34" s="28"/>
      <c r="H34" s="21"/>
      <c r="I34" s="21"/>
      <c r="J34" s="73"/>
      <c r="K34" s="74"/>
      <c r="L34" s="73"/>
      <c r="M34" s="74"/>
      <c r="N34" s="74"/>
      <c r="O34" s="21"/>
    </row>
    <row r="35" s="1" customFormat="1" ht="20" customHeight="1" spans="1:15">
      <c r="A35" s="27"/>
      <c r="B35" s="23"/>
      <c r="C35" s="17"/>
      <c r="D35" s="40"/>
      <c r="E35" s="30"/>
      <c r="F35" s="40"/>
      <c r="G35" s="28"/>
      <c r="H35" s="21"/>
      <c r="I35" s="21"/>
      <c r="J35" s="73"/>
      <c r="K35" s="74"/>
      <c r="L35" s="73"/>
      <c r="M35" s="74"/>
      <c r="N35" s="74"/>
      <c r="O35" s="21"/>
    </row>
    <row r="36" ht="20" customHeight="1" spans="1:15">
      <c r="A36" s="27"/>
      <c r="B36" s="23"/>
      <c r="C36" s="17"/>
      <c r="D36" s="40"/>
      <c r="E36" s="30"/>
      <c r="F36" s="40"/>
      <c r="G36" s="28"/>
      <c r="H36" s="21"/>
      <c r="I36" s="21"/>
      <c r="J36" s="73"/>
      <c r="K36" s="74"/>
      <c r="L36" s="73"/>
      <c r="M36" s="74"/>
      <c r="N36" s="74"/>
      <c r="O36" s="21"/>
    </row>
    <row r="37" ht="20" customHeight="1" spans="1:15">
      <c r="A37" s="27"/>
      <c r="B37" s="23"/>
      <c r="C37" s="17"/>
      <c r="D37" s="24"/>
      <c r="E37" s="19"/>
      <c r="F37" s="24"/>
      <c r="G37" s="28"/>
      <c r="H37" s="21"/>
      <c r="I37" s="21"/>
      <c r="J37" s="73"/>
      <c r="K37" s="96" t="s">
        <v>70</v>
      </c>
      <c r="L37" s="97"/>
      <c r="M37" s="97"/>
      <c r="N37" s="74"/>
      <c r="O37" s="21"/>
    </row>
    <row r="38" ht="30" customHeight="1" spans="1:19">
      <c r="A38" s="7" t="s">
        <v>42</v>
      </c>
      <c r="B38" s="7"/>
      <c r="C38" s="53" t="s">
        <v>43</v>
      </c>
      <c r="D38" s="54">
        <f t="shared" ref="D38:J38" si="7">SUM(D7:D37)</f>
        <v>8860000</v>
      </c>
      <c r="E38" s="53" t="s">
        <v>43</v>
      </c>
      <c r="F38" s="54">
        <f t="shared" si="7"/>
        <v>9454456.33</v>
      </c>
      <c r="G38" s="53" t="s">
        <v>43</v>
      </c>
      <c r="H38" s="54">
        <f t="shared" si="7"/>
        <v>142500</v>
      </c>
      <c r="I38" s="54">
        <f t="shared" si="7"/>
        <v>247517</v>
      </c>
      <c r="J38" s="54">
        <f t="shared" si="7"/>
        <v>6900</v>
      </c>
      <c r="K38" s="53" t="s">
        <v>43</v>
      </c>
      <c r="L38" s="54">
        <f>SUM(L7:L37)</f>
        <v>117905</v>
      </c>
      <c r="M38" s="53" t="s">
        <v>43</v>
      </c>
      <c r="N38" s="53" t="s">
        <v>43</v>
      </c>
      <c r="O38" s="54">
        <f>SUM(O7:O37)</f>
        <v>8345178</v>
      </c>
      <c r="P38" s="1">
        <f>D38/C3</f>
        <v>0.932631578947368</v>
      </c>
      <c r="Q38" s="1">
        <f>D38/F38</f>
        <v>0.937124218542982</v>
      </c>
      <c r="S38" s="1">
        <f>D38-F38</f>
        <v>-594456.33</v>
      </c>
    </row>
    <row r="39" s="3" customFormat="1" ht="26.1" customHeight="1" spans="1:20">
      <c r="A39" s="55" t="s">
        <v>71</v>
      </c>
      <c r="B39" s="55"/>
      <c r="C39" s="56" t="s">
        <v>47</v>
      </c>
      <c r="D39" s="57">
        <f>O31</f>
        <v>900000</v>
      </c>
      <c r="E39" s="57"/>
      <c r="F39" s="57"/>
      <c r="G39" s="57"/>
      <c r="H39" s="58" t="s">
        <v>72</v>
      </c>
      <c r="I39" s="58"/>
      <c r="J39" s="98" t="s">
        <v>73</v>
      </c>
      <c r="K39" s="99"/>
      <c r="L39" s="99"/>
      <c r="M39" s="99"/>
      <c r="N39" s="99"/>
      <c r="O39" s="100"/>
      <c r="P39" s="1"/>
      <c r="Q39" s="1">
        <f>C3*1.5%</f>
        <v>142500</v>
      </c>
      <c r="R39" s="113"/>
      <c r="S39" s="113"/>
      <c r="T39" s="113"/>
    </row>
    <row r="40" s="3" customFormat="1" ht="26.1" customHeight="1" spans="1:20">
      <c r="A40" s="55"/>
      <c r="B40" s="55"/>
      <c r="C40" s="56" t="s">
        <v>49</v>
      </c>
      <c r="D40" s="121">
        <f>D39</f>
        <v>900000</v>
      </c>
      <c r="E40" s="121"/>
      <c r="F40" s="121"/>
      <c r="G40" s="121"/>
      <c r="H40" s="58"/>
      <c r="I40" s="58"/>
      <c r="J40" s="101"/>
      <c r="K40" s="102"/>
      <c r="L40" s="102"/>
      <c r="M40" s="102"/>
      <c r="N40" s="102"/>
      <c r="O40" s="103"/>
      <c r="P40" s="104"/>
      <c r="Q40" s="3">
        <f>Q39-H38</f>
        <v>0</v>
      </c>
      <c r="S40" s="113"/>
      <c r="T40" s="113"/>
    </row>
    <row r="41" ht="30" hidden="1" customHeight="1" spans="1:15">
      <c r="A41" s="7" t="s">
        <v>50</v>
      </c>
      <c r="B41" s="7"/>
      <c r="C41" s="41"/>
      <c r="D41" s="41"/>
      <c r="E41" s="41"/>
      <c r="F41" s="41"/>
      <c r="G41" s="41"/>
      <c r="H41" s="41"/>
      <c r="I41" s="7" t="s">
        <v>51</v>
      </c>
      <c r="J41" s="7"/>
      <c r="K41" s="7" t="s">
        <v>52</v>
      </c>
      <c r="L41" s="7"/>
      <c r="M41" s="7"/>
      <c r="N41" s="7"/>
      <c r="O41" s="7"/>
    </row>
    <row r="42" ht="30" hidden="1" customHeight="1" spans="1:15">
      <c r="A42" s="7" t="s">
        <v>53</v>
      </c>
      <c r="B42" s="7"/>
      <c r="C42" s="41"/>
      <c r="D42" s="41"/>
      <c r="E42" s="41"/>
      <c r="F42" s="41"/>
      <c r="G42" s="41"/>
      <c r="H42" s="41"/>
      <c r="I42" s="7" t="s">
        <v>54</v>
      </c>
      <c r="J42" s="7"/>
      <c r="K42" s="41"/>
      <c r="L42" s="41"/>
      <c r="M42" s="41"/>
      <c r="N42" s="41"/>
      <c r="O42" s="41"/>
    </row>
    <row r="43" ht="30" hidden="1" customHeight="1" spans="1:15">
      <c r="A43" s="7" t="s">
        <v>56</v>
      </c>
      <c r="B43" s="7"/>
      <c r="C43" s="60"/>
      <c r="D43" s="61"/>
      <c r="E43" s="61"/>
      <c r="F43" s="61"/>
      <c r="G43" s="61"/>
      <c r="H43" s="61"/>
      <c r="I43" s="61"/>
      <c r="J43" s="61"/>
      <c r="K43" s="61"/>
      <c r="L43" s="61"/>
      <c r="M43" s="61"/>
      <c r="N43" s="61"/>
      <c r="O43" s="105"/>
    </row>
    <row r="44" ht="30" hidden="1" customHeight="1" spans="1:15">
      <c r="A44" s="7" t="s">
        <v>58</v>
      </c>
      <c r="B44" s="7"/>
      <c r="C44" s="60"/>
      <c r="D44" s="61"/>
      <c r="E44" s="61"/>
      <c r="F44" s="61"/>
      <c r="G44" s="61"/>
      <c r="H44" s="61"/>
      <c r="I44" s="61"/>
      <c r="J44" s="61"/>
      <c r="K44" s="61"/>
      <c r="L44" s="61"/>
      <c r="M44" s="61"/>
      <c r="N44" s="61"/>
      <c r="O44" s="105"/>
    </row>
    <row r="47" ht="13.5" spans="17:17">
      <c r="Q47"/>
    </row>
    <row r="50" ht="13.5" spans="2:2">
      <c r="B50"/>
    </row>
  </sheetData>
  <mergeCells count="40">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38:B38"/>
    <mergeCell ref="D39:G39"/>
    <mergeCell ref="D40:G40"/>
    <mergeCell ref="A41:B41"/>
    <mergeCell ref="C41:H41"/>
    <mergeCell ref="I41:J41"/>
    <mergeCell ref="K41:O41"/>
    <mergeCell ref="A42:B42"/>
    <mergeCell ref="C42:H42"/>
    <mergeCell ref="I42:J42"/>
    <mergeCell ref="K42:O42"/>
    <mergeCell ref="A43:B43"/>
    <mergeCell ref="C43:O43"/>
    <mergeCell ref="A44:B44"/>
    <mergeCell ref="C44:O44"/>
    <mergeCell ref="A5:A6"/>
    <mergeCell ref="A7:A8"/>
    <mergeCell ref="H3:H4"/>
    <mergeCell ref="M20:M26"/>
    <mergeCell ref="N26:N27"/>
    <mergeCell ref="O26:O27"/>
    <mergeCell ref="A39:B40"/>
    <mergeCell ref="H39:I40"/>
    <mergeCell ref="J39:O40"/>
    <mergeCell ref="I3:M4"/>
  </mergeCells>
  <printOptions horizontalCentered="1" verticalCentered="1"/>
  <pageMargins left="0" right="0" top="0" bottom="0" header="0" footer="0"/>
  <pageSetup paperSize="9" scale="90" fitToHeight="0"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49"/>
  <sheetViews>
    <sheetView view="pageBreakPreview" zoomScaleNormal="100" workbookViewId="0">
      <selection activeCell="A1" sqref="$A1:$XFD1048576"/>
    </sheetView>
  </sheetViews>
  <sheetFormatPr defaultColWidth="9" defaultRowHeight="11.25"/>
  <cols>
    <col min="1" max="1" width="3.25" style="1" customWidth="1"/>
    <col min="2" max="2" width="5.88333333333333" style="4" customWidth="1"/>
    <col min="3" max="3" width="4" style="1" customWidth="1"/>
    <col min="4" max="4" width="9.75" style="5" customWidth="1"/>
    <col min="5" max="5" width="6.88333333333333" style="4" customWidth="1"/>
    <col min="6" max="6" width="11.5" style="5" customWidth="1"/>
    <col min="7" max="7" width="4" style="1" customWidth="1"/>
    <col min="8" max="8" width="11" style="5" customWidth="1"/>
    <col min="9" max="9" width="9.38333333333333" style="1" customWidth="1"/>
    <col min="10" max="10" width="9.88333333333333" style="5" customWidth="1"/>
    <col min="11" max="11" width="7.5" style="1" customWidth="1"/>
    <col min="12" max="12" width="8.5" style="1" customWidth="1"/>
    <col min="13" max="13" width="7.5" style="1" customWidth="1"/>
    <col min="14" max="14" width="5.63333333333333" style="1" customWidth="1"/>
    <col min="15" max="15" width="9.13333333333333" style="5" customWidth="1"/>
    <col min="16" max="16" width="9.63333333333333"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36" customHeight="1" spans="1:15">
      <c r="A3" s="7" t="s">
        <v>13</v>
      </c>
      <c r="B3" s="7"/>
      <c r="C3" s="9">
        <v>9500000</v>
      </c>
      <c r="D3" s="9"/>
      <c r="E3" s="9" t="s">
        <v>14</v>
      </c>
      <c r="F3" s="10" t="s">
        <v>7</v>
      </c>
      <c r="G3" s="10"/>
      <c r="H3" s="11" t="s">
        <v>15</v>
      </c>
      <c r="I3" s="65" t="s">
        <v>74</v>
      </c>
      <c r="J3" s="66"/>
      <c r="K3" s="66"/>
      <c r="L3" s="66"/>
      <c r="M3" s="67"/>
      <c r="N3" s="7" t="s">
        <v>18</v>
      </c>
      <c r="O3" s="68" t="s">
        <v>19</v>
      </c>
    </row>
    <row r="4" ht="36" customHeight="1" spans="1:15">
      <c r="A4" s="7" t="s">
        <v>20</v>
      </c>
      <c r="B4" s="7"/>
      <c r="C4" s="12">
        <v>9454456</v>
      </c>
      <c r="D4" s="12"/>
      <c r="E4" s="9" t="s">
        <v>21</v>
      </c>
      <c r="F4" s="10"/>
      <c r="G4" s="10"/>
      <c r="H4" s="13"/>
      <c r="I4" s="69"/>
      <c r="J4" s="70"/>
      <c r="K4" s="70"/>
      <c r="L4" s="70"/>
      <c r="M4" s="71"/>
      <c r="N4" s="9" t="s">
        <v>23</v>
      </c>
      <c r="O4" s="72" t="s">
        <v>10</v>
      </c>
    </row>
    <row r="5" ht="24" customHeight="1" spans="1:15">
      <c r="A5" s="7" t="s">
        <v>24</v>
      </c>
      <c r="B5" s="7" t="s">
        <v>25</v>
      </c>
      <c r="C5" s="7"/>
      <c r="D5" s="7"/>
      <c r="E5" s="7" t="s">
        <v>26</v>
      </c>
      <c r="F5" s="7"/>
      <c r="G5" s="7" t="s">
        <v>27</v>
      </c>
      <c r="H5" s="7"/>
      <c r="I5" s="7" t="s">
        <v>28</v>
      </c>
      <c r="J5" s="7" t="s">
        <v>29</v>
      </c>
      <c r="K5" s="7"/>
      <c r="L5" s="7" t="s">
        <v>30</v>
      </c>
      <c r="M5" s="7"/>
      <c r="N5" s="9" t="s">
        <v>31</v>
      </c>
      <c r="O5" s="9"/>
    </row>
    <row r="6"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22" customHeight="1" spans="1:17">
      <c r="A7" s="15">
        <v>1</v>
      </c>
      <c r="B7" s="16">
        <v>43142</v>
      </c>
      <c r="C7" s="17" t="s">
        <v>38</v>
      </c>
      <c r="D7" s="18">
        <v>700000</v>
      </c>
      <c r="E7" s="19">
        <v>43116</v>
      </c>
      <c r="F7" s="18">
        <v>891160</v>
      </c>
      <c r="G7" s="20">
        <v>0.015</v>
      </c>
      <c r="H7" s="21">
        <f>ROUNDUP(D7*G7,2)</f>
        <v>10500</v>
      </c>
      <c r="I7" s="21">
        <v>0</v>
      </c>
      <c r="J7" s="73">
        <v>1800</v>
      </c>
      <c r="K7" s="74"/>
      <c r="L7" s="75"/>
      <c r="M7" s="9"/>
      <c r="N7" s="76"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1"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83" t="s">
        <v>62</v>
      </c>
      <c r="N20" s="74" t="s">
        <v>59</v>
      </c>
      <c r="O20" s="73">
        <f t="shared" si="3"/>
        <v>486395</v>
      </c>
    </row>
    <row r="21" ht="9" customHeight="1" spans="1:15">
      <c r="A21" s="27"/>
      <c r="B21" s="29"/>
      <c r="C21" s="17"/>
      <c r="D21" s="24"/>
      <c r="E21" s="19"/>
      <c r="F21" s="24"/>
      <c r="G21" s="28"/>
      <c r="H21" s="21"/>
      <c r="I21" s="21"/>
      <c r="J21" s="73"/>
      <c r="K21" s="77"/>
      <c r="L21" s="73"/>
      <c r="M21" s="84"/>
      <c r="N21" s="74"/>
      <c r="O21" s="52"/>
    </row>
    <row r="22" ht="21" customHeight="1" spans="1:15">
      <c r="A22" s="27">
        <v>7</v>
      </c>
      <c r="B22" s="23">
        <v>43370</v>
      </c>
      <c r="C22" s="17" t="s">
        <v>38</v>
      </c>
      <c r="D22" s="24">
        <v>100000</v>
      </c>
      <c r="E22" s="38"/>
      <c r="F22" s="39"/>
      <c r="G22" s="20">
        <v>0.015</v>
      </c>
      <c r="H22" s="21">
        <f t="shared" si="2"/>
        <v>1500</v>
      </c>
      <c r="I22" s="21">
        <v>0</v>
      </c>
      <c r="J22" s="73">
        <v>0</v>
      </c>
      <c r="K22" s="74"/>
      <c r="L22" s="82">
        <f t="shared" si="4"/>
        <v>1000</v>
      </c>
      <c r="M22" s="84"/>
      <c r="N22" s="74" t="s">
        <v>59</v>
      </c>
      <c r="O22" s="73">
        <f t="shared" si="3"/>
        <v>97500</v>
      </c>
    </row>
    <row r="23" ht="6" customHeight="1" spans="1:15">
      <c r="A23" s="27"/>
      <c r="B23" s="29"/>
      <c r="C23" s="17"/>
      <c r="D23" s="24"/>
      <c r="E23" s="19"/>
      <c r="F23" s="24"/>
      <c r="G23" s="28"/>
      <c r="H23" s="21"/>
      <c r="I23" s="21"/>
      <c r="J23" s="73"/>
      <c r="K23" s="77"/>
      <c r="L23" s="73"/>
      <c r="M23" s="84"/>
      <c r="N23" s="74"/>
      <c r="O23" s="52"/>
    </row>
    <row r="24" ht="18" customHeight="1" spans="1:15">
      <c r="A24" s="27">
        <v>8</v>
      </c>
      <c r="B24" s="23">
        <v>43405</v>
      </c>
      <c r="C24" s="17" t="s">
        <v>38</v>
      </c>
      <c r="D24" s="24">
        <v>400000</v>
      </c>
      <c r="E24" s="38">
        <v>43402</v>
      </c>
      <c r="F24" s="24">
        <v>742660</v>
      </c>
      <c r="G24" s="20">
        <v>0.015</v>
      </c>
      <c r="H24" s="21">
        <f t="shared" ref="H24:H29" si="5">D24*G24</f>
        <v>6000</v>
      </c>
      <c r="I24" s="21">
        <v>225461</v>
      </c>
      <c r="J24" s="73">
        <v>0</v>
      </c>
      <c r="K24" s="77"/>
      <c r="L24" s="82">
        <f t="shared" si="4"/>
        <v>4000</v>
      </c>
      <c r="M24" s="84"/>
      <c r="N24" s="74" t="s">
        <v>59</v>
      </c>
      <c r="O24" s="73">
        <f>D24-H24-I24-J24-L24</f>
        <v>164539</v>
      </c>
    </row>
    <row r="25" ht="7" customHeight="1" spans="1:15">
      <c r="A25" s="27"/>
      <c r="B25" s="29"/>
      <c r="C25" s="17"/>
      <c r="D25" s="24"/>
      <c r="E25" s="19"/>
      <c r="F25" s="24"/>
      <c r="G25" s="28"/>
      <c r="H25" s="21"/>
      <c r="I25" s="21"/>
      <c r="J25" s="73"/>
      <c r="K25" s="77"/>
      <c r="L25" s="73"/>
      <c r="M25" s="84"/>
      <c r="N25" s="74"/>
      <c r="O25" s="52"/>
    </row>
    <row r="26" ht="18" customHeight="1" spans="1:15">
      <c r="A26" s="27">
        <v>9</v>
      </c>
      <c r="B26" s="23">
        <v>43496</v>
      </c>
      <c r="C26" s="17" t="s">
        <v>38</v>
      </c>
      <c r="D26" s="24">
        <v>2000000</v>
      </c>
      <c r="E26" s="38">
        <v>43473</v>
      </c>
      <c r="F26" s="24">
        <v>909531.33</v>
      </c>
      <c r="G26" s="20">
        <v>0.015</v>
      </c>
      <c r="H26" s="21">
        <f t="shared" si="5"/>
        <v>30000</v>
      </c>
      <c r="I26" s="21">
        <v>16517</v>
      </c>
      <c r="J26" s="73">
        <v>0</v>
      </c>
      <c r="K26" s="77"/>
      <c r="L26" s="82">
        <f>D26*1%</f>
        <v>20000</v>
      </c>
      <c r="M26" s="85"/>
      <c r="N26" s="86" t="s">
        <v>59</v>
      </c>
      <c r="O26" s="87">
        <f>D26-H26-I26-J26-L26-L27</f>
        <v>1925878</v>
      </c>
    </row>
    <row r="27" ht="20" customHeight="1" spans="1:15">
      <c r="A27" s="27"/>
      <c r="B27" s="23"/>
      <c r="C27" s="17"/>
      <c r="D27" s="40"/>
      <c r="E27" s="30"/>
      <c r="F27" s="40"/>
      <c r="G27" s="28"/>
      <c r="H27" s="21"/>
      <c r="I27" s="21"/>
      <c r="J27" s="73"/>
      <c r="K27" s="74"/>
      <c r="L27" s="88">
        <v>7605</v>
      </c>
      <c r="M27" s="89" t="s">
        <v>63</v>
      </c>
      <c r="N27" s="90"/>
      <c r="O27" s="91"/>
    </row>
    <row r="28" customFormat="1" ht="20" customHeight="1" spans="1:15">
      <c r="A28" s="27"/>
      <c r="B28" s="29"/>
      <c r="C28" s="17"/>
      <c r="D28" s="24"/>
      <c r="E28" s="19"/>
      <c r="F28" s="24"/>
      <c r="G28" s="28"/>
      <c r="H28" s="21"/>
      <c r="I28" s="21"/>
      <c r="J28" s="73"/>
      <c r="K28" s="77"/>
      <c r="L28" s="73"/>
      <c r="M28" s="78"/>
      <c r="N28" s="74"/>
      <c r="O28" s="52"/>
    </row>
    <row r="29" customFormat="1" ht="26" customHeight="1" spans="1:15">
      <c r="A29" s="27">
        <v>10</v>
      </c>
      <c r="B29" s="23">
        <v>43602</v>
      </c>
      <c r="C29" s="17" t="s">
        <v>64</v>
      </c>
      <c r="D29" s="24">
        <v>500000</v>
      </c>
      <c r="E29" s="38"/>
      <c r="F29" s="24"/>
      <c r="G29" s="20">
        <v>0.015</v>
      </c>
      <c r="H29" s="21">
        <f t="shared" si="5"/>
        <v>7500</v>
      </c>
      <c r="I29" s="21">
        <v>0</v>
      </c>
      <c r="J29" s="73">
        <v>0</v>
      </c>
      <c r="K29" s="74"/>
      <c r="L29" s="82">
        <f>D29*1%</f>
        <v>5000</v>
      </c>
      <c r="M29" s="92" t="s">
        <v>62</v>
      </c>
      <c r="N29" s="74" t="s">
        <v>59</v>
      </c>
      <c r="O29" s="73">
        <f>D29-H29-I29-J29-L29</f>
        <v>487500</v>
      </c>
    </row>
    <row r="30" s="1" customFormat="1" ht="30" customHeight="1" spans="1:15">
      <c r="A30" s="41">
        <v>11</v>
      </c>
      <c r="B30" s="42">
        <v>43852</v>
      </c>
      <c r="C30" s="43" t="s">
        <v>38</v>
      </c>
      <c r="D30" s="44">
        <v>1000000</v>
      </c>
      <c r="E30" s="38"/>
      <c r="F30" s="44"/>
      <c r="G30" s="45" t="s">
        <v>67</v>
      </c>
      <c r="H30" s="21">
        <v>24600</v>
      </c>
      <c r="I30" s="21">
        <v>0</v>
      </c>
      <c r="J30" s="73">
        <v>100</v>
      </c>
      <c r="K30" s="74" t="s">
        <v>68</v>
      </c>
      <c r="L30" s="93">
        <f>D30*1%</f>
        <v>10000</v>
      </c>
      <c r="M30" s="94" t="s">
        <v>62</v>
      </c>
      <c r="N30" s="74" t="s">
        <v>39</v>
      </c>
      <c r="O30" s="73">
        <v>900000</v>
      </c>
    </row>
    <row r="31" s="1" customFormat="1" ht="20" customHeight="1" spans="1:15">
      <c r="A31" s="27"/>
      <c r="B31" s="23"/>
      <c r="C31" s="17"/>
      <c r="D31" s="40"/>
      <c r="E31" s="30"/>
      <c r="F31" s="40"/>
      <c r="G31" s="28"/>
      <c r="H31" s="21"/>
      <c r="I31" s="21"/>
      <c r="J31" s="73"/>
      <c r="K31" s="74"/>
      <c r="L31" s="93">
        <f>D30-H30-I30-J30-L30-O30</f>
        <v>65300</v>
      </c>
      <c r="M31" s="94" t="s">
        <v>69</v>
      </c>
      <c r="N31" s="74"/>
      <c r="O31" s="21"/>
    </row>
    <row r="32" s="1" customFormat="1" ht="20" customHeight="1" spans="1:15">
      <c r="A32" s="46">
        <v>12</v>
      </c>
      <c r="B32" s="47">
        <v>43970</v>
      </c>
      <c r="C32" s="48"/>
      <c r="D32" s="49"/>
      <c r="E32" s="50"/>
      <c r="F32" s="49"/>
      <c r="G32" s="51"/>
      <c r="H32" s="52"/>
      <c r="I32" s="52"/>
      <c r="J32" s="95">
        <v>50</v>
      </c>
      <c r="K32" s="77" t="s">
        <v>75</v>
      </c>
      <c r="L32" s="95">
        <v>-65300</v>
      </c>
      <c r="M32" s="77" t="s">
        <v>76</v>
      </c>
      <c r="N32" s="77" t="s">
        <v>39</v>
      </c>
      <c r="O32" s="52">
        <v>72855</v>
      </c>
    </row>
    <row r="33" s="1" customFormat="1" ht="20" customHeight="1" spans="1:15">
      <c r="A33" s="27"/>
      <c r="B33" s="23"/>
      <c r="C33" s="17"/>
      <c r="D33" s="40"/>
      <c r="E33" s="30"/>
      <c r="F33" s="40"/>
      <c r="G33" s="28"/>
      <c r="H33" s="21"/>
      <c r="I33" s="21"/>
      <c r="J33" s="73"/>
      <c r="K33" s="74"/>
      <c r="L33" s="95">
        <v>-7605</v>
      </c>
      <c r="M33" s="77" t="s">
        <v>77</v>
      </c>
      <c r="N33" s="74"/>
      <c r="O33" s="21"/>
    </row>
    <row r="34" s="1" customFormat="1" ht="20" customHeight="1" spans="1:15">
      <c r="A34" s="27"/>
      <c r="B34" s="23"/>
      <c r="C34" s="17"/>
      <c r="D34" s="40"/>
      <c r="E34" s="30"/>
      <c r="F34" s="40"/>
      <c r="G34" s="28"/>
      <c r="H34" s="21"/>
      <c r="I34" s="21"/>
      <c r="J34" s="73"/>
      <c r="K34" s="74"/>
      <c r="L34" s="73"/>
      <c r="M34" s="74"/>
      <c r="N34" s="74"/>
      <c r="O34" s="21"/>
    </row>
    <row r="35" ht="20" customHeight="1" spans="1:15">
      <c r="A35" s="27"/>
      <c r="B35" s="23"/>
      <c r="C35" s="17"/>
      <c r="D35" s="40"/>
      <c r="E35" s="30"/>
      <c r="F35" s="40"/>
      <c r="G35" s="28"/>
      <c r="H35" s="21"/>
      <c r="I35" s="21"/>
      <c r="J35" s="73"/>
      <c r="K35" s="74"/>
      <c r="L35" s="73"/>
      <c r="M35" s="74"/>
      <c r="N35" s="74"/>
      <c r="O35" s="21"/>
    </row>
    <row r="36" ht="20" customHeight="1" spans="1:15">
      <c r="A36" s="27"/>
      <c r="B36" s="23"/>
      <c r="C36" s="17"/>
      <c r="D36" s="24"/>
      <c r="E36" s="19"/>
      <c r="F36" s="24"/>
      <c r="G36" s="28"/>
      <c r="H36" s="21"/>
      <c r="I36" s="21"/>
      <c r="J36" s="73"/>
      <c r="K36" s="96" t="s">
        <v>78</v>
      </c>
      <c r="L36" s="97"/>
      <c r="M36" s="97"/>
      <c r="N36" s="74"/>
      <c r="O36" s="21"/>
    </row>
    <row r="37" ht="30" customHeight="1" spans="1:19">
      <c r="A37" s="7" t="s">
        <v>42</v>
      </c>
      <c r="B37" s="7"/>
      <c r="C37" s="53" t="s">
        <v>43</v>
      </c>
      <c r="D37" s="54">
        <f>SUM(D7:D36)</f>
        <v>8860000</v>
      </c>
      <c r="E37" s="53" t="s">
        <v>43</v>
      </c>
      <c r="F37" s="54">
        <f>SUM(F7:F36)</f>
        <v>9454456.33</v>
      </c>
      <c r="G37" s="53" t="s">
        <v>43</v>
      </c>
      <c r="H37" s="54">
        <f>SUM(H7:H36)</f>
        <v>142500</v>
      </c>
      <c r="I37" s="54">
        <f>SUM(I7:I36)</f>
        <v>247517</v>
      </c>
      <c r="J37" s="54">
        <f>SUM(J7:J36)</f>
        <v>6950</v>
      </c>
      <c r="K37" s="53" t="s">
        <v>43</v>
      </c>
      <c r="L37" s="54">
        <f>SUM(L7:L36)</f>
        <v>45000</v>
      </c>
      <c r="M37" s="53" t="s">
        <v>43</v>
      </c>
      <c r="N37" s="53" t="s">
        <v>43</v>
      </c>
      <c r="O37" s="54">
        <f>SUM(O7:O36)</f>
        <v>8418033</v>
      </c>
      <c r="P37" s="1">
        <f>D37/C3</f>
        <v>0.932631578947368</v>
      </c>
      <c r="Q37" s="1">
        <f>D37/F37</f>
        <v>0.937124218542982</v>
      </c>
      <c r="S37" s="1">
        <f>D37-F37</f>
        <v>-594456.33</v>
      </c>
    </row>
    <row r="38" s="3" customFormat="1" ht="26.1" customHeight="1" spans="1:20">
      <c r="A38" s="55" t="s">
        <v>71</v>
      </c>
      <c r="B38" s="55"/>
      <c r="C38" s="56" t="s">
        <v>47</v>
      </c>
      <c r="D38" s="57">
        <v>72855</v>
      </c>
      <c r="E38" s="57"/>
      <c r="F38" s="57"/>
      <c r="G38" s="57"/>
      <c r="H38" s="58" t="s">
        <v>72</v>
      </c>
      <c r="I38" s="58"/>
      <c r="J38" s="98" t="s">
        <v>73</v>
      </c>
      <c r="K38" s="99"/>
      <c r="L38" s="99"/>
      <c r="M38" s="99"/>
      <c r="N38" s="99"/>
      <c r="O38" s="100"/>
      <c r="P38" s="1"/>
      <c r="Q38" s="1">
        <f>C3*1.5%</f>
        <v>142500</v>
      </c>
      <c r="R38" s="113"/>
      <c r="S38" s="113"/>
      <c r="T38" s="113"/>
    </row>
    <row r="39" s="3" customFormat="1" ht="26.1" customHeight="1" spans="1:20">
      <c r="A39" s="55"/>
      <c r="B39" s="55"/>
      <c r="C39" s="56" t="s">
        <v>49</v>
      </c>
      <c r="D39" s="121" t="s">
        <v>79</v>
      </c>
      <c r="E39" s="121"/>
      <c r="F39" s="121"/>
      <c r="G39" s="121"/>
      <c r="H39" s="58"/>
      <c r="I39" s="58"/>
      <c r="J39" s="101"/>
      <c r="K39" s="102"/>
      <c r="L39" s="102"/>
      <c r="M39" s="102"/>
      <c r="N39" s="102"/>
      <c r="O39" s="103"/>
      <c r="P39" s="104"/>
      <c r="Q39" s="3">
        <f>Q38-H37</f>
        <v>0</v>
      </c>
      <c r="S39" s="113"/>
      <c r="T39" s="113">
        <f>D37-H37-I37-J37-L37</f>
        <v>8418033</v>
      </c>
    </row>
    <row r="40" ht="30" hidden="1" customHeight="1" spans="1:15">
      <c r="A40" s="7" t="s">
        <v>50</v>
      </c>
      <c r="B40" s="7"/>
      <c r="C40" s="41"/>
      <c r="D40" s="41"/>
      <c r="E40" s="41"/>
      <c r="F40" s="41"/>
      <c r="G40" s="41"/>
      <c r="H40" s="41"/>
      <c r="I40" s="7" t="s">
        <v>51</v>
      </c>
      <c r="J40" s="7"/>
      <c r="K40" s="7" t="s">
        <v>52</v>
      </c>
      <c r="L40" s="7"/>
      <c r="M40" s="7"/>
      <c r="N40" s="7"/>
      <c r="O40" s="7"/>
    </row>
    <row r="41" ht="30" hidden="1" customHeight="1" spans="1:15">
      <c r="A41" s="7" t="s">
        <v>53</v>
      </c>
      <c r="B41" s="7"/>
      <c r="C41" s="41"/>
      <c r="D41" s="41"/>
      <c r="E41" s="41"/>
      <c r="F41" s="41"/>
      <c r="G41" s="41"/>
      <c r="H41" s="41"/>
      <c r="I41" s="7" t="s">
        <v>54</v>
      </c>
      <c r="J41" s="7"/>
      <c r="K41" s="41"/>
      <c r="L41" s="41"/>
      <c r="M41" s="41"/>
      <c r="N41" s="41"/>
      <c r="O41" s="41"/>
    </row>
    <row r="42" ht="30" hidden="1" customHeight="1" spans="1:15">
      <c r="A42" s="7" t="s">
        <v>56</v>
      </c>
      <c r="B42" s="7"/>
      <c r="C42" s="60"/>
      <c r="D42" s="61"/>
      <c r="E42" s="61"/>
      <c r="F42" s="61"/>
      <c r="G42" s="61"/>
      <c r="H42" s="61"/>
      <c r="I42" s="61"/>
      <c r="J42" s="61"/>
      <c r="K42" s="61"/>
      <c r="L42" s="61"/>
      <c r="M42" s="61"/>
      <c r="N42" s="61"/>
      <c r="O42" s="105"/>
    </row>
    <row r="43" ht="30" hidden="1" customHeight="1" spans="1:15">
      <c r="A43" s="7" t="s">
        <v>58</v>
      </c>
      <c r="B43" s="7"/>
      <c r="C43" s="60"/>
      <c r="D43" s="61"/>
      <c r="E43" s="61"/>
      <c r="F43" s="61"/>
      <c r="G43" s="61"/>
      <c r="H43" s="61"/>
      <c r="I43" s="61"/>
      <c r="J43" s="61"/>
      <c r="K43" s="61"/>
      <c r="L43" s="61"/>
      <c r="M43" s="61"/>
      <c r="N43" s="61"/>
      <c r="O43" s="105"/>
    </row>
    <row r="45" spans="18:18">
      <c r="R45" s="1">
        <f>72905-50</f>
        <v>72855</v>
      </c>
    </row>
    <row r="46" ht="13.5" spans="17:17">
      <c r="Q46"/>
    </row>
    <row r="49" ht="13.5" spans="2:2">
      <c r="B49"/>
    </row>
  </sheetData>
  <mergeCells count="40">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37:B37"/>
    <mergeCell ref="D38:G38"/>
    <mergeCell ref="D39:G39"/>
    <mergeCell ref="A40:B40"/>
    <mergeCell ref="C40:H40"/>
    <mergeCell ref="I40:J40"/>
    <mergeCell ref="K40:O40"/>
    <mergeCell ref="A41:B41"/>
    <mergeCell ref="C41:H41"/>
    <mergeCell ref="I41:J41"/>
    <mergeCell ref="K41:O41"/>
    <mergeCell ref="A42:B42"/>
    <mergeCell ref="C42:O42"/>
    <mergeCell ref="A43:B43"/>
    <mergeCell ref="C43:O43"/>
    <mergeCell ref="A5:A6"/>
    <mergeCell ref="A7:A8"/>
    <mergeCell ref="H3:H4"/>
    <mergeCell ref="M20:M26"/>
    <mergeCell ref="N26:N27"/>
    <mergeCell ref="O26:O27"/>
    <mergeCell ref="I3:M4"/>
    <mergeCell ref="A38:B39"/>
    <mergeCell ref="H38:I39"/>
    <mergeCell ref="J38:O39"/>
  </mergeCells>
  <printOptions horizontalCentered="1" verticalCentered="1"/>
  <pageMargins left="0" right="0" top="0" bottom="0" header="0" footer="0"/>
  <pageSetup paperSize="9" scale="90" fitToHeight="0"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9"/>
  <sheetViews>
    <sheetView topLeftCell="A8" workbookViewId="0">
      <selection activeCell="A7" sqref="$A1:$XFD1048576"/>
    </sheetView>
  </sheetViews>
  <sheetFormatPr defaultColWidth="9" defaultRowHeight="11.25"/>
  <cols>
    <col min="1" max="1" width="3.25" style="1" customWidth="1"/>
    <col min="2" max="2" width="5.88333333333333" style="4" customWidth="1"/>
    <col min="3" max="3" width="4" style="1" customWidth="1"/>
    <col min="4" max="4" width="9.75" style="5" customWidth="1"/>
    <col min="5" max="5" width="6.88333333333333" style="4" customWidth="1"/>
    <col min="6" max="6" width="11.5" style="5" customWidth="1"/>
    <col min="7" max="7" width="4" style="1" customWidth="1"/>
    <col min="8" max="8" width="11" style="5" customWidth="1"/>
    <col min="9" max="9" width="9.38333333333333" style="1" customWidth="1"/>
    <col min="10" max="10" width="9.88333333333333" style="5" customWidth="1"/>
    <col min="11" max="11" width="8.25" style="1" customWidth="1"/>
    <col min="12" max="12" width="8.5" style="1" customWidth="1"/>
    <col min="13" max="13" width="7.5" style="1" customWidth="1"/>
    <col min="14" max="14" width="6.875" style="1" customWidth="1"/>
    <col min="15" max="15" width="9.13333333333333" style="5" customWidth="1"/>
    <col min="16" max="16" width="9.63333333333333"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s="1" customFormat="1" ht="24.95" customHeight="1" spans="1:17">
      <c r="A1" s="6" t="s">
        <v>0</v>
      </c>
      <c r="B1" s="6"/>
      <c r="C1" s="6"/>
      <c r="D1" s="6"/>
      <c r="E1" s="6"/>
      <c r="F1" s="6"/>
      <c r="G1" s="6"/>
      <c r="H1" s="6"/>
      <c r="I1" s="6"/>
      <c r="J1" s="6"/>
      <c r="K1" s="6"/>
      <c r="L1" s="6"/>
      <c r="M1" s="6"/>
      <c r="N1" s="6"/>
      <c r="O1" s="6"/>
      <c r="Q1" s="29" t="s">
        <v>1</v>
      </c>
    </row>
    <row r="2" s="1" customFormat="1"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s="1" customFormat="1" ht="36" customHeight="1" spans="1:15">
      <c r="A3" s="7" t="s">
        <v>13</v>
      </c>
      <c r="B3" s="7"/>
      <c r="C3" s="9">
        <v>9500000</v>
      </c>
      <c r="D3" s="9"/>
      <c r="E3" s="9" t="s">
        <v>14</v>
      </c>
      <c r="F3" s="10" t="s">
        <v>7</v>
      </c>
      <c r="G3" s="10"/>
      <c r="H3" s="11" t="s">
        <v>15</v>
      </c>
      <c r="I3" s="65" t="s">
        <v>74</v>
      </c>
      <c r="J3" s="66"/>
      <c r="K3" s="66"/>
      <c r="L3" s="66"/>
      <c r="M3" s="67"/>
      <c r="N3" s="7" t="s">
        <v>18</v>
      </c>
      <c r="O3" s="68" t="s">
        <v>19</v>
      </c>
    </row>
    <row r="4" s="1" customFormat="1" ht="36" customHeight="1" spans="1:15">
      <c r="A4" s="7" t="s">
        <v>20</v>
      </c>
      <c r="B4" s="7"/>
      <c r="C4" s="12">
        <v>9454456</v>
      </c>
      <c r="D4" s="12"/>
      <c r="E4" s="9" t="s">
        <v>21</v>
      </c>
      <c r="F4" s="10"/>
      <c r="G4" s="10"/>
      <c r="H4" s="13"/>
      <c r="I4" s="69"/>
      <c r="J4" s="70"/>
      <c r="K4" s="70"/>
      <c r="L4" s="70"/>
      <c r="M4" s="71"/>
      <c r="N4" s="9" t="s">
        <v>23</v>
      </c>
      <c r="O4" s="72" t="s">
        <v>10</v>
      </c>
    </row>
    <row r="5" s="1" customFormat="1" ht="24" customHeight="1" spans="1:15">
      <c r="A5" s="7" t="s">
        <v>24</v>
      </c>
      <c r="B5" s="7" t="s">
        <v>25</v>
      </c>
      <c r="C5" s="7"/>
      <c r="D5" s="7"/>
      <c r="E5" s="7" t="s">
        <v>26</v>
      </c>
      <c r="F5" s="7"/>
      <c r="G5" s="7" t="s">
        <v>27</v>
      </c>
      <c r="H5" s="7"/>
      <c r="I5" s="7" t="s">
        <v>28</v>
      </c>
      <c r="J5" s="7" t="s">
        <v>29</v>
      </c>
      <c r="K5" s="7"/>
      <c r="L5" s="7" t="s">
        <v>30</v>
      </c>
      <c r="M5" s="7"/>
      <c r="N5" s="9" t="s">
        <v>31</v>
      </c>
      <c r="O5" s="9"/>
    </row>
    <row r="6" s="1" customFormat="1"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22" customHeight="1" spans="1:17">
      <c r="A7" s="15">
        <v>1</v>
      </c>
      <c r="B7" s="16">
        <v>43142</v>
      </c>
      <c r="C7" s="17" t="s">
        <v>38</v>
      </c>
      <c r="D7" s="18">
        <v>700000</v>
      </c>
      <c r="E7" s="19">
        <v>43116</v>
      </c>
      <c r="F7" s="18">
        <v>891160</v>
      </c>
      <c r="G7" s="20">
        <v>0.015</v>
      </c>
      <c r="H7" s="21">
        <f>ROUNDUP(D7*G7,2)</f>
        <v>10500</v>
      </c>
      <c r="I7" s="21">
        <v>0</v>
      </c>
      <c r="J7" s="73">
        <v>1800</v>
      </c>
      <c r="K7" s="74"/>
      <c r="L7" s="75"/>
      <c r="M7" s="9"/>
      <c r="N7" s="76"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s="1" customFormat="1" ht="20.1" customHeight="1" spans="1:15">
      <c r="A9" s="27"/>
      <c r="B9" s="23"/>
      <c r="C9" s="17"/>
      <c r="D9" s="24"/>
      <c r="E9" s="19"/>
      <c r="F9" s="24"/>
      <c r="G9" s="28"/>
      <c r="H9" s="21"/>
      <c r="I9" s="21"/>
      <c r="J9" s="73"/>
      <c r="K9" s="74"/>
      <c r="L9" s="73"/>
      <c r="M9" s="76" t="s">
        <v>41</v>
      </c>
      <c r="N9" s="74"/>
      <c r="O9" s="21"/>
    </row>
    <row r="10" s="1" customFormat="1"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s="1" customFormat="1" ht="20" customHeight="1" spans="1:15">
      <c r="A12" s="27"/>
      <c r="B12" s="23"/>
      <c r="C12" s="17"/>
      <c r="D12" s="24"/>
      <c r="E12" s="19"/>
      <c r="F12" s="24"/>
      <c r="G12" s="28"/>
      <c r="H12" s="21"/>
      <c r="I12" s="21"/>
      <c r="J12" s="73"/>
      <c r="K12" s="76" t="s">
        <v>60</v>
      </c>
      <c r="L12" s="73"/>
      <c r="M12" s="74"/>
      <c r="N12" s="74"/>
      <c r="O12" s="21"/>
    </row>
    <row r="13" s="1" customFormat="1"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s="1" customFormat="1" ht="9" customHeight="1" spans="1:15">
      <c r="A15" s="27"/>
      <c r="B15" s="29"/>
      <c r="C15" s="17"/>
      <c r="D15" s="24"/>
      <c r="E15" s="19"/>
      <c r="F15" s="24"/>
      <c r="G15" s="28"/>
      <c r="H15" s="21"/>
      <c r="I15" s="21"/>
      <c r="J15" s="73"/>
      <c r="K15" s="77"/>
      <c r="L15" s="73"/>
      <c r="M15" s="78"/>
      <c r="N15" s="74"/>
      <c r="O15" s="52"/>
    </row>
    <row r="16" s="1" customFormat="1"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s="1" customFormat="1"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s="1" customFormat="1" ht="7" customHeight="1" spans="1:15">
      <c r="A19" s="27"/>
      <c r="B19" s="29"/>
      <c r="C19" s="17"/>
      <c r="D19" s="24"/>
      <c r="E19" s="19"/>
      <c r="F19" s="24"/>
      <c r="G19" s="28"/>
      <c r="H19" s="21"/>
      <c r="I19" s="21"/>
      <c r="J19" s="73"/>
      <c r="K19" s="77"/>
      <c r="L19" s="73"/>
      <c r="M19" s="78"/>
      <c r="N19" s="74"/>
      <c r="O19" s="52"/>
    </row>
    <row r="20" s="1" customFormat="1" ht="31"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83" t="s">
        <v>62</v>
      </c>
      <c r="N20" s="74" t="s">
        <v>59</v>
      </c>
      <c r="O20" s="73">
        <f t="shared" si="3"/>
        <v>486395</v>
      </c>
    </row>
    <row r="21" s="1" customFormat="1" ht="9" customHeight="1" spans="1:15">
      <c r="A21" s="27"/>
      <c r="B21" s="29"/>
      <c r="C21" s="17"/>
      <c r="D21" s="24"/>
      <c r="E21" s="19"/>
      <c r="F21" s="24"/>
      <c r="G21" s="28"/>
      <c r="H21" s="21"/>
      <c r="I21" s="21"/>
      <c r="J21" s="73"/>
      <c r="K21" s="77"/>
      <c r="L21" s="73"/>
      <c r="M21" s="84"/>
      <c r="N21" s="74"/>
      <c r="O21" s="52"/>
    </row>
    <row r="22" s="1" customFormat="1" ht="21" customHeight="1" spans="1:15">
      <c r="A22" s="27">
        <v>7</v>
      </c>
      <c r="B22" s="23">
        <v>43370</v>
      </c>
      <c r="C22" s="17" t="s">
        <v>38</v>
      </c>
      <c r="D22" s="24">
        <v>100000</v>
      </c>
      <c r="E22" s="38"/>
      <c r="F22" s="39"/>
      <c r="G22" s="20">
        <v>0.015</v>
      </c>
      <c r="H22" s="21">
        <f t="shared" si="2"/>
        <v>1500</v>
      </c>
      <c r="I22" s="21">
        <v>0</v>
      </c>
      <c r="J22" s="73">
        <v>0</v>
      </c>
      <c r="K22" s="74"/>
      <c r="L22" s="82">
        <f t="shared" si="4"/>
        <v>1000</v>
      </c>
      <c r="M22" s="84"/>
      <c r="N22" s="74" t="s">
        <v>59</v>
      </c>
      <c r="O22" s="73">
        <f t="shared" si="3"/>
        <v>97500</v>
      </c>
    </row>
    <row r="23" s="1" customFormat="1" ht="6" customHeight="1" spans="1:15">
      <c r="A23" s="27"/>
      <c r="B23" s="29"/>
      <c r="C23" s="17"/>
      <c r="D23" s="24"/>
      <c r="E23" s="19"/>
      <c r="F23" s="24"/>
      <c r="G23" s="28"/>
      <c r="H23" s="21"/>
      <c r="I23" s="21"/>
      <c r="J23" s="73"/>
      <c r="K23" s="77"/>
      <c r="L23" s="73"/>
      <c r="M23" s="84"/>
      <c r="N23" s="74"/>
      <c r="O23" s="52"/>
    </row>
    <row r="24" s="1" customFormat="1" ht="18" customHeight="1" spans="1:17">
      <c r="A24" s="27">
        <v>8</v>
      </c>
      <c r="B24" s="23">
        <v>43405</v>
      </c>
      <c r="C24" s="17" t="s">
        <v>38</v>
      </c>
      <c r="D24" s="24">
        <v>400000</v>
      </c>
      <c r="E24" s="38">
        <v>43402</v>
      </c>
      <c r="F24" s="24">
        <v>742660</v>
      </c>
      <c r="G24" s="20">
        <v>0.015</v>
      </c>
      <c r="H24" s="21">
        <f t="shared" ref="H24:H29" si="5">D24*G24</f>
        <v>6000</v>
      </c>
      <c r="I24" s="21">
        <v>225461</v>
      </c>
      <c r="J24" s="73">
        <v>0</v>
      </c>
      <c r="K24" s="77"/>
      <c r="L24" s="82">
        <f t="shared" si="4"/>
        <v>4000</v>
      </c>
      <c r="M24" s="84"/>
      <c r="N24" s="74" t="s">
        <v>59</v>
      </c>
      <c r="O24" s="73">
        <f>D24-H24-I24-J24-L24</f>
        <v>164539</v>
      </c>
      <c r="Q24" s="1">
        <f>C4*0.015</f>
        <v>141816.84</v>
      </c>
    </row>
    <row r="25" s="1" customFormat="1" ht="7" customHeight="1" spans="1:15">
      <c r="A25" s="27"/>
      <c r="B25" s="29"/>
      <c r="C25" s="17"/>
      <c r="D25" s="24"/>
      <c r="E25" s="19"/>
      <c r="F25" s="24"/>
      <c r="G25" s="28"/>
      <c r="H25" s="21"/>
      <c r="I25" s="21"/>
      <c r="J25" s="73"/>
      <c r="K25" s="77"/>
      <c r="L25" s="73"/>
      <c r="M25" s="84"/>
      <c r="N25" s="74"/>
      <c r="O25" s="52"/>
    </row>
    <row r="26" s="1" customFormat="1" ht="18" customHeight="1" spans="1:15">
      <c r="A26" s="27">
        <v>9</v>
      </c>
      <c r="B26" s="23">
        <v>43496</v>
      </c>
      <c r="C26" s="17" t="s">
        <v>38</v>
      </c>
      <c r="D26" s="24">
        <v>2000000</v>
      </c>
      <c r="E26" s="38">
        <v>43473</v>
      </c>
      <c r="F26" s="24">
        <v>909531.33</v>
      </c>
      <c r="G26" s="20">
        <v>0.015</v>
      </c>
      <c r="H26" s="21">
        <f t="shared" si="5"/>
        <v>30000</v>
      </c>
      <c r="I26" s="21">
        <v>16517</v>
      </c>
      <c r="J26" s="73">
        <v>0</v>
      </c>
      <c r="K26" s="77"/>
      <c r="L26" s="82">
        <f t="shared" ref="L26:L30" si="6">D26*1%</f>
        <v>20000</v>
      </c>
      <c r="M26" s="85"/>
      <c r="N26" s="86" t="s">
        <v>59</v>
      </c>
      <c r="O26" s="87">
        <f>D26-H26-I26-J26-L26-L27</f>
        <v>1925878</v>
      </c>
    </row>
    <row r="27" s="1" customFormat="1" ht="20" customHeight="1" spans="1:15">
      <c r="A27" s="27"/>
      <c r="B27" s="23"/>
      <c r="C27" s="17"/>
      <c r="D27" s="40"/>
      <c r="E27" s="30"/>
      <c r="F27" s="40"/>
      <c r="G27" s="28"/>
      <c r="H27" s="21"/>
      <c r="I27" s="21"/>
      <c r="J27" s="73"/>
      <c r="K27" s="74"/>
      <c r="L27" s="88">
        <v>7605</v>
      </c>
      <c r="M27" s="89" t="s">
        <v>63</v>
      </c>
      <c r="N27" s="90"/>
      <c r="O27" s="91"/>
    </row>
    <row r="28" customFormat="1" ht="20" customHeight="1" spans="1:15">
      <c r="A28" s="27"/>
      <c r="B28" s="29"/>
      <c r="C28" s="17"/>
      <c r="D28" s="24"/>
      <c r="E28" s="19"/>
      <c r="F28" s="24"/>
      <c r="G28" s="28"/>
      <c r="H28" s="21"/>
      <c r="I28" s="21"/>
      <c r="J28" s="73"/>
      <c r="K28" s="77"/>
      <c r="L28" s="73"/>
      <c r="M28" s="78"/>
      <c r="N28" s="74"/>
      <c r="O28" s="52"/>
    </row>
    <row r="29" customFormat="1" ht="26" customHeight="1" spans="1:15">
      <c r="A29" s="27">
        <v>10</v>
      </c>
      <c r="B29" s="23">
        <v>43602</v>
      </c>
      <c r="C29" s="17" t="s">
        <v>64</v>
      </c>
      <c r="D29" s="24">
        <v>500000</v>
      </c>
      <c r="E29" s="38"/>
      <c r="F29" s="24"/>
      <c r="G29" s="20">
        <v>0.015</v>
      </c>
      <c r="H29" s="21">
        <f t="shared" si="5"/>
        <v>7500</v>
      </c>
      <c r="I29" s="21">
        <v>0</v>
      </c>
      <c r="J29" s="73">
        <v>0</v>
      </c>
      <c r="K29" s="74"/>
      <c r="L29" s="82">
        <f t="shared" si="6"/>
        <v>5000</v>
      </c>
      <c r="M29" s="92" t="s">
        <v>62</v>
      </c>
      <c r="N29" s="74" t="s">
        <v>59</v>
      </c>
      <c r="O29" s="73">
        <f>D29-H29-I29-J29-L29</f>
        <v>487500</v>
      </c>
    </row>
    <row r="30" s="1" customFormat="1" ht="30" customHeight="1" spans="1:15">
      <c r="A30" s="41">
        <v>11</v>
      </c>
      <c r="B30" s="42">
        <v>43852</v>
      </c>
      <c r="C30" s="43" t="s">
        <v>38</v>
      </c>
      <c r="D30" s="44">
        <v>1000000</v>
      </c>
      <c r="E30" s="38"/>
      <c r="F30" s="44"/>
      <c r="G30" s="45" t="s">
        <v>67</v>
      </c>
      <c r="H30" s="21">
        <v>24600</v>
      </c>
      <c r="I30" s="21">
        <v>0</v>
      </c>
      <c r="J30" s="73">
        <v>100</v>
      </c>
      <c r="K30" s="74" t="s">
        <v>68</v>
      </c>
      <c r="L30" s="93">
        <f t="shared" si="6"/>
        <v>10000</v>
      </c>
      <c r="M30" s="94" t="s">
        <v>62</v>
      </c>
      <c r="N30" s="74" t="s">
        <v>39</v>
      </c>
      <c r="O30" s="73">
        <v>900000</v>
      </c>
    </row>
    <row r="31" s="1" customFormat="1" ht="20" customHeight="1" spans="1:15">
      <c r="A31" s="27"/>
      <c r="B31" s="23"/>
      <c r="C31" s="17"/>
      <c r="D31" s="40"/>
      <c r="E31" s="30"/>
      <c r="F31" s="40"/>
      <c r="G31" s="28"/>
      <c r="H31" s="21"/>
      <c r="I31" s="21"/>
      <c r="J31" s="73"/>
      <c r="K31" s="74"/>
      <c r="L31" s="93">
        <f>D30-H30-I30-J30-L30-O30</f>
        <v>65300</v>
      </c>
      <c r="M31" s="94" t="s">
        <v>69</v>
      </c>
      <c r="N31" s="74"/>
      <c r="O31" s="21"/>
    </row>
    <row r="32" s="1" customFormat="1" ht="20" customHeight="1" spans="1:15">
      <c r="A32" s="27">
        <v>12</v>
      </c>
      <c r="B32" s="23">
        <v>43970</v>
      </c>
      <c r="C32" s="17"/>
      <c r="D32" s="40"/>
      <c r="E32" s="30"/>
      <c r="F32" s="40"/>
      <c r="G32" s="28"/>
      <c r="H32" s="21"/>
      <c r="I32" s="21"/>
      <c r="J32" s="73">
        <v>50</v>
      </c>
      <c r="K32" s="74" t="s">
        <v>75</v>
      </c>
      <c r="L32" s="73">
        <v>-65300</v>
      </c>
      <c r="M32" s="74" t="s">
        <v>76</v>
      </c>
      <c r="N32" s="74" t="s">
        <v>39</v>
      </c>
      <c r="O32" s="21">
        <v>72855</v>
      </c>
    </row>
    <row r="33" s="1" customFormat="1" ht="20" customHeight="1" spans="1:15">
      <c r="A33" s="27"/>
      <c r="B33" s="23"/>
      <c r="C33" s="17"/>
      <c r="D33" s="40"/>
      <c r="E33" s="30"/>
      <c r="F33" s="40"/>
      <c r="G33" s="28"/>
      <c r="H33" s="21"/>
      <c r="I33" s="21"/>
      <c r="J33" s="73"/>
      <c r="K33" s="74"/>
      <c r="L33" s="73">
        <v>-7605</v>
      </c>
      <c r="M33" s="74" t="s">
        <v>77</v>
      </c>
      <c r="N33" s="74"/>
      <c r="O33" s="21"/>
    </row>
    <row r="34" s="1" customFormat="1" ht="20" customHeight="1" spans="1:15">
      <c r="A34" s="46">
        <v>13</v>
      </c>
      <c r="B34" s="47">
        <v>44230</v>
      </c>
      <c r="C34" s="48" t="s">
        <v>38</v>
      </c>
      <c r="D34" s="49">
        <v>250000</v>
      </c>
      <c r="E34" s="50"/>
      <c r="F34" s="49"/>
      <c r="G34" s="51"/>
      <c r="H34" s="52">
        <v>0</v>
      </c>
      <c r="I34" s="52">
        <v>0</v>
      </c>
      <c r="J34" s="95">
        <v>100</v>
      </c>
      <c r="K34" s="77" t="s">
        <v>80</v>
      </c>
      <c r="L34" s="95"/>
      <c r="M34" s="77"/>
      <c r="N34" s="77" t="s">
        <v>39</v>
      </c>
      <c r="O34" s="52">
        <v>249900</v>
      </c>
    </row>
    <row r="35" s="1" customFormat="1" ht="20" customHeight="1" spans="1:15">
      <c r="A35" s="46"/>
      <c r="B35" s="47"/>
      <c r="C35" s="48"/>
      <c r="D35" s="49"/>
      <c r="E35" s="50"/>
      <c r="F35" s="49"/>
      <c r="G35" s="51"/>
      <c r="H35" s="52"/>
      <c r="I35" s="52"/>
      <c r="J35" s="95"/>
      <c r="K35" s="77"/>
      <c r="L35" s="95"/>
      <c r="M35" s="77"/>
      <c r="N35" s="77"/>
      <c r="O35" s="52"/>
    </row>
    <row r="36" s="1" customFormat="1" ht="20" customHeight="1" spans="1:15">
      <c r="A36" s="27"/>
      <c r="B36" s="23"/>
      <c r="C36" s="17"/>
      <c r="D36" s="24"/>
      <c r="E36" s="19"/>
      <c r="F36" s="24"/>
      <c r="G36" s="28"/>
      <c r="H36" s="21"/>
      <c r="I36" s="21"/>
      <c r="J36" s="73"/>
      <c r="K36" s="96" t="s">
        <v>78</v>
      </c>
      <c r="L36" s="97"/>
      <c r="M36" s="97"/>
      <c r="N36" s="74"/>
      <c r="O36" s="21"/>
    </row>
    <row r="37" s="1" customFormat="1" ht="30" customHeight="1" spans="1:19">
      <c r="A37" s="7" t="s">
        <v>42</v>
      </c>
      <c r="B37" s="7"/>
      <c r="C37" s="53" t="s">
        <v>43</v>
      </c>
      <c r="D37" s="54">
        <f t="shared" ref="D37:J37" si="7">SUM(D7:D36)</f>
        <v>9110000</v>
      </c>
      <c r="E37" s="53" t="s">
        <v>43</v>
      </c>
      <c r="F37" s="54">
        <f t="shared" si="7"/>
        <v>9454456.33</v>
      </c>
      <c r="G37" s="53" t="s">
        <v>43</v>
      </c>
      <c r="H37" s="54">
        <f t="shared" si="7"/>
        <v>142500</v>
      </c>
      <c r="I37" s="54">
        <f t="shared" si="7"/>
        <v>247517</v>
      </c>
      <c r="J37" s="54">
        <f t="shared" si="7"/>
        <v>7050</v>
      </c>
      <c r="K37" s="53" t="s">
        <v>43</v>
      </c>
      <c r="L37" s="54">
        <f>SUM(L7:L36)</f>
        <v>45000</v>
      </c>
      <c r="M37" s="53" t="s">
        <v>43</v>
      </c>
      <c r="N37" s="53" t="s">
        <v>43</v>
      </c>
      <c r="O37" s="54">
        <f>SUM(O7:O36)</f>
        <v>8667933</v>
      </c>
      <c r="P37" s="1">
        <f>D37/C3</f>
        <v>0.958947368421053</v>
      </c>
      <c r="Q37" s="1">
        <f>D37/F37</f>
        <v>0.963566775499612</v>
      </c>
      <c r="S37" s="1">
        <f>D37-F37</f>
        <v>-344456.33</v>
      </c>
    </row>
    <row r="38" s="3" customFormat="1" ht="26.1" customHeight="1" spans="1:20">
      <c r="A38" s="55" t="s">
        <v>71</v>
      </c>
      <c r="B38" s="55"/>
      <c r="C38" s="56" t="s">
        <v>47</v>
      </c>
      <c r="D38" s="57">
        <f>O34</f>
        <v>249900</v>
      </c>
      <c r="E38" s="57"/>
      <c r="F38" s="57"/>
      <c r="G38" s="57"/>
      <c r="H38" s="58" t="s">
        <v>72</v>
      </c>
      <c r="I38" s="58"/>
      <c r="J38" s="98" t="s">
        <v>73</v>
      </c>
      <c r="K38" s="99"/>
      <c r="L38" s="99"/>
      <c r="M38" s="99"/>
      <c r="N38" s="99"/>
      <c r="O38" s="100"/>
      <c r="P38" s="1"/>
      <c r="Q38" s="1">
        <f>C3*1.5%</f>
        <v>142500</v>
      </c>
      <c r="R38" s="113"/>
      <c r="S38" s="113"/>
      <c r="T38" s="113"/>
    </row>
    <row r="39" s="3" customFormat="1" ht="26.1" customHeight="1" spans="1:20">
      <c r="A39" s="55"/>
      <c r="B39" s="55"/>
      <c r="C39" s="56" t="s">
        <v>49</v>
      </c>
      <c r="D39" s="59">
        <f>D38</f>
        <v>249900</v>
      </c>
      <c r="E39" s="59"/>
      <c r="F39" s="59"/>
      <c r="G39" s="59"/>
      <c r="H39" s="58"/>
      <c r="I39" s="58"/>
      <c r="J39" s="101"/>
      <c r="K39" s="102"/>
      <c r="L39" s="102"/>
      <c r="M39" s="102"/>
      <c r="N39" s="102"/>
      <c r="O39" s="103"/>
      <c r="P39" s="104"/>
      <c r="Q39" s="3">
        <f>Q38-H37</f>
        <v>0</v>
      </c>
      <c r="S39" s="113"/>
      <c r="T39" s="113">
        <f>D37-H37-I37-J37-L37</f>
        <v>8667933</v>
      </c>
    </row>
    <row r="40" s="1" customFormat="1" ht="30" hidden="1" customHeight="1" spans="1:15">
      <c r="A40" s="7" t="s">
        <v>50</v>
      </c>
      <c r="B40" s="7"/>
      <c r="C40" s="41"/>
      <c r="D40" s="41"/>
      <c r="E40" s="41"/>
      <c r="F40" s="41"/>
      <c r="G40" s="41"/>
      <c r="H40" s="41"/>
      <c r="I40" s="7" t="s">
        <v>51</v>
      </c>
      <c r="J40" s="7"/>
      <c r="K40" s="7" t="s">
        <v>52</v>
      </c>
      <c r="L40" s="7"/>
      <c r="M40" s="7"/>
      <c r="N40" s="7"/>
      <c r="O40" s="7"/>
    </row>
    <row r="41" s="1" customFormat="1" ht="30" hidden="1" customHeight="1" spans="1:15">
      <c r="A41" s="7" t="s">
        <v>53</v>
      </c>
      <c r="B41" s="7"/>
      <c r="C41" s="41"/>
      <c r="D41" s="41"/>
      <c r="E41" s="41"/>
      <c r="F41" s="41"/>
      <c r="G41" s="41"/>
      <c r="H41" s="41"/>
      <c r="I41" s="7" t="s">
        <v>54</v>
      </c>
      <c r="J41" s="7"/>
      <c r="K41" s="41"/>
      <c r="L41" s="41"/>
      <c r="M41" s="41"/>
      <c r="N41" s="41"/>
      <c r="O41" s="41"/>
    </row>
    <row r="42" s="1" customFormat="1" ht="30" hidden="1" customHeight="1" spans="1:15">
      <c r="A42" s="7" t="s">
        <v>56</v>
      </c>
      <c r="B42" s="7"/>
      <c r="C42" s="60"/>
      <c r="D42" s="61"/>
      <c r="E42" s="61"/>
      <c r="F42" s="61"/>
      <c r="G42" s="61"/>
      <c r="H42" s="61"/>
      <c r="I42" s="61"/>
      <c r="J42" s="61"/>
      <c r="K42" s="61"/>
      <c r="L42" s="61"/>
      <c r="M42" s="61"/>
      <c r="N42" s="61"/>
      <c r="O42" s="105"/>
    </row>
    <row r="43" s="1" customFormat="1" ht="30" hidden="1" customHeight="1" spans="1:15">
      <c r="A43" s="7" t="s">
        <v>58</v>
      </c>
      <c r="B43" s="7"/>
      <c r="C43" s="60"/>
      <c r="D43" s="61"/>
      <c r="E43" s="61"/>
      <c r="F43" s="61"/>
      <c r="G43" s="61"/>
      <c r="H43" s="61"/>
      <c r="I43" s="61"/>
      <c r="J43" s="61"/>
      <c r="K43" s="61"/>
      <c r="L43" s="61"/>
      <c r="M43" s="61"/>
      <c r="N43" s="61"/>
      <c r="O43" s="105"/>
    </row>
    <row r="44" s="1" customFormat="1" spans="2:15">
      <c r="B44" s="4"/>
      <c r="D44" s="5"/>
      <c r="E44" s="4"/>
      <c r="F44" s="5"/>
      <c r="H44" s="5"/>
      <c r="J44" s="5"/>
      <c r="O44" s="5"/>
    </row>
    <row r="45" s="1" customFormat="1" spans="2:18">
      <c r="B45" s="4"/>
      <c r="D45" s="5"/>
      <c r="E45" s="4"/>
      <c r="F45" s="5"/>
      <c r="H45" s="5"/>
      <c r="J45" s="5"/>
      <c r="O45" s="5"/>
      <c r="R45" s="1">
        <f>72905-50</f>
        <v>72855</v>
      </c>
    </row>
    <row r="46" s="1" customFormat="1" ht="13.5" spans="2:17">
      <c r="B46" s="4"/>
      <c r="D46" s="5"/>
      <c r="E46" s="4"/>
      <c r="F46" s="5"/>
      <c r="H46" s="5"/>
      <c r="J46" s="5"/>
      <c r="O46" s="5"/>
      <c r="Q46"/>
    </row>
    <row r="47" s="1" customFormat="1" spans="2:15">
      <c r="B47" s="4"/>
      <c r="D47" s="5"/>
      <c r="E47" s="4"/>
      <c r="F47" s="5"/>
      <c r="H47" s="5"/>
      <c r="J47" s="5"/>
      <c r="O47" s="5"/>
    </row>
    <row r="48" s="1" customFormat="1" spans="2:15">
      <c r="B48" s="4"/>
      <c r="D48" s="5"/>
      <c r="E48" s="4"/>
      <c r="F48" s="5"/>
      <c r="H48" s="5"/>
      <c r="J48" s="5"/>
      <c r="O48" s="5"/>
    </row>
    <row r="49" s="1" customFormat="1" ht="13.5" spans="2:15">
      <c r="B49"/>
      <c r="D49" s="5"/>
      <c r="E49" s="4"/>
      <c r="F49" s="5"/>
      <c r="H49" s="5"/>
      <c r="J49" s="5"/>
      <c r="O49" s="5"/>
    </row>
  </sheetData>
  <mergeCells count="40">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37:B37"/>
    <mergeCell ref="D38:G38"/>
    <mergeCell ref="D39:G39"/>
    <mergeCell ref="A40:B40"/>
    <mergeCell ref="C40:H40"/>
    <mergeCell ref="I40:J40"/>
    <mergeCell ref="K40:O40"/>
    <mergeCell ref="A41:B41"/>
    <mergeCell ref="C41:H41"/>
    <mergeCell ref="I41:J41"/>
    <mergeCell ref="K41:O41"/>
    <mergeCell ref="A42:B42"/>
    <mergeCell ref="C42:O42"/>
    <mergeCell ref="A43:B43"/>
    <mergeCell ref="C43:O43"/>
    <mergeCell ref="A5:A6"/>
    <mergeCell ref="A7:A8"/>
    <mergeCell ref="H3:H4"/>
    <mergeCell ref="M20:M26"/>
    <mergeCell ref="N26:N27"/>
    <mergeCell ref="O26:O27"/>
    <mergeCell ref="I3:M4"/>
    <mergeCell ref="A38:B39"/>
    <mergeCell ref="H38:I39"/>
    <mergeCell ref="J38:O39"/>
  </mergeCell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1"/>
  <sheetViews>
    <sheetView tabSelected="1" topLeftCell="A20" workbookViewId="0">
      <selection activeCell="D36" sqref="D36"/>
    </sheetView>
  </sheetViews>
  <sheetFormatPr defaultColWidth="9" defaultRowHeight="11.25"/>
  <cols>
    <col min="1" max="1" width="3.25" style="1" customWidth="1"/>
    <col min="2" max="2" width="5.88333333333333" style="4" customWidth="1"/>
    <col min="3" max="3" width="4" style="1" customWidth="1"/>
    <col min="4" max="4" width="9.75" style="5" customWidth="1"/>
    <col min="5" max="5" width="6.88333333333333" style="4" customWidth="1"/>
    <col min="6" max="6" width="11.5" style="5" customWidth="1"/>
    <col min="7" max="7" width="4" style="1" customWidth="1"/>
    <col min="8" max="8" width="11" style="5" customWidth="1"/>
    <col min="9" max="9" width="9.38333333333333" style="1" customWidth="1"/>
    <col min="10" max="10" width="9.88333333333333" style="5" customWidth="1"/>
    <col min="11" max="11" width="8.25" style="1" customWidth="1"/>
    <col min="12" max="12" width="8.5" style="1" customWidth="1"/>
    <col min="13" max="13" width="7.5" style="1" customWidth="1"/>
    <col min="14" max="14" width="6.875" style="1" customWidth="1"/>
    <col min="15" max="15" width="9.13333333333333" style="5" customWidth="1"/>
    <col min="16" max="16" width="9.63333333333333"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s="1" customFormat="1" ht="24.95" customHeight="1" spans="1:17">
      <c r="A1" s="6" t="s">
        <v>0</v>
      </c>
      <c r="B1" s="6"/>
      <c r="C1" s="6"/>
      <c r="D1" s="6"/>
      <c r="E1" s="6"/>
      <c r="F1" s="6"/>
      <c r="G1" s="6"/>
      <c r="H1" s="6"/>
      <c r="I1" s="6"/>
      <c r="J1" s="6"/>
      <c r="K1" s="6"/>
      <c r="L1" s="6"/>
      <c r="M1" s="6"/>
      <c r="N1" s="6"/>
      <c r="O1" s="6"/>
      <c r="Q1" s="29" t="s">
        <v>1</v>
      </c>
    </row>
    <row r="2" s="1" customFormat="1"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s="1" customFormat="1" ht="36" customHeight="1" spans="1:15">
      <c r="A3" s="7" t="s">
        <v>13</v>
      </c>
      <c r="B3" s="7"/>
      <c r="C3" s="9">
        <v>9500000</v>
      </c>
      <c r="D3" s="9"/>
      <c r="E3" s="9" t="s">
        <v>14</v>
      </c>
      <c r="F3" s="10" t="s">
        <v>7</v>
      </c>
      <c r="G3" s="10"/>
      <c r="H3" s="11" t="s">
        <v>15</v>
      </c>
      <c r="I3" s="65" t="s">
        <v>74</v>
      </c>
      <c r="J3" s="66"/>
      <c r="K3" s="66"/>
      <c r="L3" s="66"/>
      <c r="M3" s="67"/>
      <c r="N3" s="7" t="s">
        <v>18</v>
      </c>
      <c r="O3" s="68" t="s">
        <v>19</v>
      </c>
    </row>
    <row r="4" s="1" customFormat="1" ht="36" customHeight="1" spans="1:15">
      <c r="A4" s="7" t="s">
        <v>20</v>
      </c>
      <c r="B4" s="7"/>
      <c r="C4" s="12">
        <v>9454456</v>
      </c>
      <c r="D4" s="12"/>
      <c r="E4" s="9" t="s">
        <v>21</v>
      </c>
      <c r="F4" s="10"/>
      <c r="G4" s="10"/>
      <c r="H4" s="13"/>
      <c r="I4" s="69"/>
      <c r="J4" s="70"/>
      <c r="K4" s="70"/>
      <c r="L4" s="70"/>
      <c r="M4" s="71"/>
      <c r="N4" s="9" t="s">
        <v>23</v>
      </c>
      <c r="O4" s="72" t="s">
        <v>10</v>
      </c>
    </row>
    <row r="5" s="1" customFormat="1" ht="24" customHeight="1" spans="1:15">
      <c r="A5" s="7" t="s">
        <v>24</v>
      </c>
      <c r="B5" s="7" t="s">
        <v>25</v>
      </c>
      <c r="C5" s="7"/>
      <c r="D5" s="7"/>
      <c r="E5" s="7" t="s">
        <v>26</v>
      </c>
      <c r="F5" s="7"/>
      <c r="G5" s="7" t="s">
        <v>27</v>
      </c>
      <c r="H5" s="7"/>
      <c r="I5" s="7" t="s">
        <v>28</v>
      </c>
      <c r="J5" s="7" t="s">
        <v>29</v>
      </c>
      <c r="K5" s="7"/>
      <c r="L5" s="7" t="s">
        <v>30</v>
      </c>
      <c r="M5" s="7"/>
      <c r="N5" s="9" t="s">
        <v>31</v>
      </c>
      <c r="O5" s="9"/>
    </row>
    <row r="6" s="1" customFormat="1"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22" customHeight="1" spans="1:17">
      <c r="A7" s="15">
        <v>1</v>
      </c>
      <c r="B7" s="16">
        <v>43142</v>
      </c>
      <c r="C7" s="17" t="s">
        <v>38</v>
      </c>
      <c r="D7" s="18">
        <v>700000</v>
      </c>
      <c r="E7" s="19">
        <v>43116</v>
      </c>
      <c r="F7" s="18">
        <v>891160</v>
      </c>
      <c r="G7" s="20">
        <v>0.015</v>
      </c>
      <c r="H7" s="21">
        <f>ROUNDUP(D7*G7,2)</f>
        <v>10500</v>
      </c>
      <c r="I7" s="21">
        <v>0</v>
      </c>
      <c r="J7" s="73">
        <v>1800</v>
      </c>
      <c r="K7" s="74"/>
      <c r="L7" s="75"/>
      <c r="M7" s="9"/>
      <c r="N7" s="76"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s="1" customFormat="1" ht="20.1" customHeight="1" spans="1:15">
      <c r="A9" s="27"/>
      <c r="B9" s="23"/>
      <c r="C9" s="17"/>
      <c r="D9" s="24"/>
      <c r="E9" s="19"/>
      <c r="F9" s="24"/>
      <c r="G9" s="28"/>
      <c r="H9" s="21"/>
      <c r="I9" s="21"/>
      <c r="J9" s="73"/>
      <c r="K9" s="74"/>
      <c r="L9" s="73"/>
      <c r="M9" s="76" t="s">
        <v>41</v>
      </c>
      <c r="N9" s="74"/>
      <c r="O9" s="21"/>
    </row>
    <row r="10" s="1" customFormat="1"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s="1" customFormat="1" ht="20" customHeight="1" spans="1:15">
      <c r="A12" s="27"/>
      <c r="B12" s="23"/>
      <c r="C12" s="17"/>
      <c r="D12" s="24"/>
      <c r="E12" s="19"/>
      <c r="F12" s="24"/>
      <c r="G12" s="28"/>
      <c r="H12" s="21"/>
      <c r="I12" s="21"/>
      <c r="J12" s="73"/>
      <c r="K12" s="76" t="s">
        <v>60</v>
      </c>
      <c r="L12" s="73"/>
      <c r="M12" s="74"/>
      <c r="N12" s="74"/>
      <c r="O12" s="21"/>
    </row>
    <row r="13" s="1" customFormat="1"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s="1" customFormat="1" ht="9" customHeight="1" spans="1:15">
      <c r="A15" s="27"/>
      <c r="B15" s="29"/>
      <c r="C15" s="17"/>
      <c r="D15" s="24"/>
      <c r="E15" s="19"/>
      <c r="F15" s="24"/>
      <c r="G15" s="28"/>
      <c r="H15" s="21"/>
      <c r="I15" s="21"/>
      <c r="J15" s="73"/>
      <c r="K15" s="77"/>
      <c r="L15" s="73"/>
      <c r="M15" s="78"/>
      <c r="N15" s="74"/>
      <c r="O15" s="52"/>
    </row>
    <row r="16" s="1" customFormat="1"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s="1" customFormat="1"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s="1" customFormat="1" ht="7" customHeight="1" spans="1:15">
      <c r="A19" s="27"/>
      <c r="B19" s="29"/>
      <c r="C19" s="17"/>
      <c r="D19" s="24"/>
      <c r="E19" s="19"/>
      <c r="F19" s="24"/>
      <c r="G19" s="28"/>
      <c r="H19" s="21"/>
      <c r="I19" s="21"/>
      <c r="J19" s="73"/>
      <c r="K19" s="77"/>
      <c r="L19" s="73"/>
      <c r="M19" s="78"/>
      <c r="N19" s="74"/>
      <c r="O19" s="52"/>
    </row>
    <row r="20" s="1" customFormat="1" ht="31"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83" t="s">
        <v>62</v>
      </c>
      <c r="N20" s="74" t="s">
        <v>59</v>
      </c>
      <c r="O20" s="73">
        <f t="shared" si="3"/>
        <v>486395</v>
      </c>
    </row>
    <row r="21" s="1" customFormat="1" ht="9" customHeight="1" spans="1:15">
      <c r="A21" s="27"/>
      <c r="B21" s="29"/>
      <c r="C21" s="17"/>
      <c r="D21" s="24"/>
      <c r="E21" s="19"/>
      <c r="F21" s="24"/>
      <c r="G21" s="28"/>
      <c r="H21" s="21"/>
      <c r="I21" s="21"/>
      <c r="J21" s="73"/>
      <c r="K21" s="77"/>
      <c r="L21" s="73"/>
      <c r="M21" s="84"/>
      <c r="N21" s="74"/>
      <c r="O21" s="52"/>
    </row>
    <row r="22" s="1" customFormat="1" ht="21" customHeight="1" spans="1:15">
      <c r="A22" s="27">
        <v>7</v>
      </c>
      <c r="B22" s="23">
        <v>43370</v>
      </c>
      <c r="C22" s="17" t="s">
        <v>38</v>
      </c>
      <c r="D22" s="24">
        <v>100000</v>
      </c>
      <c r="E22" s="38"/>
      <c r="F22" s="39"/>
      <c r="G22" s="20">
        <v>0.015</v>
      </c>
      <c r="H22" s="21">
        <f t="shared" si="2"/>
        <v>1500</v>
      </c>
      <c r="I22" s="21">
        <v>0</v>
      </c>
      <c r="J22" s="73">
        <v>0</v>
      </c>
      <c r="K22" s="74"/>
      <c r="L22" s="82">
        <f t="shared" si="4"/>
        <v>1000</v>
      </c>
      <c r="M22" s="84"/>
      <c r="N22" s="74" t="s">
        <v>59</v>
      </c>
      <c r="O22" s="73">
        <f t="shared" si="3"/>
        <v>97500</v>
      </c>
    </row>
    <row r="23" s="1" customFormat="1" ht="6" customHeight="1" spans="1:15">
      <c r="A23" s="27"/>
      <c r="B23" s="29"/>
      <c r="C23" s="17"/>
      <c r="D23" s="24"/>
      <c r="E23" s="19"/>
      <c r="F23" s="24"/>
      <c r="G23" s="28"/>
      <c r="H23" s="21"/>
      <c r="I23" s="21"/>
      <c r="J23" s="73"/>
      <c r="K23" s="77"/>
      <c r="L23" s="73"/>
      <c r="M23" s="84"/>
      <c r="N23" s="74"/>
      <c r="O23" s="52"/>
    </row>
    <row r="24" s="1" customFormat="1" ht="18" customHeight="1" spans="1:17">
      <c r="A24" s="27">
        <v>8</v>
      </c>
      <c r="B24" s="23">
        <v>43405</v>
      </c>
      <c r="C24" s="17" t="s">
        <v>38</v>
      </c>
      <c r="D24" s="24">
        <v>400000</v>
      </c>
      <c r="E24" s="38">
        <v>43402</v>
      </c>
      <c r="F24" s="24">
        <v>742660</v>
      </c>
      <c r="G24" s="20">
        <v>0.015</v>
      </c>
      <c r="H24" s="21">
        <f t="shared" ref="H24:H29" si="5">D24*G24</f>
        <v>6000</v>
      </c>
      <c r="I24" s="21">
        <v>225461</v>
      </c>
      <c r="J24" s="73">
        <v>0</v>
      </c>
      <c r="K24" s="77"/>
      <c r="L24" s="82">
        <f t="shared" si="4"/>
        <v>4000</v>
      </c>
      <c r="M24" s="84"/>
      <c r="N24" s="74" t="s">
        <v>59</v>
      </c>
      <c r="O24" s="73">
        <f>D24-H24-I24-J24-L24</f>
        <v>164539</v>
      </c>
      <c r="Q24" s="1">
        <f>C4*0.015</f>
        <v>141816.84</v>
      </c>
    </row>
    <row r="25" s="1" customFormat="1" ht="7" customHeight="1" spans="1:15">
      <c r="A25" s="27"/>
      <c r="B25" s="29"/>
      <c r="C25" s="17"/>
      <c r="D25" s="24"/>
      <c r="E25" s="19"/>
      <c r="F25" s="24"/>
      <c r="G25" s="28"/>
      <c r="H25" s="21"/>
      <c r="I25" s="21"/>
      <c r="J25" s="73"/>
      <c r="K25" s="77"/>
      <c r="L25" s="73"/>
      <c r="M25" s="84"/>
      <c r="N25" s="74"/>
      <c r="O25" s="52"/>
    </row>
    <row r="26" s="1" customFormat="1" ht="18" customHeight="1" spans="1:15">
      <c r="A26" s="27">
        <v>9</v>
      </c>
      <c r="B26" s="23">
        <v>43496</v>
      </c>
      <c r="C26" s="17" t="s">
        <v>38</v>
      </c>
      <c r="D26" s="24">
        <v>2000000</v>
      </c>
      <c r="E26" s="38">
        <v>43473</v>
      </c>
      <c r="F26" s="24">
        <v>909531.33</v>
      </c>
      <c r="G26" s="20">
        <v>0.015</v>
      </c>
      <c r="H26" s="21">
        <f t="shared" si="5"/>
        <v>30000</v>
      </c>
      <c r="I26" s="21">
        <v>16517</v>
      </c>
      <c r="J26" s="73">
        <v>0</v>
      </c>
      <c r="K26" s="77"/>
      <c r="L26" s="82">
        <f t="shared" ref="L26:L30" si="6">D26*1%</f>
        <v>20000</v>
      </c>
      <c r="M26" s="85"/>
      <c r="N26" s="86" t="s">
        <v>59</v>
      </c>
      <c r="O26" s="87">
        <f>D26-H26-I26-J26-L26-L27</f>
        <v>1925878</v>
      </c>
    </row>
    <row r="27" s="1" customFormat="1" ht="20" customHeight="1" spans="1:15">
      <c r="A27" s="27"/>
      <c r="B27" s="23"/>
      <c r="C27" s="17"/>
      <c r="D27" s="40"/>
      <c r="E27" s="30"/>
      <c r="F27" s="40"/>
      <c r="G27" s="28"/>
      <c r="H27" s="21"/>
      <c r="I27" s="21"/>
      <c r="J27" s="73"/>
      <c r="K27" s="74"/>
      <c r="L27" s="88">
        <v>7605</v>
      </c>
      <c r="M27" s="89" t="s">
        <v>63</v>
      </c>
      <c r="N27" s="90"/>
      <c r="O27" s="91"/>
    </row>
    <row r="28" customFormat="1" ht="20" customHeight="1" spans="1:15">
      <c r="A28" s="27"/>
      <c r="B28" s="29"/>
      <c r="C28" s="17"/>
      <c r="D28" s="24"/>
      <c r="E28" s="19"/>
      <c r="F28" s="24"/>
      <c r="G28" s="28"/>
      <c r="H28" s="21"/>
      <c r="I28" s="21"/>
      <c r="J28" s="73"/>
      <c r="K28" s="77"/>
      <c r="L28" s="73"/>
      <c r="M28" s="78"/>
      <c r="N28" s="74"/>
      <c r="O28" s="52"/>
    </row>
    <row r="29" customFormat="1" ht="26" customHeight="1" spans="1:15">
      <c r="A29" s="27">
        <v>10</v>
      </c>
      <c r="B29" s="23">
        <v>43602</v>
      </c>
      <c r="C29" s="17" t="s">
        <v>64</v>
      </c>
      <c r="D29" s="24">
        <v>500000</v>
      </c>
      <c r="E29" s="38"/>
      <c r="F29" s="24"/>
      <c r="G29" s="20">
        <v>0.015</v>
      </c>
      <c r="H29" s="21">
        <f t="shared" si="5"/>
        <v>7500</v>
      </c>
      <c r="I29" s="21">
        <v>0</v>
      </c>
      <c r="J29" s="73">
        <v>0</v>
      </c>
      <c r="K29" s="74"/>
      <c r="L29" s="82">
        <f t="shared" si="6"/>
        <v>5000</v>
      </c>
      <c r="M29" s="92" t="s">
        <v>62</v>
      </c>
      <c r="N29" s="74" t="s">
        <v>59</v>
      </c>
      <c r="O29" s="73">
        <f>D29-H29-I29-J29-L29</f>
        <v>487500</v>
      </c>
    </row>
    <row r="30" s="1" customFormat="1" ht="30" customHeight="1" spans="1:15">
      <c r="A30" s="41">
        <v>11</v>
      </c>
      <c r="B30" s="42">
        <v>43852</v>
      </c>
      <c r="C30" s="43" t="s">
        <v>38</v>
      </c>
      <c r="D30" s="44">
        <v>1000000</v>
      </c>
      <c r="E30" s="38"/>
      <c r="F30" s="44"/>
      <c r="G30" s="45" t="s">
        <v>67</v>
      </c>
      <c r="H30" s="21">
        <v>24600</v>
      </c>
      <c r="I30" s="21">
        <v>0</v>
      </c>
      <c r="J30" s="73">
        <v>100</v>
      </c>
      <c r="K30" s="74" t="s">
        <v>68</v>
      </c>
      <c r="L30" s="93">
        <f t="shared" si="6"/>
        <v>10000</v>
      </c>
      <c r="M30" s="94" t="s">
        <v>62</v>
      </c>
      <c r="N30" s="74" t="s">
        <v>39</v>
      </c>
      <c r="O30" s="73">
        <v>900000</v>
      </c>
    </row>
    <row r="31" s="1" customFormat="1" ht="20" customHeight="1" spans="1:15">
      <c r="A31" s="27"/>
      <c r="B31" s="23"/>
      <c r="C31" s="17"/>
      <c r="D31" s="40"/>
      <c r="E31" s="30"/>
      <c r="F31" s="40"/>
      <c r="G31" s="28"/>
      <c r="H31" s="21"/>
      <c r="I31" s="21"/>
      <c r="J31" s="73"/>
      <c r="K31" s="74"/>
      <c r="L31" s="93">
        <f>D30-H30-I30-J30-L30-O30</f>
        <v>65300</v>
      </c>
      <c r="M31" s="94" t="s">
        <v>69</v>
      </c>
      <c r="N31" s="74"/>
      <c r="O31" s="21"/>
    </row>
    <row r="32" s="1" customFormat="1" ht="20" customHeight="1" spans="1:15">
      <c r="A32" s="27">
        <v>12</v>
      </c>
      <c r="B32" s="23">
        <v>43970</v>
      </c>
      <c r="C32" s="17"/>
      <c r="D32" s="40"/>
      <c r="E32" s="30"/>
      <c r="F32" s="40"/>
      <c r="G32" s="28"/>
      <c r="H32" s="21"/>
      <c r="I32" s="21"/>
      <c r="J32" s="73">
        <v>50</v>
      </c>
      <c r="K32" s="74" t="s">
        <v>75</v>
      </c>
      <c r="L32" s="73">
        <v>-65300</v>
      </c>
      <c r="M32" s="74" t="s">
        <v>76</v>
      </c>
      <c r="N32" s="74" t="s">
        <v>39</v>
      </c>
      <c r="O32" s="21">
        <v>72855</v>
      </c>
    </row>
    <row r="33" s="1" customFormat="1" ht="20" customHeight="1" spans="1:15">
      <c r="A33" s="27"/>
      <c r="B33" s="23"/>
      <c r="C33" s="17"/>
      <c r="D33" s="40"/>
      <c r="E33" s="30"/>
      <c r="F33" s="40"/>
      <c r="G33" s="28"/>
      <c r="H33" s="21"/>
      <c r="I33" s="21"/>
      <c r="J33" s="73"/>
      <c r="K33" s="74"/>
      <c r="L33" s="73">
        <v>-7605</v>
      </c>
      <c r="M33" s="74" t="s">
        <v>77</v>
      </c>
      <c r="N33" s="74"/>
      <c r="O33" s="21"/>
    </row>
    <row r="34" s="1" customFormat="1" ht="20" customHeight="1" spans="1:15">
      <c r="A34" s="27">
        <v>13</v>
      </c>
      <c r="B34" s="23">
        <v>44230</v>
      </c>
      <c r="C34" s="17" t="s">
        <v>38</v>
      </c>
      <c r="D34" s="40">
        <v>250000</v>
      </c>
      <c r="E34" s="30"/>
      <c r="F34" s="40"/>
      <c r="G34" s="28"/>
      <c r="H34" s="21">
        <v>0</v>
      </c>
      <c r="I34" s="21">
        <v>0</v>
      </c>
      <c r="J34" s="73">
        <v>100</v>
      </c>
      <c r="K34" s="74" t="s">
        <v>80</v>
      </c>
      <c r="L34" s="73"/>
      <c r="M34" s="74"/>
      <c r="N34" s="74" t="s">
        <v>39</v>
      </c>
      <c r="O34" s="21">
        <v>249900</v>
      </c>
    </row>
    <row r="35" s="1" customFormat="1" ht="20" customHeight="1" spans="1:15">
      <c r="A35" s="46">
        <v>14</v>
      </c>
      <c r="B35" s="47">
        <v>44945</v>
      </c>
      <c r="C35" s="48" t="s">
        <v>38</v>
      </c>
      <c r="D35" s="49">
        <v>344456</v>
      </c>
      <c r="E35" s="50"/>
      <c r="F35" s="49"/>
      <c r="G35" s="51"/>
      <c r="H35" s="52"/>
      <c r="I35" s="52"/>
      <c r="J35" s="95"/>
      <c r="K35" s="77"/>
      <c r="L35" s="95"/>
      <c r="M35" s="77"/>
      <c r="N35" s="77"/>
      <c r="O35" s="52"/>
    </row>
    <row r="36" s="1" customFormat="1" ht="20" customHeight="1" spans="1:15">
      <c r="A36" s="27"/>
      <c r="B36" s="23"/>
      <c r="C36" s="17"/>
      <c r="D36" s="40"/>
      <c r="E36" s="30"/>
      <c r="F36" s="40"/>
      <c r="G36" s="28"/>
      <c r="H36" s="21"/>
      <c r="I36" s="21"/>
      <c r="J36" s="73"/>
      <c r="K36" s="74"/>
      <c r="L36" s="73"/>
      <c r="M36" s="74"/>
      <c r="N36" s="74"/>
      <c r="O36" s="21"/>
    </row>
    <row r="37" s="1" customFormat="1" ht="20" customHeight="1" spans="1:15">
      <c r="A37" s="46"/>
      <c r="B37" s="47"/>
      <c r="C37" s="48"/>
      <c r="D37" s="49"/>
      <c r="E37" s="50"/>
      <c r="F37" s="49"/>
      <c r="G37" s="51"/>
      <c r="H37" s="52"/>
      <c r="I37" s="52"/>
      <c r="J37" s="95"/>
      <c r="K37" s="77"/>
      <c r="L37" s="95"/>
      <c r="M37" s="77"/>
      <c r="N37" s="77"/>
      <c r="O37" s="52"/>
    </row>
    <row r="38" s="1" customFormat="1" ht="20" customHeight="1" spans="1:15">
      <c r="A38" s="27"/>
      <c r="B38" s="23"/>
      <c r="C38" s="17"/>
      <c r="D38" s="24"/>
      <c r="E38" s="19"/>
      <c r="F38" s="24"/>
      <c r="G38" s="28"/>
      <c r="H38" s="21"/>
      <c r="I38" s="21"/>
      <c r="J38" s="73"/>
      <c r="K38" s="96" t="s">
        <v>78</v>
      </c>
      <c r="L38" s="97"/>
      <c r="M38" s="97"/>
      <c r="N38" s="74"/>
      <c r="O38" s="21"/>
    </row>
    <row r="39" s="1" customFormat="1" ht="30" customHeight="1" spans="1:19">
      <c r="A39" s="7" t="s">
        <v>42</v>
      </c>
      <c r="B39" s="7"/>
      <c r="C39" s="53" t="s">
        <v>43</v>
      </c>
      <c r="D39" s="54">
        <f>SUM(D7:D38)</f>
        <v>9454456</v>
      </c>
      <c r="E39" s="53" t="s">
        <v>43</v>
      </c>
      <c r="F39" s="54">
        <f>SUM(F7:F38)</f>
        <v>9454456.33</v>
      </c>
      <c r="G39" s="53" t="s">
        <v>43</v>
      </c>
      <c r="H39" s="54">
        <f>SUM(H7:H38)</f>
        <v>142500</v>
      </c>
      <c r="I39" s="54">
        <f>SUM(I7:I38)</f>
        <v>247517</v>
      </c>
      <c r="J39" s="54">
        <f>SUM(J7:J38)</f>
        <v>7050</v>
      </c>
      <c r="K39" s="53" t="s">
        <v>43</v>
      </c>
      <c r="L39" s="54">
        <f>SUM(L7:L38)</f>
        <v>45000</v>
      </c>
      <c r="M39" s="53" t="s">
        <v>43</v>
      </c>
      <c r="N39" s="53" t="s">
        <v>43</v>
      </c>
      <c r="O39" s="54">
        <f>SUM(O7:O38)</f>
        <v>8667933</v>
      </c>
      <c r="P39" s="1">
        <f>D39/C3</f>
        <v>0.995205894736842</v>
      </c>
      <c r="Q39" s="1">
        <f>D39/F39</f>
        <v>0.999999965095825</v>
      </c>
      <c r="S39" s="1">
        <f>D39-F39</f>
        <v>-0.330000000074506</v>
      </c>
    </row>
    <row r="40" s="3" customFormat="1" ht="26.1" customHeight="1" spans="1:20">
      <c r="A40" s="55" t="s">
        <v>71</v>
      </c>
      <c r="B40" s="55"/>
      <c r="C40" s="56" t="s">
        <v>47</v>
      </c>
      <c r="D40" s="57">
        <f>O34</f>
        <v>249900</v>
      </c>
      <c r="E40" s="57"/>
      <c r="F40" s="57"/>
      <c r="G40" s="57"/>
      <c r="H40" s="58" t="s">
        <v>72</v>
      </c>
      <c r="I40" s="58"/>
      <c r="J40" s="98" t="s">
        <v>73</v>
      </c>
      <c r="K40" s="99"/>
      <c r="L40" s="99"/>
      <c r="M40" s="99"/>
      <c r="N40" s="99"/>
      <c r="O40" s="100"/>
      <c r="P40" s="1"/>
      <c r="Q40" s="1">
        <f>C3*1.5%</f>
        <v>142500</v>
      </c>
      <c r="R40" s="113"/>
      <c r="S40" s="113"/>
      <c r="T40" s="113"/>
    </row>
    <row r="41" s="3" customFormat="1" ht="26.1" customHeight="1" spans="1:20">
      <c r="A41" s="55"/>
      <c r="B41" s="55"/>
      <c r="C41" s="56" t="s">
        <v>49</v>
      </c>
      <c r="D41" s="59">
        <f>D40</f>
        <v>249900</v>
      </c>
      <c r="E41" s="59"/>
      <c r="F41" s="59"/>
      <c r="G41" s="59"/>
      <c r="H41" s="58"/>
      <c r="I41" s="58"/>
      <c r="J41" s="101"/>
      <c r="K41" s="102"/>
      <c r="L41" s="102"/>
      <c r="M41" s="102"/>
      <c r="N41" s="102"/>
      <c r="O41" s="103"/>
      <c r="P41" s="104"/>
      <c r="Q41" s="3">
        <f>Q40-H39</f>
        <v>0</v>
      </c>
      <c r="S41" s="113"/>
      <c r="T41" s="113">
        <f>D39-H39-I39-J39-L39</f>
        <v>9012389</v>
      </c>
    </row>
    <row r="42" s="1" customFormat="1" ht="30" hidden="1" customHeight="1" spans="1:15">
      <c r="A42" s="7" t="s">
        <v>50</v>
      </c>
      <c r="B42" s="7"/>
      <c r="C42" s="41"/>
      <c r="D42" s="41"/>
      <c r="E42" s="41"/>
      <c r="F42" s="41"/>
      <c r="G42" s="41"/>
      <c r="H42" s="41"/>
      <c r="I42" s="7" t="s">
        <v>51</v>
      </c>
      <c r="J42" s="7"/>
      <c r="K42" s="7" t="s">
        <v>52</v>
      </c>
      <c r="L42" s="7"/>
      <c r="M42" s="7"/>
      <c r="N42" s="7"/>
      <c r="O42" s="7"/>
    </row>
    <row r="43" s="1" customFormat="1" ht="30" hidden="1" customHeight="1" spans="1:15">
      <c r="A43" s="7" t="s">
        <v>53</v>
      </c>
      <c r="B43" s="7"/>
      <c r="C43" s="41"/>
      <c r="D43" s="41"/>
      <c r="E43" s="41"/>
      <c r="F43" s="41"/>
      <c r="G43" s="41"/>
      <c r="H43" s="41"/>
      <c r="I43" s="7" t="s">
        <v>54</v>
      </c>
      <c r="J43" s="7"/>
      <c r="K43" s="41"/>
      <c r="L43" s="41"/>
      <c r="M43" s="41"/>
      <c r="N43" s="41"/>
      <c r="O43" s="41"/>
    </row>
    <row r="44" s="1" customFormat="1" ht="30" hidden="1" customHeight="1" spans="1:15">
      <c r="A44" s="7" t="s">
        <v>56</v>
      </c>
      <c r="B44" s="7"/>
      <c r="C44" s="60"/>
      <c r="D44" s="61"/>
      <c r="E44" s="61"/>
      <c r="F44" s="61"/>
      <c r="G44" s="61"/>
      <c r="H44" s="61"/>
      <c r="I44" s="61"/>
      <c r="J44" s="61"/>
      <c r="K44" s="61"/>
      <c r="L44" s="61"/>
      <c r="M44" s="61"/>
      <c r="N44" s="61"/>
      <c r="O44" s="105"/>
    </row>
    <row r="45" s="1" customFormat="1" ht="30" hidden="1" customHeight="1" spans="1:15">
      <c r="A45" s="7" t="s">
        <v>58</v>
      </c>
      <c r="B45" s="7"/>
      <c r="C45" s="60"/>
      <c r="D45" s="61"/>
      <c r="E45" s="61"/>
      <c r="F45" s="61"/>
      <c r="G45" s="61"/>
      <c r="H45" s="61"/>
      <c r="I45" s="61"/>
      <c r="J45" s="61"/>
      <c r="K45" s="61"/>
      <c r="L45" s="61"/>
      <c r="M45" s="61"/>
      <c r="N45" s="61"/>
      <c r="O45" s="105"/>
    </row>
    <row r="46" s="1" customFormat="1" spans="2:15">
      <c r="B46" s="4"/>
      <c r="D46" s="5"/>
      <c r="E46" s="4"/>
      <c r="F46" s="5"/>
      <c r="H46" s="5"/>
      <c r="J46" s="5"/>
      <c r="O46" s="5"/>
    </row>
    <row r="47" s="1" customFormat="1" spans="2:18">
      <c r="B47" s="4"/>
      <c r="D47" s="5"/>
      <c r="E47" s="4"/>
      <c r="F47" s="5"/>
      <c r="H47" s="5"/>
      <c r="J47" s="5"/>
      <c r="O47" s="5"/>
      <c r="R47" s="1">
        <f>72905-50</f>
        <v>72855</v>
      </c>
    </row>
    <row r="48" s="1" customFormat="1" ht="13.5" spans="2:17">
      <c r="B48" s="4"/>
      <c r="D48" s="5"/>
      <c r="E48" s="4"/>
      <c r="F48" s="5"/>
      <c r="H48" s="5"/>
      <c r="J48" s="5"/>
      <c r="O48" s="5"/>
      <c r="Q48"/>
    </row>
    <row r="49" s="1" customFormat="1" spans="2:15">
      <c r="B49" s="4"/>
      <c r="D49" s="5"/>
      <c r="E49" s="4"/>
      <c r="F49" s="5"/>
      <c r="H49" s="5"/>
      <c r="J49" s="5"/>
      <c r="O49" s="5"/>
    </row>
    <row r="50" s="1" customFormat="1" spans="2:15">
      <c r="B50" s="4"/>
      <c r="D50" s="5"/>
      <c r="E50" s="4"/>
      <c r="F50" s="5"/>
      <c r="H50" s="5"/>
      <c r="J50" s="5"/>
      <c r="O50" s="5"/>
    </row>
    <row r="51" s="1" customFormat="1" ht="13.5" spans="2:15">
      <c r="B51"/>
      <c r="D51" s="5"/>
      <c r="E51" s="4"/>
      <c r="F51" s="5"/>
      <c r="H51" s="5"/>
      <c r="J51" s="5"/>
      <c r="O51" s="5"/>
    </row>
  </sheetData>
  <mergeCells count="40">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39:B39"/>
    <mergeCell ref="D40:G40"/>
    <mergeCell ref="D41:G41"/>
    <mergeCell ref="A42:B42"/>
    <mergeCell ref="C42:H42"/>
    <mergeCell ref="I42:J42"/>
    <mergeCell ref="K42:O42"/>
    <mergeCell ref="A43:B43"/>
    <mergeCell ref="C43:H43"/>
    <mergeCell ref="I43:J43"/>
    <mergeCell ref="K43:O43"/>
    <mergeCell ref="A44:B44"/>
    <mergeCell ref="C44:O44"/>
    <mergeCell ref="A45:B45"/>
    <mergeCell ref="C45:O45"/>
    <mergeCell ref="A5:A6"/>
    <mergeCell ref="A7:A8"/>
    <mergeCell ref="H3:H4"/>
    <mergeCell ref="M20:M26"/>
    <mergeCell ref="N26:N27"/>
    <mergeCell ref="O26:O27"/>
    <mergeCell ref="I3:M4"/>
    <mergeCell ref="A40:B41"/>
    <mergeCell ref="H40:I41"/>
    <mergeCell ref="J40:O4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topLeftCell="A4" workbookViewId="0">
      <selection activeCell="J15" sqref="J15"/>
    </sheetView>
  </sheetViews>
  <sheetFormatPr defaultColWidth="9" defaultRowHeight="11.25"/>
  <cols>
    <col min="1" max="1" width="3.25" style="1" customWidth="1"/>
    <col min="2" max="2" width="5.88333333333333" style="4" customWidth="1"/>
    <col min="3" max="3" width="3.63333333333333" style="1" customWidth="1"/>
    <col min="4" max="4" width="9" style="5" customWidth="1"/>
    <col min="5" max="5" width="6.63333333333333" style="4" customWidth="1"/>
    <col min="6" max="6" width="10.1333333333333" style="5" customWidth="1"/>
    <col min="7" max="7" width="3.63333333333333" style="1" customWidth="1"/>
    <col min="8" max="8" width="11" style="5" customWidth="1"/>
    <col min="9" max="9" width="9.38333333333333" style="1" customWidth="1"/>
    <col min="10" max="10" width="9.63333333333333" style="5" customWidth="1"/>
    <col min="11" max="11" width="9" style="1" customWidth="1"/>
    <col min="12" max="12" width="8.25"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33.75" customHeight="1" spans="1:15">
      <c r="A8" s="22"/>
      <c r="B8" s="23"/>
      <c r="C8" s="17"/>
      <c r="D8" s="24"/>
      <c r="E8" s="19">
        <v>43134</v>
      </c>
      <c r="F8" s="24">
        <v>637000</v>
      </c>
      <c r="G8" s="28"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20.1" customHeight="1" spans="1:15">
      <c r="A10" s="27"/>
      <c r="B10" s="29" t="s">
        <v>1</v>
      </c>
      <c r="C10" s="17"/>
      <c r="D10" s="24"/>
      <c r="E10" s="19"/>
      <c r="F10" s="24"/>
      <c r="G10" s="28"/>
      <c r="H10" s="21"/>
      <c r="I10" s="21"/>
      <c r="J10" s="73"/>
      <c r="K10" s="77"/>
      <c r="L10" s="73"/>
      <c r="M10" s="78"/>
      <c r="N10" s="74"/>
      <c r="O10" s="52"/>
    </row>
    <row r="11" s="3" customFormat="1" ht="20.1" customHeight="1" spans="1:17">
      <c r="A11" s="46">
        <v>2</v>
      </c>
      <c r="B11" s="47">
        <v>43206</v>
      </c>
      <c r="C11" s="48" t="s">
        <v>38</v>
      </c>
      <c r="D11" s="25">
        <v>200000</v>
      </c>
      <c r="E11" s="145"/>
      <c r="F11" s="25"/>
      <c r="G11" s="130">
        <v>0.015</v>
      </c>
      <c r="H11" s="52">
        <f>D11*G11</f>
        <v>3000</v>
      </c>
      <c r="I11" s="52">
        <v>0</v>
      </c>
      <c r="J11" s="95">
        <v>5000</v>
      </c>
      <c r="K11" s="77"/>
      <c r="L11" s="95"/>
      <c r="M11" s="12"/>
      <c r="N11" s="77" t="s">
        <v>59</v>
      </c>
      <c r="O11" s="95">
        <f>D11-H11-I11-J11-L11</f>
        <v>192000</v>
      </c>
      <c r="Q11" s="146"/>
    </row>
    <row r="12" ht="20" customHeight="1" spans="1:15">
      <c r="A12" s="27"/>
      <c r="B12" s="23"/>
      <c r="C12" s="17"/>
      <c r="D12" s="24"/>
      <c r="E12" s="19"/>
      <c r="F12" s="24"/>
      <c r="G12" s="28"/>
      <c r="H12" s="21"/>
      <c r="I12" s="21"/>
      <c r="J12" s="95"/>
      <c r="K12" s="144" t="s">
        <v>60</v>
      </c>
      <c r="L12" s="73"/>
      <c r="M12" s="74"/>
      <c r="N12" s="74"/>
      <c r="O12" s="21"/>
    </row>
    <row r="13" ht="20" customHeight="1" spans="1:15">
      <c r="A13" s="27"/>
      <c r="B13" s="23"/>
      <c r="C13" s="17"/>
      <c r="D13" s="24"/>
      <c r="E13" s="19"/>
      <c r="F13" s="24"/>
      <c r="G13" s="28"/>
      <c r="H13" s="21"/>
      <c r="I13" s="21"/>
      <c r="J13" s="73"/>
      <c r="K13" s="74"/>
      <c r="L13" s="73"/>
      <c r="M13" s="74"/>
      <c r="N13" s="74"/>
      <c r="O13" s="21"/>
    </row>
    <row r="14" ht="20" customHeight="1" spans="1:15">
      <c r="A14" s="27"/>
      <c r="B14" s="23"/>
      <c r="C14" s="17"/>
      <c r="D14" s="24"/>
      <c r="E14" s="19"/>
      <c r="F14" s="24"/>
      <c r="G14" s="28"/>
      <c r="H14" s="21"/>
      <c r="I14" s="21"/>
      <c r="J14" s="73"/>
      <c r="K14" s="74"/>
      <c r="L14" s="73"/>
      <c r="M14" s="74"/>
      <c r="N14" s="74"/>
      <c r="O14" s="21"/>
    </row>
    <row r="15" ht="20" customHeight="1" spans="1:15">
      <c r="A15" s="27"/>
      <c r="B15" s="23"/>
      <c r="C15" s="17"/>
      <c r="D15" s="24"/>
      <c r="E15" s="19"/>
      <c r="F15" s="24"/>
      <c r="G15" s="28"/>
      <c r="H15" s="21"/>
      <c r="I15" s="21"/>
      <c r="J15" s="73"/>
      <c r="K15" s="74"/>
      <c r="L15" s="73"/>
      <c r="M15" s="74"/>
      <c r="N15" s="74"/>
      <c r="O15" s="21"/>
    </row>
    <row r="16" ht="20" customHeight="1" spans="1:15">
      <c r="A16" s="27"/>
      <c r="B16" s="23"/>
      <c r="C16" s="17"/>
      <c r="D16" s="24"/>
      <c r="E16" s="19"/>
      <c r="F16" s="24"/>
      <c r="G16" s="28"/>
      <c r="H16" s="21"/>
      <c r="I16" s="21"/>
      <c r="J16" s="73"/>
      <c r="K16" s="74"/>
      <c r="L16" s="73"/>
      <c r="M16" s="74"/>
      <c r="N16" s="74"/>
      <c r="O16" s="21"/>
    </row>
    <row r="17" ht="20" customHeight="1" spans="1:15">
      <c r="A17" s="27"/>
      <c r="B17" s="23"/>
      <c r="C17" s="17"/>
      <c r="D17" s="24"/>
      <c r="E17" s="19"/>
      <c r="F17" s="24"/>
      <c r="G17" s="28"/>
      <c r="H17" s="21"/>
      <c r="I17" s="21"/>
      <c r="J17" s="73"/>
      <c r="K17" s="74"/>
      <c r="L17" s="73"/>
      <c r="M17" s="74"/>
      <c r="N17" s="74"/>
      <c r="O17" s="21"/>
    </row>
    <row r="18" ht="20" customHeight="1" spans="1:15">
      <c r="A18" s="27"/>
      <c r="B18" s="23"/>
      <c r="C18" s="17"/>
      <c r="D18" s="24"/>
      <c r="E18" s="19"/>
      <c r="F18" s="24"/>
      <c r="G18" s="28"/>
      <c r="H18" s="21"/>
      <c r="I18" s="21"/>
      <c r="J18" s="73"/>
      <c r="K18" s="74"/>
      <c r="L18" s="73"/>
      <c r="M18" s="74"/>
      <c r="N18" s="74"/>
      <c r="O18" s="21"/>
    </row>
    <row r="19" ht="20" customHeight="1" spans="1:15">
      <c r="A19" s="27"/>
      <c r="B19" s="23"/>
      <c r="C19" s="17"/>
      <c r="D19" s="24"/>
      <c r="E19" s="19"/>
      <c r="F19" s="24"/>
      <c r="G19" s="28"/>
      <c r="H19" s="21"/>
      <c r="I19" s="21"/>
      <c r="J19" s="73"/>
      <c r="K19" s="74"/>
      <c r="L19" s="73"/>
      <c r="M19" s="74"/>
      <c r="N19" s="74"/>
      <c r="O19" s="21"/>
    </row>
    <row r="20" ht="20" customHeight="1" spans="1:15">
      <c r="A20" s="27"/>
      <c r="B20" s="23"/>
      <c r="C20" s="17"/>
      <c r="D20" s="24"/>
      <c r="E20" s="19"/>
      <c r="F20" s="24"/>
      <c r="G20" s="28"/>
      <c r="H20" s="21"/>
      <c r="I20" s="21"/>
      <c r="J20" s="73"/>
      <c r="K20" s="74"/>
      <c r="L20" s="73"/>
      <c r="M20" s="74"/>
      <c r="N20" s="74"/>
      <c r="O20" s="21"/>
    </row>
    <row r="21" ht="20" customHeight="1" spans="1:15">
      <c r="A21" s="27"/>
      <c r="B21" s="23"/>
      <c r="C21" s="17"/>
      <c r="D21" s="24"/>
      <c r="E21" s="19"/>
      <c r="F21" s="24"/>
      <c r="G21" s="28"/>
      <c r="H21" s="21"/>
      <c r="I21" s="21"/>
      <c r="J21" s="73"/>
      <c r="K21" s="74"/>
      <c r="L21" s="73"/>
      <c r="M21" s="74"/>
      <c r="N21" s="74"/>
      <c r="O21" s="21"/>
    </row>
    <row r="22" ht="20" customHeight="1" spans="1:15">
      <c r="A22" s="27"/>
      <c r="B22" s="23"/>
      <c r="C22" s="17"/>
      <c r="D22" s="24"/>
      <c r="E22" s="19"/>
      <c r="F22" s="24"/>
      <c r="G22" s="28"/>
      <c r="H22" s="21"/>
      <c r="I22" s="21"/>
      <c r="J22" s="73"/>
      <c r="K22" s="74"/>
      <c r="L22" s="73"/>
      <c r="M22" s="74"/>
      <c r="N22" s="74"/>
      <c r="O22" s="21"/>
    </row>
    <row r="23" ht="20" customHeight="1" spans="1:15">
      <c r="A23" s="27"/>
      <c r="B23" s="23"/>
      <c r="C23" s="17"/>
      <c r="D23" s="24"/>
      <c r="E23" s="19"/>
      <c r="F23" s="24"/>
      <c r="G23" s="28"/>
      <c r="H23" s="21"/>
      <c r="I23" s="21"/>
      <c r="J23" s="73"/>
      <c r="K23" s="74"/>
      <c r="L23" s="73"/>
      <c r="M23" s="74"/>
      <c r="N23" s="74"/>
      <c r="O23" s="21"/>
    </row>
    <row r="24" ht="20"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 t="shared" ref="D25:J25" si="0">SUM(D7:D24)</f>
        <v>900000</v>
      </c>
      <c r="E25" s="53" t="s">
        <v>43</v>
      </c>
      <c r="F25" s="54">
        <f t="shared" si="0"/>
        <v>1528160</v>
      </c>
      <c r="G25" s="53" t="s">
        <v>43</v>
      </c>
      <c r="H25" s="54">
        <f t="shared" si="0"/>
        <v>13500</v>
      </c>
      <c r="I25" s="54">
        <f t="shared" si="0"/>
        <v>0</v>
      </c>
      <c r="J25" s="54">
        <f t="shared" si="0"/>
        <v>6800</v>
      </c>
      <c r="K25" s="53" t="s">
        <v>43</v>
      </c>
      <c r="L25" s="54">
        <f>SUM(L7:L24)</f>
        <v>0</v>
      </c>
      <c r="M25" s="53" t="s">
        <v>43</v>
      </c>
      <c r="N25" s="53" t="s">
        <v>43</v>
      </c>
      <c r="O25" s="54">
        <f>SUM(O7:O24)</f>
        <v>879700</v>
      </c>
    </row>
    <row r="26" ht="30" customHeight="1" spans="1:15">
      <c r="A26" s="7" t="s">
        <v>44</v>
      </c>
      <c r="B26" s="7"/>
      <c r="C26" s="7" t="s">
        <v>45</v>
      </c>
      <c r="D26" s="7"/>
      <c r="E26" s="131">
        <f>E27+L26</f>
        <v>192000</v>
      </c>
      <c r="F26" s="131"/>
      <c r="G26" s="131"/>
      <c r="H26" s="131"/>
      <c r="I26" s="7" t="s">
        <v>46</v>
      </c>
      <c r="J26" s="7"/>
      <c r="K26" s="7" t="s">
        <v>47</v>
      </c>
      <c r="L26" s="131">
        <v>0</v>
      </c>
      <c r="M26" s="131"/>
      <c r="N26" s="131"/>
      <c r="O26" s="131"/>
    </row>
    <row r="27" ht="30" customHeight="1" spans="1:15">
      <c r="A27" s="7"/>
      <c r="B27" s="7"/>
      <c r="C27" s="7" t="s">
        <v>48</v>
      </c>
      <c r="D27" s="7"/>
      <c r="E27" s="132">
        <f>O11</f>
        <v>192000</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零元整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workbookViewId="0">
      <selection activeCell="P6" sqref="P6"/>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33.75" customHeight="1" spans="1:15">
      <c r="A8" s="22"/>
      <c r="B8" s="23"/>
      <c r="C8" s="17"/>
      <c r="D8" s="24"/>
      <c r="E8" s="19">
        <v>43134</v>
      </c>
      <c r="F8" s="24">
        <v>637000</v>
      </c>
      <c r="G8" s="28"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20.1"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D11*G11</f>
        <v>3000</v>
      </c>
      <c r="I11" s="21">
        <v>0</v>
      </c>
      <c r="J11" s="73">
        <v>5000</v>
      </c>
      <c r="K11" s="74"/>
      <c r="L11" s="73"/>
      <c r="M11" s="9"/>
      <c r="N11" s="74" t="s">
        <v>59</v>
      </c>
      <c r="O11" s="73">
        <f>D11-H11-I11-J11-L11</f>
        <v>192000</v>
      </c>
      <c r="Q11" s="112"/>
    </row>
    <row r="12" ht="20" customHeight="1" spans="1:15">
      <c r="A12" s="27"/>
      <c r="B12" s="23"/>
      <c r="C12" s="17"/>
      <c r="D12" s="24"/>
      <c r="E12" s="19"/>
      <c r="F12" s="24"/>
      <c r="G12" s="28"/>
      <c r="H12" s="21"/>
      <c r="I12" s="21"/>
      <c r="J12" s="73"/>
      <c r="K12" s="76" t="s">
        <v>60</v>
      </c>
      <c r="L12" s="73"/>
      <c r="M12" s="74"/>
      <c r="N12" s="74"/>
      <c r="O12" s="21"/>
    </row>
    <row r="13" ht="20" customHeight="1" spans="1:15">
      <c r="A13" s="27"/>
      <c r="B13" s="29" t="s">
        <v>1</v>
      </c>
      <c r="C13" s="17"/>
      <c r="D13" s="24"/>
      <c r="E13" s="19"/>
      <c r="F13" s="24"/>
      <c r="G13" s="28"/>
      <c r="H13" s="21"/>
      <c r="I13" s="21"/>
      <c r="J13" s="73"/>
      <c r="K13" s="77"/>
      <c r="L13" s="73"/>
      <c r="M13" s="78"/>
      <c r="N13" s="74"/>
      <c r="O13" s="52"/>
    </row>
    <row r="14" s="3" customFormat="1" ht="22" customHeight="1" spans="1:15">
      <c r="A14" s="46">
        <v>3</v>
      </c>
      <c r="B14" s="47">
        <v>43245</v>
      </c>
      <c r="C14" s="48" t="s">
        <v>38</v>
      </c>
      <c r="D14" s="25">
        <v>760000</v>
      </c>
      <c r="E14" s="50">
        <v>43245</v>
      </c>
      <c r="F14" s="25">
        <v>1464178</v>
      </c>
      <c r="G14" s="130">
        <v>0.015</v>
      </c>
      <c r="H14" s="52">
        <f>D14*G14</f>
        <v>11400</v>
      </c>
      <c r="I14" s="52">
        <v>0</v>
      </c>
      <c r="J14" s="95">
        <v>0</v>
      </c>
      <c r="K14" s="77"/>
      <c r="L14" s="95"/>
      <c r="M14" s="12"/>
      <c r="N14" s="77" t="s">
        <v>59</v>
      </c>
      <c r="O14" s="95">
        <f>D14-H14-I14-J14-L14</f>
        <v>748600</v>
      </c>
    </row>
    <row r="15" ht="20" customHeight="1" spans="1:15">
      <c r="A15" s="27"/>
      <c r="B15" s="23"/>
      <c r="C15" s="17"/>
      <c r="D15" s="24"/>
      <c r="E15" s="30"/>
      <c r="F15" s="25"/>
      <c r="G15" s="28"/>
      <c r="H15" s="21"/>
      <c r="I15" s="21"/>
      <c r="J15" s="95"/>
      <c r="K15" s="144"/>
      <c r="L15" s="73"/>
      <c r="M15" s="74"/>
      <c r="N15" s="74"/>
      <c r="O15" s="21"/>
    </row>
    <row r="16" ht="20" customHeight="1" spans="1:15">
      <c r="A16" s="27"/>
      <c r="B16" s="23"/>
      <c r="C16" s="17"/>
      <c r="D16" s="24"/>
      <c r="E16" s="19"/>
      <c r="F16" s="24"/>
      <c r="G16" s="28"/>
      <c r="H16" s="21"/>
      <c r="I16" s="21"/>
      <c r="J16" s="73"/>
      <c r="K16" s="74"/>
      <c r="L16" s="73"/>
      <c r="M16" s="74"/>
      <c r="N16" s="74"/>
      <c r="O16" s="21"/>
    </row>
    <row r="17" ht="20" customHeight="1" spans="1:15">
      <c r="A17" s="27"/>
      <c r="B17" s="23"/>
      <c r="C17" s="17"/>
      <c r="D17" s="24"/>
      <c r="E17" s="19"/>
      <c r="F17" s="24"/>
      <c r="G17" s="28"/>
      <c r="H17" s="21"/>
      <c r="I17" s="21"/>
      <c r="J17" s="73"/>
      <c r="K17" s="74"/>
      <c r="L17" s="73"/>
      <c r="M17" s="74"/>
      <c r="N17" s="74"/>
      <c r="O17" s="21"/>
    </row>
    <row r="18" ht="20" customHeight="1" spans="1:15">
      <c r="A18" s="27"/>
      <c r="B18" s="23"/>
      <c r="C18" s="17"/>
      <c r="D18" s="24"/>
      <c r="E18" s="19"/>
      <c r="F18" s="24"/>
      <c r="G18" s="28"/>
      <c r="H18" s="21"/>
      <c r="I18" s="21"/>
      <c r="J18" s="73"/>
      <c r="K18" s="74"/>
      <c r="L18" s="73"/>
      <c r="M18" s="74"/>
      <c r="N18" s="74"/>
      <c r="O18" s="21"/>
    </row>
    <row r="19" ht="20" customHeight="1" spans="1:15">
      <c r="A19" s="27"/>
      <c r="B19" s="23"/>
      <c r="C19" s="17"/>
      <c r="D19" s="24"/>
      <c r="E19" s="19"/>
      <c r="F19" s="24"/>
      <c r="G19" s="28"/>
      <c r="H19" s="21"/>
      <c r="I19" s="21"/>
      <c r="J19" s="73"/>
      <c r="K19" s="74"/>
      <c r="L19" s="73"/>
      <c r="M19" s="74"/>
      <c r="N19" s="74"/>
      <c r="O19" s="21"/>
    </row>
    <row r="20" ht="20" customHeight="1" spans="1:15">
      <c r="A20" s="27"/>
      <c r="B20" s="23"/>
      <c r="C20" s="17"/>
      <c r="D20" s="24"/>
      <c r="E20" s="19"/>
      <c r="F20" s="24"/>
      <c r="G20" s="28"/>
      <c r="H20" s="21"/>
      <c r="I20" s="21"/>
      <c r="J20" s="73"/>
      <c r="K20" s="74"/>
      <c r="L20" s="73"/>
      <c r="M20" s="74"/>
      <c r="N20" s="74"/>
      <c r="O20" s="21"/>
    </row>
    <row r="21" ht="20" customHeight="1" spans="1:15">
      <c r="A21" s="27"/>
      <c r="B21" s="23"/>
      <c r="C21" s="17"/>
      <c r="D21" s="24"/>
      <c r="E21" s="19"/>
      <c r="F21" s="24"/>
      <c r="G21" s="28"/>
      <c r="H21" s="21"/>
      <c r="I21" s="21"/>
      <c r="J21" s="73"/>
      <c r="K21" s="74"/>
      <c r="L21" s="73"/>
      <c r="M21" s="74"/>
      <c r="N21" s="74"/>
      <c r="O21" s="21"/>
    </row>
    <row r="22" ht="20" customHeight="1" spans="1:15">
      <c r="A22" s="27"/>
      <c r="B22" s="23"/>
      <c r="C22" s="17"/>
      <c r="D22" s="24"/>
      <c r="E22" s="19"/>
      <c r="F22" s="24"/>
      <c r="G22" s="28"/>
      <c r="H22" s="21"/>
      <c r="I22" s="21"/>
      <c r="J22" s="73"/>
      <c r="K22" s="74"/>
      <c r="L22" s="73"/>
      <c r="M22" s="74"/>
      <c r="N22" s="74"/>
      <c r="O22" s="21"/>
    </row>
    <row r="23" ht="20" customHeight="1" spans="1:15">
      <c r="A23" s="27"/>
      <c r="B23" s="23"/>
      <c r="C23" s="17"/>
      <c r="D23" s="24"/>
      <c r="E23" s="19"/>
      <c r="F23" s="24"/>
      <c r="G23" s="28"/>
      <c r="H23" s="21"/>
      <c r="I23" s="21"/>
      <c r="J23" s="73"/>
      <c r="K23" s="74"/>
      <c r="L23" s="73"/>
      <c r="M23" s="74"/>
      <c r="N23" s="74"/>
      <c r="O23" s="21"/>
    </row>
    <row r="24" ht="20"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 t="shared" ref="D25:J25" si="0">SUM(D7:D24)</f>
        <v>1660000</v>
      </c>
      <c r="E25" s="53" t="s">
        <v>43</v>
      </c>
      <c r="F25" s="54">
        <f t="shared" si="0"/>
        <v>3885531</v>
      </c>
      <c r="G25" s="53" t="s">
        <v>43</v>
      </c>
      <c r="H25" s="54">
        <f t="shared" si="0"/>
        <v>24900</v>
      </c>
      <c r="I25" s="54">
        <f t="shared" si="0"/>
        <v>0</v>
      </c>
      <c r="J25" s="54">
        <f t="shared" si="0"/>
        <v>6800</v>
      </c>
      <c r="K25" s="53" t="s">
        <v>43</v>
      </c>
      <c r="L25" s="54">
        <f>SUM(L7:L24)</f>
        <v>0</v>
      </c>
      <c r="M25" s="53" t="s">
        <v>43</v>
      </c>
      <c r="N25" s="53" t="s">
        <v>43</v>
      </c>
      <c r="O25" s="54">
        <f>SUM(O7:O24)</f>
        <v>1628300</v>
      </c>
    </row>
    <row r="26" ht="30" customHeight="1" spans="1:15">
      <c r="A26" s="7" t="s">
        <v>44</v>
      </c>
      <c r="B26" s="7"/>
      <c r="C26" s="7" t="s">
        <v>45</v>
      </c>
      <c r="D26" s="7"/>
      <c r="E26" s="131">
        <f>E27+L26</f>
        <v>748600</v>
      </c>
      <c r="F26" s="131"/>
      <c r="G26" s="131"/>
      <c r="H26" s="131"/>
      <c r="I26" s="7" t="s">
        <v>46</v>
      </c>
      <c r="J26" s="7"/>
      <c r="K26" s="7" t="s">
        <v>47</v>
      </c>
      <c r="L26" s="131">
        <v>0</v>
      </c>
      <c r="M26" s="131"/>
      <c r="N26" s="131"/>
      <c r="O26" s="131"/>
    </row>
    <row r="27" ht="30" customHeight="1" spans="1:15">
      <c r="A27" s="7"/>
      <c r="B27" s="7"/>
      <c r="C27" s="7" t="s">
        <v>48</v>
      </c>
      <c r="D27" s="7"/>
      <c r="E27" s="132">
        <f>O14</f>
        <v>748600</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零元整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topLeftCell="A19" workbookViewId="0">
      <selection activeCell="J18" sqref="J18"/>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33.75" customHeight="1" spans="1:15">
      <c r="A8" s="22"/>
      <c r="B8" s="23"/>
      <c r="C8" s="17"/>
      <c r="D8" s="24"/>
      <c r="E8" s="19">
        <v>43134</v>
      </c>
      <c r="F8" s="25">
        <v>637138</v>
      </c>
      <c r="G8" s="28"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20.1"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20"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20" customHeight="1" spans="1:15">
      <c r="A15" s="27"/>
      <c r="B15" s="29" t="s">
        <v>1</v>
      </c>
      <c r="C15" s="17"/>
      <c r="D15" s="24"/>
      <c r="E15" s="19"/>
      <c r="F15" s="24"/>
      <c r="G15" s="28"/>
      <c r="H15" s="21"/>
      <c r="I15" s="21"/>
      <c r="J15" s="73"/>
      <c r="K15" s="77"/>
      <c r="L15" s="73"/>
      <c r="M15" s="78"/>
      <c r="N15" s="74"/>
      <c r="O15" s="52"/>
    </row>
    <row r="16" ht="20" customHeight="1" spans="1:15">
      <c r="A16" s="46">
        <v>4</v>
      </c>
      <c r="B16" s="47">
        <v>43299</v>
      </c>
      <c r="C16" s="48" t="s">
        <v>38</v>
      </c>
      <c r="D16" s="25">
        <v>700000</v>
      </c>
      <c r="E16" s="50">
        <v>43283</v>
      </c>
      <c r="F16" s="25">
        <v>1936003</v>
      </c>
      <c r="G16" s="130">
        <v>0.015</v>
      </c>
      <c r="H16" s="52">
        <f t="shared" si="0"/>
        <v>10500</v>
      </c>
      <c r="I16" s="52">
        <v>3790</v>
      </c>
      <c r="J16" s="95">
        <v>0</v>
      </c>
      <c r="K16" s="77"/>
      <c r="L16" s="95"/>
      <c r="M16" s="12"/>
      <c r="N16" s="77" t="s">
        <v>59</v>
      </c>
      <c r="O16" s="95">
        <f t="shared" si="1"/>
        <v>685710</v>
      </c>
    </row>
    <row r="17" ht="20" customHeight="1" spans="1:15">
      <c r="A17" s="27"/>
      <c r="B17" s="23"/>
      <c r="C17" s="17"/>
      <c r="D17" s="24"/>
      <c r="E17" s="19"/>
      <c r="F17" s="24"/>
      <c r="G17" s="28"/>
      <c r="H17" s="21"/>
      <c r="I17" s="21"/>
      <c r="J17" s="73"/>
      <c r="K17" s="74"/>
      <c r="L17" s="73"/>
      <c r="M17" s="74"/>
      <c r="N17" s="74"/>
      <c r="O17" s="21"/>
    </row>
    <row r="18" ht="20" customHeight="1" spans="1:15">
      <c r="A18" s="27"/>
      <c r="B18" s="23"/>
      <c r="C18" s="17"/>
      <c r="D18" s="24"/>
      <c r="E18" s="19"/>
      <c r="F18" s="40"/>
      <c r="G18" s="28"/>
      <c r="H18" s="21"/>
      <c r="I18" s="21"/>
      <c r="J18" s="73"/>
      <c r="K18" s="74"/>
      <c r="L18" s="73"/>
      <c r="M18" s="74"/>
      <c r="N18" s="74"/>
      <c r="O18" s="21"/>
    </row>
    <row r="19" ht="20" customHeight="1" spans="1:15">
      <c r="A19" s="27"/>
      <c r="B19" s="23"/>
      <c r="C19" s="17"/>
      <c r="D19" s="24"/>
      <c r="E19" s="19"/>
      <c r="F19" s="40"/>
      <c r="G19" s="28"/>
      <c r="H19" s="21"/>
      <c r="I19" s="21"/>
      <c r="J19" s="73"/>
      <c r="K19" s="74"/>
      <c r="L19" s="73"/>
      <c r="M19" s="74"/>
      <c r="N19" s="74"/>
      <c r="O19" s="21"/>
    </row>
    <row r="20" ht="20" customHeight="1" spans="1:15">
      <c r="A20" s="27"/>
      <c r="B20" s="23"/>
      <c r="C20" s="17"/>
      <c r="D20" s="24"/>
      <c r="E20" s="19"/>
      <c r="F20" s="40"/>
      <c r="G20" s="28"/>
      <c r="H20" s="21"/>
      <c r="I20" s="21"/>
      <c r="J20" s="73"/>
      <c r="K20" s="74"/>
      <c r="L20" s="73"/>
      <c r="M20" s="74"/>
      <c r="N20" s="74"/>
      <c r="O20" s="21"/>
    </row>
    <row r="21" ht="20" customHeight="1" spans="1:15">
      <c r="A21" s="27"/>
      <c r="B21" s="23"/>
      <c r="C21" s="17"/>
      <c r="D21" s="24"/>
      <c r="E21" s="19"/>
      <c r="F21" s="24"/>
      <c r="G21" s="28"/>
      <c r="H21" s="21"/>
      <c r="I21" s="21"/>
      <c r="J21" s="73"/>
      <c r="K21" s="74"/>
      <c r="L21" s="73"/>
      <c r="M21" s="74"/>
      <c r="N21" s="74"/>
      <c r="O21" s="21"/>
    </row>
    <row r="22" ht="20" customHeight="1" spans="1:15">
      <c r="A22" s="27"/>
      <c r="B22" s="23"/>
      <c r="C22" s="17"/>
      <c r="D22" s="24"/>
      <c r="E22" s="19"/>
      <c r="F22" s="24"/>
      <c r="G22" s="28"/>
      <c r="H22" s="21"/>
      <c r="I22" s="21"/>
      <c r="J22" s="73"/>
      <c r="K22" s="74"/>
      <c r="L22" s="73"/>
      <c r="M22" s="74"/>
      <c r="N22" s="74"/>
      <c r="O22" s="21"/>
    </row>
    <row r="23" ht="20" customHeight="1" spans="1:15">
      <c r="A23" s="27"/>
      <c r="B23" s="23"/>
      <c r="C23" s="17"/>
      <c r="D23" s="24"/>
      <c r="E23" s="19"/>
      <c r="F23" s="24"/>
      <c r="G23" s="28"/>
      <c r="H23" s="21"/>
      <c r="I23" s="21"/>
      <c r="J23" s="73"/>
      <c r="K23" s="74"/>
      <c r="L23" s="73"/>
      <c r="M23" s="74"/>
      <c r="N23" s="74"/>
      <c r="O23" s="21"/>
    </row>
    <row r="24" ht="20"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 t="shared" ref="D25:J25" si="2">SUM(D7:D24)</f>
        <v>2360000</v>
      </c>
      <c r="E25" s="53" t="s">
        <v>43</v>
      </c>
      <c r="F25" s="54">
        <f t="shared" si="2"/>
        <v>5821672</v>
      </c>
      <c r="G25" s="53" t="s">
        <v>43</v>
      </c>
      <c r="H25" s="54">
        <f t="shared" si="2"/>
        <v>35400</v>
      </c>
      <c r="I25" s="54">
        <f t="shared" si="2"/>
        <v>3790</v>
      </c>
      <c r="J25" s="54">
        <f t="shared" si="2"/>
        <v>6800</v>
      </c>
      <c r="K25" s="53" t="s">
        <v>43</v>
      </c>
      <c r="L25" s="54">
        <f>SUM(L7:L24)</f>
        <v>0</v>
      </c>
      <c r="M25" s="53" t="s">
        <v>43</v>
      </c>
      <c r="N25" s="53" t="s">
        <v>43</v>
      </c>
      <c r="O25" s="54">
        <f>SUM(O7:O24)</f>
        <v>2314010</v>
      </c>
    </row>
    <row r="26" ht="30" customHeight="1" spans="1:15">
      <c r="A26" s="7" t="s">
        <v>44</v>
      </c>
      <c r="B26" s="7"/>
      <c r="C26" s="7" t="s">
        <v>45</v>
      </c>
      <c r="D26" s="7"/>
      <c r="E26" s="131">
        <f>E27+L26</f>
        <v>685710</v>
      </c>
      <c r="F26" s="131"/>
      <c r="G26" s="131"/>
      <c r="H26" s="131"/>
      <c r="I26" s="7" t="s">
        <v>46</v>
      </c>
      <c r="J26" s="7"/>
      <c r="K26" s="7" t="s">
        <v>47</v>
      </c>
      <c r="L26" s="131">
        <v>0</v>
      </c>
      <c r="M26" s="131"/>
      <c r="N26" s="131"/>
      <c r="O26" s="131"/>
    </row>
    <row r="27" ht="30" customHeight="1" spans="1:15">
      <c r="A27" s="7"/>
      <c r="B27" s="7"/>
      <c r="C27" s="7" t="s">
        <v>48</v>
      </c>
      <c r="D27" s="7"/>
      <c r="E27" s="132">
        <f>O16</f>
        <v>685710</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零元整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workbookViewId="0">
      <selection activeCell="D40" sqref="D40"/>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33.75" customHeight="1" spans="1:15">
      <c r="A8" s="22"/>
      <c r="B8" s="23"/>
      <c r="C8" s="17"/>
      <c r="D8" s="24"/>
      <c r="E8" s="19">
        <v>43134</v>
      </c>
      <c r="F8" s="25">
        <v>637138</v>
      </c>
      <c r="G8" s="28"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20.1"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20"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20"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20" customHeight="1" spans="1:15">
      <c r="A17" s="27"/>
      <c r="B17" s="29" t="s">
        <v>1</v>
      </c>
      <c r="C17" s="17"/>
      <c r="D17" s="24"/>
      <c r="E17" s="19"/>
      <c r="F17" s="24"/>
      <c r="G17" s="28"/>
      <c r="H17" s="21"/>
      <c r="I17" s="21"/>
      <c r="J17" s="73"/>
      <c r="K17" s="77"/>
      <c r="L17" s="73"/>
      <c r="M17" s="78"/>
      <c r="N17" s="74"/>
      <c r="O17" s="52"/>
    </row>
    <row r="18" ht="20" customHeight="1" spans="1:15">
      <c r="A18" s="46">
        <v>5</v>
      </c>
      <c r="B18" s="47">
        <v>43328</v>
      </c>
      <c r="C18" s="48" t="s">
        <v>38</v>
      </c>
      <c r="D18" s="25">
        <v>2000000</v>
      </c>
      <c r="E18" s="50"/>
      <c r="F18" s="25"/>
      <c r="G18" s="130">
        <v>0.015</v>
      </c>
      <c r="H18" s="52">
        <f>D18*G18</f>
        <v>30000</v>
      </c>
      <c r="I18" s="52">
        <v>644</v>
      </c>
      <c r="J18" s="95">
        <v>0</v>
      </c>
      <c r="K18" s="77"/>
      <c r="L18" s="95"/>
      <c r="M18" s="12"/>
      <c r="N18" s="77" t="s">
        <v>59</v>
      </c>
      <c r="O18" s="95">
        <f>D18-H18-I18-J18-L18</f>
        <v>1969356</v>
      </c>
    </row>
    <row r="19" ht="20" customHeight="1" spans="1:15">
      <c r="A19" s="27"/>
      <c r="B19" s="23"/>
      <c r="C19" s="17"/>
      <c r="D19" s="24"/>
      <c r="E19" s="19"/>
      <c r="F19" s="40"/>
      <c r="G19" s="28"/>
      <c r="H19" s="21"/>
      <c r="I19" s="21"/>
      <c r="J19" s="73"/>
      <c r="K19" s="74"/>
      <c r="L19" s="73"/>
      <c r="M19" s="74"/>
      <c r="N19" s="74"/>
      <c r="O19" s="21"/>
    </row>
    <row r="20" ht="20" customHeight="1" spans="1:15">
      <c r="A20" s="27"/>
      <c r="B20" s="23"/>
      <c r="C20" s="17"/>
      <c r="D20" s="24"/>
      <c r="E20" s="19"/>
      <c r="F20" s="40"/>
      <c r="G20" s="28"/>
      <c r="H20" s="21"/>
      <c r="I20" s="21"/>
      <c r="J20" s="73"/>
      <c r="K20" s="74"/>
      <c r="L20" s="73"/>
      <c r="M20" s="74"/>
      <c r="N20" s="74"/>
      <c r="O20" s="21"/>
    </row>
    <row r="21" ht="20" customHeight="1" spans="1:15">
      <c r="A21" s="27"/>
      <c r="B21" s="23"/>
      <c r="C21" s="17"/>
      <c r="D21" s="24"/>
      <c r="E21" s="19"/>
      <c r="F21" s="24"/>
      <c r="G21" s="28"/>
      <c r="H21" s="21"/>
      <c r="I21" s="21"/>
      <c r="J21" s="73"/>
      <c r="K21" s="74"/>
      <c r="L21" s="73"/>
      <c r="M21" s="74"/>
      <c r="N21" s="74"/>
      <c r="O21" s="21"/>
    </row>
    <row r="22" ht="20" customHeight="1" spans="1:15">
      <c r="A22" s="27"/>
      <c r="B22" s="23"/>
      <c r="C22" s="17"/>
      <c r="D22" s="24"/>
      <c r="E22" s="19"/>
      <c r="F22" s="24"/>
      <c r="G22" s="28"/>
      <c r="H22" s="21"/>
      <c r="I22" s="21"/>
      <c r="J22" s="73"/>
      <c r="K22" s="74"/>
      <c r="L22" s="73"/>
      <c r="M22" s="74"/>
      <c r="N22" s="74"/>
      <c r="O22" s="21"/>
    </row>
    <row r="23" ht="20" customHeight="1" spans="1:15">
      <c r="A23" s="27"/>
      <c r="B23" s="23"/>
      <c r="C23" s="17"/>
      <c r="D23" s="24"/>
      <c r="E23" s="19"/>
      <c r="F23" s="24"/>
      <c r="G23" s="28"/>
      <c r="H23" s="21"/>
      <c r="I23" s="21"/>
      <c r="J23" s="73"/>
      <c r="K23" s="74"/>
      <c r="L23" s="73"/>
      <c r="M23" s="74"/>
      <c r="N23" s="74"/>
      <c r="O23" s="21"/>
    </row>
    <row r="24" ht="20"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SUM(D7:D24)</f>
        <v>4360000</v>
      </c>
      <c r="E25" s="53" t="s">
        <v>43</v>
      </c>
      <c r="F25" s="54">
        <f t="shared" ref="D25:J25" si="2">SUM(F7:F24)</f>
        <v>5821672</v>
      </c>
      <c r="G25" s="53" t="s">
        <v>43</v>
      </c>
      <c r="H25" s="54">
        <f t="shared" si="2"/>
        <v>65400</v>
      </c>
      <c r="I25" s="54">
        <f t="shared" si="2"/>
        <v>4434</v>
      </c>
      <c r="J25" s="54">
        <f t="shared" si="2"/>
        <v>6800</v>
      </c>
      <c r="K25" s="53" t="s">
        <v>43</v>
      </c>
      <c r="L25" s="54">
        <f>SUM(L7:L24)</f>
        <v>0</v>
      </c>
      <c r="M25" s="53" t="s">
        <v>43</v>
      </c>
      <c r="N25" s="53" t="s">
        <v>43</v>
      </c>
      <c r="O25" s="54">
        <f>SUM(O7:O24)</f>
        <v>4283366</v>
      </c>
    </row>
    <row r="26" ht="30" customHeight="1" spans="1:15">
      <c r="A26" s="7" t="s">
        <v>44</v>
      </c>
      <c r="B26" s="7"/>
      <c r="C26" s="7" t="s">
        <v>45</v>
      </c>
      <c r="D26" s="7"/>
      <c r="E26" s="131">
        <f>E27+L26</f>
        <v>1969356</v>
      </c>
      <c r="F26" s="131"/>
      <c r="G26" s="131"/>
      <c r="H26" s="131"/>
      <c r="I26" s="7" t="s">
        <v>46</v>
      </c>
      <c r="J26" s="7"/>
      <c r="K26" s="7" t="s">
        <v>47</v>
      </c>
      <c r="L26" s="131">
        <v>0</v>
      </c>
      <c r="M26" s="131"/>
      <c r="N26" s="131"/>
      <c r="O26" s="131"/>
    </row>
    <row r="27" ht="30" customHeight="1" spans="1:15">
      <c r="A27" s="7"/>
      <c r="B27" s="7"/>
      <c r="C27" s="7" t="s">
        <v>48</v>
      </c>
      <c r="D27" s="7"/>
      <c r="E27" s="132">
        <f>O18</f>
        <v>1969356</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零元整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37"/>
  <sheetViews>
    <sheetView workbookViewId="0">
      <selection activeCell="P7" sqref="P7"/>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33.75" customHeight="1" spans="1:15">
      <c r="A8" s="22"/>
      <c r="B8" s="23"/>
      <c r="C8" s="17"/>
      <c r="D8" s="24"/>
      <c r="E8" s="19">
        <v>43134</v>
      </c>
      <c r="F8" s="25">
        <v>637138</v>
      </c>
      <c r="G8" s="28"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20.1"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20"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20"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20"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D18*G18</f>
        <v>30000</v>
      </c>
      <c r="I18" s="37">
        <v>644</v>
      </c>
      <c r="J18" s="79">
        <v>0</v>
      </c>
      <c r="K18" s="80"/>
      <c r="L18" s="79"/>
      <c r="M18" s="81"/>
      <c r="N18" s="80" t="s">
        <v>59</v>
      </c>
      <c r="O18" s="79">
        <f>D18-H18-I18-J18-L18</f>
        <v>1969356</v>
      </c>
    </row>
    <row r="19" ht="20" customHeight="1" spans="1:15">
      <c r="A19" s="27"/>
      <c r="B19" s="29" t="s">
        <v>1</v>
      </c>
      <c r="C19" s="17"/>
      <c r="D19" s="24"/>
      <c r="E19" s="19"/>
      <c r="F19" s="24"/>
      <c r="G19" s="28"/>
      <c r="H19" s="21"/>
      <c r="I19" s="21"/>
      <c r="J19" s="73"/>
      <c r="K19" s="77"/>
      <c r="L19" s="73"/>
      <c r="M19" s="78"/>
      <c r="N19" s="74"/>
      <c r="O19" s="52"/>
    </row>
    <row r="20" ht="39" customHeight="1" spans="1:15">
      <c r="A20" s="46">
        <v>6</v>
      </c>
      <c r="B20" s="47">
        <v>43364</v>
      </c>
      <c r="C20" s="48" t="s">
        <v>38</v>
      </c>
      <c r="D20" s="25">
        <v>500000</v>
      </c>
      <c r="E20" s="125" t="s">
        <v>61</v>
      </c>
      <c r="F20" s="25">
        <v>1980593</v>
      </c>
      <c r="G20" s="130">
        <v>0.015</v>
      </c>
      <c r="H20" s="52">
        <f>D20*G20</f>
        <v>7500</v>
      </c>
      <c r="I20" s="52">
        <v>1105</v>
      </c>
      <c r="J20" s="95">
        <v>0</v>
      </c>
      <c r="K20" s="77"/>
      <c r="L20" s="82">
        <f>D20*1%</f>
        <v>5000</v>
      </c>
      <c r="M20" s="92" t="s">
        <v>62</v>
      </c>
      <c r="N20" s="77" t="s">
        <v>59</v>
      </c>
      <c r="O20" s="95">
        <f>D20-H20-I20-J20-L20</f>
        <v>486395</v>
      </c>
    </row>
    <row r="21" ht="20" customHeight="1" spans="1:15">
      <c r="A21" s="27"/>
      <c r="B21" s="29"/>
      <c r="C21" s="17"/>
      <c r="D21" s="40"/>
      <c r="E21" s="50"/>
      <c r="F21" s="25"/>
      <c r="G21" s="28"/>
      <c r="H21" s="21"/>
      <c r="I21" s="21"/>
      <c r="J21" s="73"/>
      <c r="K21" s="77"/>
      <c r="L21" s="142"/>
      <c r="M21" s="143"/>
      <c r="N21" s="74"/>
      <c r="O21" s="52"/>
    </row>
    <row r="22" ht="20" customHeight="1" spans="1:15">
      <c r="A22" s="27"/>
      <c r="B22" s="23"/>
      <c r="C22" s="17"/>
      <c r="D22" s="40"/>
      <c r="E22" s="50"/>
      <c r="F22" s="25"/>
      <c r="G22" s="28"/>
      <c r="H22" s="21"/>
      <c r="I22" s="21"/>
      <c r="J22" s="73"/>
      <c r="K22" s="74"/>
      <c r="L22" s="73"/>
      <c r="M22" s="74"/>
      <c r="N22" s="74"/>
      <c r="O22" s="21"/>
    </row>
    <row r="23" ht="20" customHeight="1" spans="1:15">
      <c r="A23" s="27"/>
      <c r="B23" s="23"/>
      <c r="C23" s="17"/>
      <c r="D23" s="40"/>
      <c r="E23" s="30"/>
      <c r="F23" s="40"/>
      <c r="G23" s="28"/>
      <c r="H23" s="21"/>
      <c r="I23" s="21"/>
      <c r="J23" s="73"/>
      <c r="K23" s="74"/>
      <c r="L23" s="73"/>
      <c r="M23" s="74"/>
      <c r="N23" s="74"/>
      <c r="O23" s="21"/>
    </row>
    <row r="24" ht="20" customHeight="1" spans="1:15">
      <c r="A24" s="27"/>
      <c r="B24" s="23"/>
      <c r="C24" s="17"/>
      <c r="D24" s="24"/>
      <c r="E24" s="19"/>
      <c r="F24" s="24"/>
      <c r="G24" s="28"/>
      <c r="H24" s="21"/>
      <c r="I24" s="21"/>
      <c r="J24" s="73"/>
      <c r="K24" s="74"/>
      <c r="L24" s="73"/>
      <c r="M24" s="74"/>
      <c r="N24" s="74"/>
      <c r="O24" s="21"/>
    </row>
    <row r="25" ht="30" customHeight="1" spans="1:15">
      <c r="A25" s="7" t="s">
        <v>42</v>
      </c>
      <c r="B25" s="7"/>
      <c r="C25" s="53" t="s">
        <v>43</v>
      </c>
      <c r="D25" s="54">
        <f t="shared" ref="D25:J25" si="2">SUM(D7:D24)</f>
        <v>4860000</v>
      </c>
      <c r="E25" s="53" t="s">
        <v>43</v>
      </c>
      <c r="F25" s="54">
        <f t="shared" si="2"/>
        <v>7802265</v>
      </c>
      <c r="G25" s="53" t="s">
        <v>43</v>
      </c>
      <c r="H25" s="54">
        <f t="shared" si="2"/>
        <v>72900</v>
      </c>
      <c r="I25" s="54">
        <f t="shared" si="2"/>
        <v>5539</v>
      </c>
      <c r="J25" s="54">
        <f t="shared" si="2"/>
        <v>6800</v>
      </c>
      <c r="K25" s="53" t="s">
        <v>43</v>
      </c>
      <c r="L25" s="54">
        <f>SUM(L7:L24)</f>
        <v>5000</v>
      </c>
      <c r="M25" s="53" t="s">
        <v>43</v>
      </c>
      <c r="N25" s="53" t="s">
        <v>43</v>
      </c>
      <c r="O25" s="54">
        <f>SUM(O7:O24)</f>
        <v>4769761</v>
      </c>
    </row>
    <row r="26" ht="30" customHeight="1" spans="1:15">
      <c r="A26" s="7" t="s">
        <v>44</v>
      </c>
      <c r="B26" s="7"/>
      <c r="C26" s="7" t="s">
        <v>45</v>
      </c>
      <c r="D26" s="7"/>
      <c r="E26" s="131">
        <f>E27+L26</f>
        <v>486395</v>
      </c>
      <c r="F26" s="131"/>
      <c r="G26" s="131"/>
      <c r="H26" s="131"/>
      <c r="I26" s="7" t="s">
        <v>46</v>
      </c>
      <c r="J26" s="7"/>
      <c r="K26" s="7" t="s">
        <v>47</v>
      </c>
      <c r="L26" s="131">
        <v>0</v>
      </c>
      <c r="M26" s="131"/>
      <c r="N26" s="131"/>
      <c r="O26" s="131"/>
    </row>
    <row r="27" ht="30" customHeight="1" spans="1:15">
      <c r="A27" s="7"/>
      <c r="B27" s="7"/>
      <c r="C27" s="7" t="s">
        <v>48</v>
      </c>
      <c r="D27" s="7"/>
      <c r="E27" s="132">
        <f>O20</f>
        <v>486395</v>
      </c>
      <c r="F27" s="132"/>
      <c r="G27" s="132"/>
      <c r="H27" s="132"/>
      <c r="I27" s="7"/>
      <c r="J27" s="7"/>
      <c r="K27" s="7" t="s">
        <v>49</v>
      </c>
      <c r="L27" s="136" t="str">
        <f>SUBSTITUTE(SUBSTITUTE(TEXT(INT(L26),"[DBNum2][$-804]G/通用格式元"&amp;IF(INT(L26)=L26,"整",""))&amp;TEXT(MID(L26,FIND(".",L26&amp;".0")+1,1),"[DBNum2][$-804]G/通用格式角")&amp;TEXT(MID(L26,FIND(".",L26&amp;".0")+2,1),"[DBNum2][$-804]G/通用格式分"),"零角","零"),"零分","")</f>
        <v>零元整</v>
      </c>
      <c r="M27" s="136"/>
      <c r="N27" s="136"/>
      <c r="O27" s="136"/>
    </row>
    <row r="28" ht="50.1" customHeight="1" spans="1:15">
      <c r="A28" s="7" t="s">
        <v>50</v>
      </c>
      <c r="B28" s="7"/>
      <c r="C28" s="41"/>
      <c r="D28" s="41"/>
      <c r="E28" s="41"/>
      <c r="F28" s="41"/>
      <c r="G28" s="41"/>
      <c r="H28" s="41"/>
      <c r="I28" s="7" t="s">
        <v>51</v>
      </c>
      <c r="J28" s="7"/>
      <c r="K28" s="7" t="s">
        <v>52</v>
      </c>
      <c r="L28" s="7"/>
      <c r="M28" s="7"/>
      <c r="N28" s="7"/>
      <c r="O28" s="7"/>
    </row>
    <row r="29" ht="50.1" customHeight="1" spans="1:15">
      <c r="A29" s="7" t="s">
        <v>53</v>
      </c>
      <c r="B29" s="7"/>
      <c r="C29" s="41"/>
      <c r="D29" s="41"/>
      <c r="E29" s="41"/>
      <c r="F29" s="41"/>
      <c r="G29" s="41"/>
      <c r="H29" s="41"/>
      <c r="I29" s="7" t="s">
        <v>54</v>
      </c>
      <c r="J29" s="7"/>
      <c r="K29" s="41"/>
      <c r="L29" s="41"/>
      <c r="M29" s="41"/>
      <c r="N29" s="41"/>
      <c r="O29" s="41"/>
    </row>
    <row r="30" ht="50.1" customHeight="1" spans="1:15">
      <c r="A30" s="7" t="s">
        <v>55</v>
      </c>
      <c r="B30" s="7"/>
      <c r="C30" s="137"/>
      <c r="D30" s="137"/>
      <c r="E30" s="137"/>
      <c r="F30" s="137"/>
      <c r="G30" s="137"/>
      <c r="H30" s="137"/>
      <c r="I30" s="7" t="s">
        <v>56</v>
      </c>
      <c r="J30" s="7"/>
      <c r="K30" s="137"/>
      <c r="L30" s="137"/>
      <c r="M30" s="137"/>
      <c r="N30" s="137"/>
      <c r="O30" s="137"/>
    </row>
    <row r="31" ht="50.1" customHeight="1" spans="1:15">
      <c r="A31" s="7" t="s">
        <v>57</v>
      </c>
      <c r="B31" s="7"/>
      <c r="C31" s="137"/>
      <c r="D31" s="137"/>
      <c r="E31" s="137"/>
      <c r="F31" s="137"/>
      <c r="G31" s="137"/>
      <c r="H31" s="137"/>
      <c r="I31" s="7" t="s">
        <v>58</v>
      </c>
      <c r="J31" s="7"/>
      <c r="K31" s="137"/>
      <c r="L31" s="137"/>
      <c r="M31" s="137"/>
      <c r="N31" s="137"/>
      <c r="O31" s="137"/>
    </row>
    <row r="34" ht="13.5" spans="17:17">
      <c r="Q34"/>
    </row>
    <row r="37" ht="13.5" spans="2:2">
      <c r="B37"/>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5:B25"/>
    <mergeCell ref="C26:D26"/>
    <mergeCell ref="E26:H26"/>
    <mergeCell ref="L26:O26"/>
    <mergeCell ref="C27:D27"/>
    <mergeCell ref="E27:H27"/>
    <mergeCell ref="L27:O27"/>
    <mergeCell ref="A28:B28"/>
    <mergeCell ref="C28:H28"/>
    <mergeCell ref="I28:J28"/>
    <mergeCell ref="K28:O28"/>
    <mergeCell ref="A29:B29"/>
    <mergeCell ref="C29:H29"/>
    <mergeCell ref="I29:J29"/>
    <mergeCell ref="K29:O29"/>
    <mergeCell ref="A30:B30"/>
    <mergeCell ref="C30:H30"/>
    <mergeCell ref="I30:J30"/>
    <mergeCell ref="K30:O30"/>
    <mergeCell ref="A31:B31"/>
    <mergeCell ref="C31:H31"/>
    <mergeCell ref="I31:J31"/>
    <mergeCell ref="K31:O31"/>
    <mergeCell ref="A5:A6"/>
    <mergeCell ref="A7:A8"/>
    <mergeCell ref="H3:H4"/>
    <mergeCell ref="A26:B27"/>
    <mergeCell ref="I26:J27"/>
  </mergeCells>
  <printOptions horizontalCentered="1" verticalCentered="1"/>
  <pageMargins left="0" right="0" top="0" bottom="0" header="0" footer="0"/>
  <pageSetup paperSize="9" scale="90" fitToHeight="0"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42"/>
  <sheetViews>
    <sheetView topLeftCell="A7" workbookViewId="0">
      <selection activeCell="C44" sqref="C44"/>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7.95"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7.95" customHeight="1" spans="1:15">
      <c r="A3" s="7" t="s">
        <v>13</v>
      </c>
      <c r="B3" s="7"/>
      <c r="C3" s="9">
        <v>9500000</v>
      </c>
      <c r="D3" s="9"/>
      <c r="E3" s="9" t="s">
        <v>14</v>
      </c>
      <c r="F3" s="10" t="s">
        <v>7</v>
      </c>
      <c r="G3" s="10"/>
      <c r="H3" s="11" t="s">
        <v>15</v>
      </c>
      <c r="I3" s="133" t="s">
        <v>16</v>
      </c>
      <c r="J3" s="134"/>
      <c r="K3" s="134"/>
      <c r="L3" s="134"/>
      <c r="M3" s="135" t="s">
        <v>17</v>
      </c>
      <c r="N3" s="7" t="s">
        <v>18</v>
      </c>
      <c r="O3" s="68" t="s">
        <v>19</v>
      </c>
    </row>
    <row r="4" ht="27.95" customHeight="1" spans="1:15">
      <c r="A4" s="7" t="s">
        <v>20</v>
      </c>
      <c r="B4" s="7"/>
      <c r="C4" s="129"/>
      <c r="D4" s="129"/>
      <c r="E4" s="9" t="s">
        <v>21</v>
      </c>
      <c r="F4" s="10"/>
      <c r="G4" s="10"/>
      <c r="H4" s="13"/>
      <c r="I4" s="69"/>
      <c r="J4" s="70"/>
      <c r="K4" s="70"/>
      <c r="L4" s="70"/>
      <c r="M4" s="135" t="s">
        <v>22</v>
      </c>
      <c r="N4" s="9" t="s">
        <v>23</v>
      </c>
      <c r="O4" s="72" t="s">
        <v>10</v>
      </c>
    </row>
    <row r="5" ht="27.95" customHeight="1" spans="1:15">
      <c r="A5" s="7" t="s">
        <v>24</v>
      </c>
      <c r="B5" s="7" t="s">
        <v>25</v>
      </c>
      <c r="C5" s="7"/>
      <c r="D5" s="7"/>
      <c r="E5" s="7" t="s">
        <v>26</v>
      </c>
      <c r="F5" s="7"/>
      <c r="G5" s="7" t="s">
        <v>27</v>
      </c>
      <c r="H5" s="7"/>
      <c r="I5" s="7" t="s">
        <v>28</v>
      </c>
      <c r="J5" s="7" t="s">
        <v>29</v>
      </c>
      <c r="K5" s="7"/>
      <c r="L5" s="7" t="s">
        <v>30</v>
      </c>
      <c r="M5" s="7"/>
      <c r="N5" s="9" t="s">
        <v>31</v>
      </c>
      <c r="O5" s="9"/>
    </row>
    <row r="6" ht="27.95"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9" customHeight="1" spans="1:15">
      <c r="A20" s="27">
        <v>6</v>
      </c>
      <c r="B20" s="23">
        <v>43364</v>
      </c>
      <c r="C20" s="17" t="s">
        <v>38</v>
      </c>
      <c r="D20" s="24">
        <v>500000</v>
      </c>
      <c r="E20" s="38" t="s">
        <v>61</v>
      </c>
      <c r="F20" s="24">
        <v>1980593</v>
      </c>
      <c r="G20" s="20">
        <v>0.015</v>
      </c>
      <c r="H20" s="21">
        <f t="shared" si="2"/>
        <v>7500</v>
      </c>
      <c r="I20" s="21">
        <v>1105</v>
      </c>
      <c r="J20" s="73">
        <v>0</v>
      </c>
      <c r="K20" s="74"/>
      <c r="L20" s="82">
        <f>D20*1%</f>
        <v>5000</v>
      </c>
      <c r="M20" s="92" t="s">
        <v>62</v>
      </c>
      <c r="N20" s="74" t="s">
        <v>59</v>
      </c>
      <c r="O20" s="73">
        <f t="shared" si="3"/>
        <v>486395</v>
      </c>
    </row>
    <row r="21" ht="20" customHeight="1" spans="1:15">
      <c r="A21" s="27"/>
      <c r="B21" s="29" t="s">
        <v>1</v>
      </c>
      <c r="C21" s="17"/>
      <c r="D21" s="24"/>
      <c r="E21" s="19"/>
      <c r="F21" s="24"/>
      <c r="G21" s="28"/>
      <c r="H21" s="21"/>
      <c r="I21" s="21"/>
      <c r="J21" s="73"/>
      <c r="K21" s="77"/>
      <c r="L21" s="73"/>
      <c r="M21" s="78"/>
      <c r="N21" s="74"/>
      <c r="O21" s="52"/>
    </row>
    <row r="22" ht="31" customHeight="1" spans="1:15">
      <c r="A22" s="46">
        <v>7</v>
      </c>
      <c r="B22" s="47">
        <v>43370</v>
      </c>
      <c r="C22" s="48" t="s">
        <v>38</v>
      </c>
      <c r="D22" s="25">
        <v>100000</v>
      </c>
      <c r="E22" s="125"/>
      <c r="F22" s="25"/>
      <c r="G22" s="130">
        <v>0.015</v>
      </c>
      <c r="H22" s="52">
        <f t="shared" si="2"/>
        <v>1500</v>
      </c>
      <c r="I22" s="52">
        <v>0</v>
      </c>
      <c r="J22" s="95">
        <v>0</v>
      </c>
      <c r="K22" s="77"/>
      <c r="L22" s="82">
        <f>D22*1%</f>
        <v>1000</v>
      </c>
      <c r="M22" s="92" t="s">
        <v>62</v>
      </c>
      <c r="N22" s="77" t="s">
        <v>59</v>
      </c>
      <c r="O22" s="95">
        <f t="shared" si="3"/>
        <v>97500</v>
      </c>
    </row>
    <row r="23" ht="20" customHeight="1" spans="1:15">
      <c r="A23" s="27"/>
      <c r="B23" s="23"/>
      <c r="C23" s="17"/>
      <c r="D23" s="40"/>
      <c r="E23" s="30"/>
      <c r="F23" s="40"/>
      <c r="G23" s="28"/>
      <c r="H23" s="21"/>
      <c r="I23" s="21"/>
      <c r="J23" s="73"/>
      <c r="K23" s="74"/>
      <c r="L23" s="73"/>
      <c r="M23" s="74"/>
      <c r="N23" s="74"/>
      <c r="O23" s="21"/>
    </row>
    <row r="24" ht="20" customHeight="1" spans="1:15">
      <c r="A24" s="27"/>
      <c r="B24" s="23"/>
      <c r="C24" s="17"/>
      <c r="D24" s="40"/>
      <c r="E24" s="30"/>
      <c r="F24" s="40"/>
      <c r="G24" s="28"/>
      <c r="H24" s="21"/>
      <c r="I24" s="21"/>
      <c r="J24" s="73"/>
      <c r="K24" s="74"/>
      <c r="L24" s="73"/>
      <c r="M24" s="74"/>
      <c r="N24" s="74"/>
      <c r="O24" s="21"/>
    </row>
    <row r="25" ht="20" customHeight="1" spans="1:15">
      <c r="A25" s="27"/>
      <c r="B25" s="23"/>
      <c r="C25" s="17"/>
      <c r="D25" s="40"/>
      <c r="E25" s="30"/>
      <c r="F25" s="40"/>
      <c r="G25" s="28"/>
      <c r="H25" s="21"/>
      <c r="I25" s="21"/>
      <c r="J25" s="73"/>
      <c r="K25" s="74"/>
      <c r="L25" s="73"/>
      <c r="M25" s="74"/>
      <c r="N25" s="74"/>
      <c r="O25" s="21"/>
    </row>
    <row r="26" ht="20" customHeight="1" spans="1:15">
      <c r="A26" s="27"/>
      <c r="B26" s="23"/>
      <c r="C26" s="17"/>
      <c r="D26" s="40"/>
      <c r="E26" s="30"/>
      <c r="F26" s="40"/>
      <c r="G26" s="28"/>
      <c r="H26" s="21"/>
      <c r="I26" s="21"/>
      <c r="J26" s="73"/>
      <c r="K26" s="74"/>
      <c r="L26" s="73"/>
      <c r="M26" s="74"/>
      <c r="N26" s="74"/>
      <c r="O26" s="21"/>
    </row>
    <row r="27" ht="20" customHeight="1" spans="1:15">
      <c r="A27" s="27"/>
      <c r="B27" s="23"/>
      <c r="C27" s="17"/>
      <c r="D27" s="40"/>
      <c r="E27" s="30"/>
      <c r="F27" s="40"/>
      <c r="G27" s="28"/>
      <c r="H27" s="21"/>
      <c r="I27" s="21"/>
      <c r="J27" s="73"/>
      <c r="K27" s="74"/>
      <c r="L27" s="73"/>
      <c r="M27" s="74"/>
      <c r="N27" s="74"/>
      <c r="O27" s="21"/>
    </row>
    <row r="28" ht="20" customHeight="1" spans="1:15">
      <c r="A28" s="27"/>
      <c r="B28" s="23"/>
      <c r="C28" s="17"/>
      <c r="D28" s="40"/>
      <c r="E28" s="30"/>
      <c r="F28" s="40"/>
      <c r="G28" s="28"/>
      <c r="H28" s="21"/>
      <c r="I28" s="21"/>
      <c r="J28" s="73"/>
      <c r="K28" s="74"/>
      <c r="L28" s="73"/>
      <c r="M28" s="74"/>
      <c r="N28" s="74"/>
      <c r="O28" s="21"/>
    </row>
    <row r="29" ht="20" customHeight="1" spans="1:15">
      <c r="A29" s="27"/>
      <c r="B29" s="23"/>
      <c r="C29" s="17"/>
      <c r="D29" s="24"/>
      <c r="E29" s="19"/>
      <c r="F29" s="24"/>
      <c r="G29" s="28"/>
      <c r="H29" s="21"/>
      <c r="I29" s="21"/>
      <c r="J29" s="73"/>
      <c r="K29" s="74"/>
      <c r="L29" s="73"/>
      <c r="M29" s="74"/>
      <c r="N29" s="74"/>
      <c r="O29" s="21"/>
    </row>
    <row r="30" ht="30" customHeight="1" spans="1:15">
      <c r="A30" s="7" t="s">
        <v>42</v>
      </c>
      <c r="B30" s="7"/>
      <c r="C30" s="53" t="s">
        <v>43</v>
      </c>
      <c r="D30" s="54">
        <f>SUM(D7:D29)</f>
        <v>4960000</v>
      </c>
      <c r="E30" s="53" t="s">
        <v>43</v>
      </c>
      <c r="F30" s="54">
        <f>SUM(F7:F29)</f>
        <v>7802265</v>
      </c>
      <c r="G30" s="53" t="s">
        <v>43</v>
      </c>
      <c r="H30" s="54">
        <f>SUM(H7:H29)</f>
        <v>74400</v>
      </c>
      <c r="I30" s="54">
        <f>SUM(I7:I29)</f>
        <v>5539</v>
      </c>
      <c r="J30" s="54">
        <f>SUM(J7:J29)</f>
        <v>6800</v>
      </c>
      <c r="K30" s="53" t="s">
        <v>43</v>
      </c>
      <c r="L30" s="54">
        <f>SUM(L7:L29)</f>
        <v>6000</v>
      </c>
      <c r="M30" s="53" t="s">
        <v>43</v>
      </c>
      <c r="N30" s="53" t="s">
        <v>43</v>
      </c>
      <c r="O30" s="54">
        <f>SUM(O7:O29)</f>
        <v>4867261</v>
      </c>
    </row>
    <row r="31" ht="30" customHeight="1" spans="1:15">
      <c r="A31" s="7" t="s">
        <v>44</v>
      </c>
      <c r="B31" s="7"/>
      <c r="C31" s="7" t="s">
        <v>45</v>
      </c>
      <c r="D31" s="7"/>
      <c r="E31" s="131">
        <f>E32+L31</f>
        <v>97500</v>
      </c>
      <c r="F31" s="131"/>
      <c r="G31" s="131"/>
      <c r="H31" s="131"/>
      <c r="I31" s="7" t="s">
        <v>46</v>
      </c>
      <c r="J31" s="7"/>
      <c r="K31" s="7" t="s">
        <v>47</v>
      </c>
      <c r="L31" s="131">
        <v>0</v>
      </c>
      <c r="M31" s="131"/>
      <c r="N31" s="131"/>
      <c r="O31" s="131"/>
    </row>
    <row r="32" ht="30" customHeight="1" spans="1:15">
      <c r="A32" s="7"/>
      <c r="B32" s="7"/>
      <c r="C32" s="7" t="s">
        <v>48</v>
      </c>
      <c r="D32" s="7"/>
      <c r="E32" s="132">
        <f>O22</f>
        <v>97500</v>
      </c>
      <c r="F32" s="132"/>
      <c r="G32" s="132"/>
      <c r="H32" s="132"/>
      <c r="I32" s="7"/>
      <c r="J32" s="7"/>
      <c r="K32" s="7" t="s">
        <v>49</v>
      </c>
      <c r="L32" s="136" t="str">
        <f>SUBSTITUTE(SUBSTITUTE(TEXT(INT(L31),"[DBNum2][$-804]G/通用格式元"&amp;IF(INT(L31)=L31,"整",""))&amp;TEXT(MID(L31,FIND(".",L31&amp;".0")+1,1),"[DBNum2][$-804]G/通用格式角")&amp;TEXT(MID(L31,FIND(".",L31&amp;".0")+2,1),"[DBNum2][$-804]G/通用格式分"),"零角","零"),"零分","")</f>
        <v>零元整</v>
      </c>
      <c r="M32" s="136"/>
      <c r="N32" s="136"/>
      <c r="O32" s="136"/>
    </row>
    <row r="33" ht="50.1" customHeight="1" spans="1:15">
      <c r="A33" s="7" t="s">
        <v>50</v>
      </c>
      <c r="B33" s="7"/>
      <c r="C33" s="41"/>
      <c r="D33" s="41"/>
      <c r="E33" s="41"/>
      <c r="F33" s="41"/>
      <c r="G33" s="41"/>
      <c r="H33" s="41"/>
      <c r="I33" s="7" t="s">
        <v>51</v>
      </c>
      <c r="J33" s="7"/>
      <c r="K33" s="7" t="s">
        <v>52</v>
      </c>
      <c r="L33" s="7"/>
      <c r="M33" s="7"/>
      <c r="N33" s="7"/>
      <c r="O33" s="7"/>
    </row>
    <row r="34" ht="50.1" customHeight="1" spans="1:15">
      <c r="A34" s="7" t="s">
        <v>53</v>
      </c>
      <c r="B34" s="7"/>
      <c r="C34" s="41"/>
      <c r="D34" s="41"/>
      <c r="E34" s="41"/>
      <c r="F34" s="41"/>
      <c r="G34" s="41"/>
      <c r="H34" s="41"/>
      <c r="I34" s="7" t="s">
        <v>54</v>
      </c>
      <c r="J34" s="7"/>
      <c r="K34" s="41"/>
      <c r="L34" s="41"/>
      <c r="M34" s="41"/>
      <c r="N34" s="41"/>
      <c r="O34" s="41"/>
    </row>
    <row r="35" ht="50.1" customHeight="1" spans="1:15">
      <c r="A35" s="7" t="s">
        <v>55</v>
      </c>
      <c r="B35" s="7"/>
      <c r="C35" s="137"/>
      <c r="D35" s="137"/>
      <c r="E35" s="137"/>
      <c r="F35" s="137"/>
      <c r="G35" s="137"/>
      <c r="H35" s="137"/>
      <c r="I35" s="7" t="s">
        <v>56</v>
      </c>
      <c r="J35" s="7"/>
      <c r="K35" s="137"/>
      <c r="L35" s="137"/>
      <c r="M35" s="137"/>
      <c r="N35" s="137"/>
      <c r="O35" s="137"/>
    </row>
    <row r="36" ht="50.1" customHeight="1" spans="1:15">
      <c r="A36" s="7" t="s">
        <v>57</v>
      </c>
      <c r="B36" s="7"/>
      <c r="C36" s="137"/>
      <c r="D36" s="137"/>
      <c r="E36" s="137"/>
      <c r="F36" s="137"/>
      <c r="G36" s="137"/>
      <c r="H36" s="137"/>
      <c r="I36" s="7" t="s">
        <v>58</v>
      </c>
      <c r="J36" s="7"/>
      <c r="K36" s="137"/>
      <c r="L36" s="137"/>
      <c r="M36" s="137"/>
      <c r="N36" s="137"/>
      <c r="O36" s="137"/>
    </row>
    <row r="39" ht="13.5" spans="17:17">
      <c r="Q39"/>
    </row>
    <row r="42" ht="13.5" spans="2:2">
      <c r="B42"/>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30:B30"/>
    <mergeCell ref="C31:D31"/>
    <mergeCell ref="E31:H31"/>
    <mergeCell ref="L31:O31"/>
    <mergeCell ref="C32:D32"/>
    <mergeCell ref="E32:H32"/>
    <mergeCell ref="L32:O32"/>
    <mergeCell ref="A33:B33"/>
    <mergeCell ref="C33:H33"/>
    <mergeCell ref="I33:J33"/>
    <mergeCell ref="K33:O33"/>
    <mergeCell ref="A34:B34"/>
    <mergeCell ref="C34:H34"/>
    <mergeCell ref="I34:J34"/>
    <mergeCell ref="K34:O34"/>
    <mergeCell ref="A35:B35"/>
    <mergeCell ref="C35:H35"/>
    <mergeCell ref="I35:J35"/>
    <mergeCell ref="K35:O35"/>
    <mergeCell ref="A36:B36"/>
    <mergeCell ref="C36:H36"/>
    <mergeCell ref="I36:J36"/>
    <mergeCell ref="K36:O36"/>
    <mergeCell ref="A5:A6"/>
    <mergeCell ref="A7:A8"/>
    <mergeCell ref="H3:H4"/>
    <mergeCell ref="A31:B32"/>
    <mergeCell ref="I31:J32"/>
  </mergeCells>
  <printOptions horizontalCentered="1" verticalCentered="1"/>
  <pageMargins left="0" right="0" top="0" bottom="0" header="0" footer="0"/>
  <pageSetup paperSize="9" scale="90" fitToHeight="0"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42"/>
  <sheetViews>
    <sheetView topLeftCell="A7" workbookViewId="0">
      <selection activeCell="Q24" sqref="Q24"/>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3" width="7.5" style="1" customWidth="1"/>
    <col min="14"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4" customHeight="1" spans="1:15">
      <c r="A3" s="7" t="s">
        <v>13</v>
      </c>
      <c r="B3" s="7"/>
      <c r="C3" s="9">
        <v>9500000</v>
      </c>
      <c r="D3" s="9"/>
      <c r="E3" s="9" t="s">
        <v>14</v>
      </c>
      <c r="F3" s="10" t="s">
        <v>7</v>
      </c>
      <c r="G3" s="10"/>
      <c r="H3" s="11" t="s">
        <v>15</v>
      </c>
      <c r="I3" s="133" t="s">
        <v>16</v>
      </c>
      <c r="J3" s="134"/>
      <c r="K3" s="134"/>
      <c r="L3" s="134"/>
      <c r="M3" s="135" t="s">
        <v>17</v>
      </c>
      <c r="N3" s="7" t="s">
        <v>18</v>
      </c>
      <c r="O3" s="68" t="s">
        <v>19</v>
      </c>
    </row>
    <row r="4" ht="24" customHeight="1" spans="1:15">
      <c r="A4" s="7" t="s">
        <v>20</v>
      </c>
      <c r="B4" s="7"/>
      <c r="C4" s="129"/>
      <c r="D4" s="129"/>
      <c r="E4" s="9" t="s">
        <v>21</v>
      </c>
      <c r="F4" s="10"/>
      <c r="G4" s="10"/>
      <c r="H4" s="13"/>
      <c r="I4" s="69"/>
      <c r="J4" s="70"/>
      <c r="K4" s="70"/>
      <c r="L4" s="70"/>
      <c r="M4" s="135" t="s">
        <v>22</v>
      </c>
      <c r="N4" s="9" t="s">
        <v>23</v>
      </c>
      <c r="O4" s="72" t="s">
        <v>10</v>
      </c>
    </row>
    <row r="5" ht="24" customHeight="1" spans="1:15">
      <c r="A5" s="7" t="s">
        <v>24</v>
      </c>
      <c r="B5" s="7" t="s">
        <v>25</v>
      </c>
      <c r="C5" s="7"/>
      <c r="D5" s="7"/>
      <c r="E5" s="7" t="s">
        <v>26</v>
      </c>
      <c r="F5" s="7"/>
      <c r="G5" s="7" t="s">
        <v>27</v>
      </c>
      <c r="H5" s="7"/>
      <c r="I5" s="7" t="s">
        <v>28</v>
      </c>
      <c r="J5" s="7" t="s">
        <v>29</v>
      </c>
      <c r="K5" s="7"/>
      <c r="L5" s="7" t="s">
        <v>30</v>
      </c>
      <c r="M5" s="7"/>
      <c r="N5" s="9" t="s">
        <v>31</v>
      </c>
      <c r="O5" s="9"/>
    </row>
    <row r="6"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9" customHeight="1" spans="1:15">
      <c r="A20" s="27">
        <v>6</v>
      </c>
      <c r="B20" s="23">
        <v>43364</v>
      </c>
      <c r="C20" s="17" t="s">
        <v>38</v>
      </c>
      <c r="D20" s="24">
        <v>500000</v>
      </c>
      <c r="E20" s="38" t="s">
        <v>61</v>
      </c>
      <c r="F20" s="24">
        <v>1980593</v>
      </c>
      <c r="G20" s="20">
        <v>0.015</v>
      </c>
      <c r="H20" s="21">
        <f t="shared" si="2"/>
        <v>7500</v>
      </c>
      <c r="I20" s="21">
        <v>1105</v>
      </c>
      <c r="J20" s="73">
        <v>0</v>
      </c>
      <c r="K20" s="74"/>
      <c r="L20" s="82">
        <f>D20*1%</f>
        <v>5000</v>
      </c>
      <c r="M20" s="92" t="s">
        <v>62</v>
      </c>
      <c r="N20" s="74" t="s">
        <v>59</v>
      </c>
      <c r="O20" s="73">
        <f t="shared" si="3"/>
        <v>486395</v>
      </c>
    </row>
    <row r="21" ht="20" customHeight="1" spans="1:15">
      <c r="A21" s="27"/>
      <c r="B21" s="29"/>
      <c r="C21" s="17"/>
      <c r="D21" s="24"/>
      <c r="E21" s="19"/>
      <c r="F21" s="24"/>
      <c r="G21" s="28"/>
      <c r="H21" s="21"/>
      <c r="I21" s="21"/>
      <c r="J21" s="73"/>
      <c r="K21" s="77"/>
      <c r="L21" s="73"/>
      <c r="M21" s="78"/>
      <c r="N21" s="74"/>
      <c r="O21" s="52"/>
    </row>
    <row r="22" ht="31" customHeight="1" spans="1:15">
      <c r="A22" s="27">
        <v>7</v>
      </c>
      <c r="B22" s="23">
        <v>43370</v>
      </c>
      <c r="C22" s="17" t="s">
        <v>38</v>
      </c>
      <c r="D22" s="24">
        <v>100000</v>
      </c>
      <c r="E22" s="38"/>
      <c r="F22" s="39"/>
      <c r="G22" s="20">
        <v>0.015</v>
      </c>
      <c r="H22" s="21">
        <f t="shared" si="2"/>
        <v>1500</v>
      </c>
      <c r="I22" s="21">
        <v>0</v>
      </c>
      <c r="J22" s="73">
        <v>0</v>
      </c>
      <c r="K22" s="74"/>
      <c r="L22" s="82">
        <f>D22*1%</f>
        <v>1000</v>
      </c>
      <c r="M22" s="92" t="s">
        <v>62</v>
      </c>
      <c r="N22" s="74" t="s">
        <v>59</v>
      </c>
      <c r="O22" s="73">
        <f t="shared" si="3"/>
        <v>97500</v>
      </c>
    </row>
    <row r="23" ht="20" customHeight="1" spans="1:15">
      <c r="A23" s="27"/>
      <c r="B23" s="29" t="s">
        <v>1</v>
      </c>
      <c r="C23" s="17"/>
      <c r="D23" s="24"/>
      <c r="E23" s="19"/>
      <c r="F23" s="24"/>
      <c r="G23" s="28"/>
      <c r="H23" s="21"/>
      <c r="I23" s="21"/>
      <c r="J23" s="73"/>
      <c r="K23" s="77"/>
      <c r="L23" s="73"/>
      <c r="M23" s="78"/>
      <c r="N23" s="74"/>
      <c r="O23" s="52"/>
    </row>
    <row r="24" ht="28" customHeight="1" spans="1:15">
      <c r="A24" s="46">
        <v>8</v>
      </c>
      <c r="B24" s="47">
        <v>43405</v>
      </c>
      <c r="C24" s="48" t="s">
        <v>38</v>
      </c>
      <c r="D24" s="25">
        <v>400000</v>
      </c>
      <c r="E24" s="125">
        <v>43402</v>
      </c>
      <c r="F24" s="25">
        <v>742660</v>
      </c>
      <c r="G24" s="130">
        <v>0.015</v>
      </c>
      <c r="H24" s="52">
        <f>D24*G24</f>
        <v>6000</v>
      </c>
      <c r="I24" s="52">
        <v>225461</v>
      </c>
      <c r="J24" s="95">
        <v>0</v>
      </c>
      <c r="K24" s="77"/>
      <c r="L24" s="82">
        <f>D24*1%</f>
        <v>4000</v>
      </c>
      <c r="M24" s="92" t="s">
        <v>62</v>
      </c>
      <c r="N24" s="77" t="s">
        <v>59</v>
      </c>
      <c r="O24" s="95">
        <f>D24-H24-I24-J24-L24</f>
        <v>164539</v>
      </c>
    </row>
    <row r="25" ht="20" customHeight="1" spans="1:15">
      <c r="A25" s="27"/>
      <c r="B25" s="23"/>
      <c r="C25" s="17"/>
      <c r="D25" s="40"/>
      <c r="E25" s="30"/>
      <c r="F25" s="40"/>
      <c r="G25" s="28"/>
      <c r="H25" s="21"/>
      <c r="I25" s="21"/>
      <c r="J25" s="73"/>
      <c r="K25" s="74"/>
      <c r="L25" s="73"/>
      <c r="M25" s="74"/>
      <c r="N25" s="74"/>
      <c r="O25" s="21"/>
    </row>
    <row r="26" ht="20" customHeight="1" spans="1:15">
      <c r="A26" s="27"/>
      <c r="B26" s="23"/>
      <c r="C26" s="17"/>
      <c r="D26" s="40"/>
      <c r="E26" s="30"/>
      <c r="F26" s="40"/>
      <c r="G26" s="28"/>
      <c r="H26" s="21"/>
      <c r="I26" s="21"/>
      <c r="J26" s="73"/>
      <c r="K26" s="74"/>
      <c r="L26" s="73"/>
      <c r="M26" s="74"/>
      <c r="N26" s="74"/>
      <c r="O26" s="21"/>
    </row>
    <row r="27" ht="20" customHeight="1" spans="1:15">
      <c r="A27" s="27"/>
      <c r="B27" s="23"/>
      <c r="C27" s="17"/>
      <c r="D27" s="40"/>
      <c r="E27" s="30"/>
      <c r="F27" s="40"/>
      <c r="G27" s="28"/>
      <c r="H27" s="21"/>
      <c r="I27" s="21"/>
      <c r="J27" s="73"/>
      <c r="K27" s="74"/>
      <c r="L27" s="73"/>
      <c r="M27" s="74"/>
      <c r="N27" s="74"/>
      <c r="O27" s="21"/>
    </row>
    <row r="28" ht="20" customHeight="1" spans="1:15">
      <c r="A28" s="27"/>
      <c r="B28" s="23"/>
      <c r="C28" s="17"/>
      <c r="D28" s="40"/>
      <c r="E28" s="30"/>
      <c r="F28" s="40"/>
      <c r="G28" s="28"/>
      <c r="H28" s="21"/>
      <c r="I28" s="21"/>
      <c r="J28" s="73"/>
      <c r="K28" s="74"/>
      <c r="L28" s="73"/>
      <c r="M28" s="74"/>
      <c r="N28" s="74"/>
      <c r="O28" s="21"/>
    </row>
    <row r="29" ht="20" customHeight="1" spans="1:15">
      <c r="A29" s="27"/>
      <c r="B29" s="23"/>
      <c r="C29" s="17"/>
      <c r="D29" s="24"/>
      <c r="E29" s="19"/>
      <c r="F29" s="24"/>
      <c r="G29" s="28"/>
      <c r="H29" s="21"/>
      <c r="I29" s="21"/>
      <c r="J29" s="73"/>
      <c r="K29" s="74"/>
      <c r="L29" s="73"/>
      <c r="M29" s="74"/>
      <c r="N29" s="74"/>
      <c r="O29" s="21"/>
    </row>
    <row r="30" ht="30" customHeight="1" spans="1:15">
      <c r="A30" s="7" t="s">
        <v>42</v>
      </c>
      <c r="B30" s="7"/>
      <c r="C30" s="53" t="s">
        <v>43</v>
      </c>
      <c r="D30" s="54">
        <f t="shared" ref="D30:J30" si="4">SUM(D7:D29)</f>
        <v>5360000</v>
      </c>
      <c r="E30" s="53" t="s">
        <v>43</v>
      </c>
      <c r="F30" s="54">
        <f t="shared" si="4"/>
        <v>8544925</v>
      </c>
      <c r="G30" s="53" t="s">
        <v>43</v>
      </c>
      <c r="H30" s="54">
        <f t="shared" si="4"/>
        <v>80400</v>
      </c>
      <c r="I30" s="54">
        <f t="shared" si="4"/>
        <v>231000</v>
      </c>
      <c r="J30" s="54">
        <f t="shared" si="4"/>
        <v>6800</v>
      </c>
      <c r="K30" s="53" t="s">
        <v>43</v>
      </c>
      <c r="L30" s="54">
        <f>SUM(L7:L29)</f>
        <v>10000</v>
      </c>
      <c r="M30" s="53" t="s">
        <v>43</v>
      </c>
      <c r="N30" s="53" t="s">
        <v>43</v>
      </c>
      <c r="O30" s="54">
        <f>SUM(O7:O29)</f>
        <v>5031800</v>
      </c>
    </row>
    <row r="31" ht="30" customHeight="1" spans="1:15">
      <c r="A31" s="7" t="s">
        <v>44</v>
      </c>
      <c r="B31" s="7"/>
      <c r="C31" s="7" t="s">
        <v>45</v>
      </c>
      <c r="D31" s="7"/>
      <c r="E31" s="131">
        <f>E32+L31</f>
        <v>164539</v>
      </c>
      <c r="F31" s="131"/>
      <c r="G31" s="131"/>
      <c r="H31" s="131"/>
      <c r="I31" s="7" t="s">
        <v>46</v>
      </c>
      <c r="J31" s="7"/>
      <c r="K31" s="7" t="s">
        <v>47</v>
      </c>
      <c r="L31" s="131">
        <v>0</v>
      </c>
      <c r="M31" s="131"/>
      <c r="N31" s="131"/>
      <c r="O31" s="131"/>
    </row>
    <row r="32" ht="30" customHeight="1" spans="1:15">
      <c r="A32" s="7"/>
      <c r="B32" s="7"/>
      <c r="C32" s="7" t="s">
        <v>48</v>
      </c>
      <c r="D32" s="7"/>
      <c r="E32" s="132">
        <f>O24</f>
        <v>164539</v>
      </c>
      <c r="F32" s="132"/>
      <c r="G32" s="132"/>
      <c r="H32" s="132"/>
      <c r="I32" s="7"/>
      <c r="J32" s="7"/>
      <c r="K32" s="7" t="s">
        <v>49</v>
      </c>
      <c r="L32" s="136" t="str">
        <f>SUBSTITUTE(SUBSTITUTE(TEXT(INT(L31),"[DBNum2][$-804]G/通用格式元"&amp;IF(INT(L31)=L31,"整",""))&amp;TEXT(MID(L31,FIND(".",L31&amp;".0")+1,1),"[DBNum2][$-804]G/通用格式角")&amp;TEXT(MID(L31,FIND(".",L31&amp;".0")+2,1),"[DBNum2][$-804]G/通用格式分"),"零角","零"),"零分","")</f>
        <v>零元整</v>
      </c>
      <c r="M32" s="136"/>
      <c r="N32" s="136"/>
      <c r="O32" s="136"/>
    </row>
    <row r="33" ht="50.1" customHeight="1" spans="1:15">
      <c r="A33" s="7" t="s">
        <v>50</v>
      </c>
      <c r="B33" s="7"/>
      <c r="C33" s="41"/>
      <c r="D33" s="41"/>
      <c r="E33" s="41"/>
      <c r="F33" s="41"/>
      <c r="G33" s="41"/>
      <c r="H33" s="41"/>
      <c r="I33" s="7" t="s">
        <v>51</v>
      </c>
      <c r="J33" s="7"/>
      <c r="K33" s="7" t="s">
        <v>52</v>
      </c>
      <c r="L33" s="7"/>
      <c r="M33" s="7"/>
      <c r="N33" s="7"/>
      <c r="O33" s="7"/>
    </row>
    <row r="34" ht="50.1" customHeight="1" spans="1:15">
      <c r="A34" s="7" t="s">
        <v>53</v>
      </c>
      <c r="B34" s="7"/>
      <c r="C34" s="41"/>
      <c r="D34" s="41"/>
      <c r="E34" s="41"/>
      <c r="F34" s="41"/>
      <c r="G34" s="41"/>
      <c r="H34" s="41"/>
      <c r="I34" s="7" t="s">
        <v>54</v>
      </c>
      <c r="J34" s="7"/>
      <c r="K34" s="41"/>
      <c r="L34" s="41"/>
      <c r="M34" s="41"/>
      <c r="N34" s="41"/>
      <c r="O34" s="41"/>
    </row>
    <row r="35" ht="50.1" customHeight="1" spans="1:15">
      <c r="A35" s="7" t="s">
        <v>55</v>
      </c>
      <c r="B35" s="7"/>
      <c r="C35" s="137"/>
      <c r="D35" s="137"/>
      <c r="E35" s="137"/>
      <c r="F35" s="137"/>
      <c r="G35" s="137"/>
      <c r="H35" s="137"/>
      <c r="I35" s="7" t="s">
        <v>56</v>
      </c>
      <c r="J35" s="7"/>
      <c r="K35" s="137"/>
      <c r="L35" s="137"/>
      <c r="M35" s="137"/>
      <c r="N35" s="137"/>
      <c r="O35" s="137"/>
    </row>
    <row r="36" ht="50.1" customHeight="1" spans="1:15">
      <c r="A36" s="7" t="s">
        <v>57</v>
      </c>
      <c r="B36" s="7"/>
      <c r="C36" s="137"/>
      <c r="D36" s="137"/>
      <c r="E36" s="137"/>
      <c r="F36" s="137"/>
      <c r="G36" s="137"/>
      <c r="H36" s="137"/>
      <c r="I36" s="7" t="s">
        <v>58</v>
      </c>
      <c r="J36" s="7"/>
      <c r="K36" s="137"/>
      <c r="L36" s="137"/>
      <c r="M36" s="137"/>
      <c r="N36" s="137"/>
      <c r="O36" s="137"/>
    </row>
    <row r="39" ht="13.5" spans="17:17">
      <c r="Q39"/>
    </row>
    <row r="42" ht="13.5" spans="2:2">
      <c r="B42"/>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30:B30"/>
    <mergeCell ref="C31:D31"/>
    <mergeCell ref="E31:H31"/>
    <mergeCell ref="L31:O31"/>
    <mergeCell ref="C32:D32"/>
    <mergeCell ref="E32:H32"/>
    <mergeCell ref="L32:O32"/>
    <mergeCell ref="A33:B33"/>
    <mergeCell ref="C33:H33"/>
    <mergeCell ref="I33:J33"/>
    <mergeCell ref="K33:O33"/>
    <mergeCell ref="A34:B34"/>
    <mergeCell ref="C34:H34"/>
    <mergeCell ref="I34:J34"/>
    <mergeCell ref="K34:O34"/>
    <mergeCell ref="A35:B35"/>
    <mergeCell ref="C35:H35"/>
    <mergeCell ref="I35:J35"/>
    <mergeCell ref="K35:O35"/>
    <mergeCell ref="A36:B36"/>
    <mergeCell ref="C36:H36"/>
    <mergeCell ref="I36:J36"/>
    <mergeCell ref="K36:O36"/>
    <mergeCell ref="A5:A6"/>
    <mergeCell ref="A7:A8"/>
    <mergeCell ref="H3:H4"/>
    <mergeCell ref="A31:B32"/>
    <mergeCell ref="I31:J32"/>
  </mergeCells>
  <printOptions horizontalCentered="1" verticalCentered="1"/>
  <pageMargins left="0" right="0" top="0" bottom="0" header="0" footer="0"/>
  <pageSetup paperSize="9" scale="90" fitToHeight="0"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R42"/>
  <sheetViews>
    <sheetView topLeftCell="C1" workbookViewId="0">
      <selection activeCell="K23" sqref="K23"/>
    </sheetView>
  </sheetViews>
  <sheetFormatPr defaultColWidth="9" defaultRowHeight="11.25"/>
  <cols>
    <col min="1" max="1" width="3.25" style="1" customWidth="1"/>
    <col min="2" max="2" width="5.88333333333333" style="4" customWidth="1"/>
    <col min="3" max="3" width="3.63333333333333" style="1" customWidth="1"/>
    <col min="4" max="4" width="9.75" style="5" customWidth="1"/>
    <col min="5" max="5" width="6.63333333333333" style="4" customWidth="1"/>
    <col min="6" max="6" width="11.5" style="5" customWidth="1"/>
    <col min="7" max="7" width="3.63333333333333" style="1" customWidth="1"/>
    <col min="8" max="8" width="11" style="5" customWidth="1"/>
    <col min="9" max="9" width="9.38333333333333" style="1" customWidth="1"/>
    <col min="10" max="10" width="9.88333333333333" style="5" customWidth="1"/>
    <col min="11" max="11" width="7.5" style="1" customWidth="1"/>
    <col min="12" max="12" width="7.38333333333333" style="1" customWidth="1"/>
    <col min="13" max="13" width="7.5" style="1" customWidth="1"/>
    <col min="14" max="14" width="5.63333333333333" style="1" customWidth="1"/>
    <col min="15" max="15" width="9.13333333333333" style="5" customWidth="1"/>
    <col min="16" max="16" width="9" style="1"/>
    <col min="17" max="17" width="11.8833333333333" style="1" customWidth="1"/>
    <col min="18" max="18" width="6.75" style="1" customWidth="1"/>
    <col min="19" max="19" width="9.13333333333333" style="1" customWidth="1"/>
    <col min="20" max="20" width="31.1333333333333" style="1" customWidth="1"/>
    <col min="21" max="21" width="9" style="1"/>
    <col min="22" max="22" width="11.25" style="1" customWidth="1"/>
    <col min="23" max="25" width="9" style="1"/>
    <col min="26" max="26" width="14.5" style="1" customWidth="1"/>
    <col min="27" max="27" width="13.1333333333333" style="1" customWidth="1"/>
    <col min="28" max="28" width="14.5" style="1" customWidth="1"/>
    <col min="29" max="16384" width="9" style="1"/>
  </cols>
  <sheetData>
    <row r="1" ht="24.95" customHeight="1" spans="1:17">
      <c r="A1" s="6" t="s">
        <v>0</v>
      </c>
      <c r="B1" s="6"/>
      <c r="C1" s="6"/>
      <c r="D1" s="6"/>
      <c r="E1" s="6"/>
      <c r="F1" s="6"/>
      <c r="G1" s="6"/>
      <c r="H1" s="6"/>
      <c r="I1" s="6"/>
      <c r="J1" s="6"/>
      <c r="K1" s="6"/>
      <c r="L1" s="6"/>
      <c r="M1" s="6"/>
      <c r="N1" s="6"/>
      <c r="O1" s="6"/>
      <c r="Q1" s="29" t="s">
        <v>1</v>
      </c>
    </row>
    <row r="2" ht="24" customHeight="1" spans="1:44">
      <c r="A2" s="7" t="s">
        <v>2</v>
      </c>
      <c r="B2" s="7"/>
      <c r="C2" s="8" t="s">
        <v>3</v>
      </c>
      <c r="D2" s="8"/>
      <c r="E2" s="8"/>
      <c r="F2" s="8"/>
      <c r="G2" s="8"/>
      <c r="H2" s="8"/>
      <c r="I2" s="8"/>
      <c r="J2" s="8"/>
      <c r="K2" s="8"/>
      <c r="L2" s="62" t="s">
        <v>4</v>
      </c>
      <c r="M2" s="63">
        <v>8206</v>
      </c>
      <c r="N2" s="64" t="s">
        <v>5</v>
      </c>
      <c r="O2" s="64" t="s">
        <v>6</v>
      </c>
      <c r="Q2" s="106" t="s">
        <v>6</v>
      </c>
      <c r="R2" s="107">
        <v>91</v>
      </c>
      <c r="S2" s="107">
        <v>8206</v>
      </c>
      <c r="T2" s="108" t="s">
        <v>3</v>
      </c>
      <c r="U2" s="109" t="s">
        <v>7</v>
      </c>
      <c r="V2" s="110">
        <v>9500000</v>
      </c>
      <c r="W2" s="111"/>
      <c r="X2" s="111" t="s">
        <v>8</v>
      </c>
      <c r="Y2" s="114" t="s">
        <v>9</v>
      </c>
      <c r="Z2" s="115" t="s">
        <v>10</v>
      </c>
      <c r="AA2" s="115" t="s">
        <v>10</v>
      </c>
      <c r="AB2" s="116" t="s">
        <v>11</v>
      </c>
      <c r="AC2" s="117"/>
      <c r="AD2" s="118" t="s">
        <v>12</v>
      </c>
      <c r="AE2" s="119"/>
      <c r="AF2" s="120"/>
      <c r="AG2" s="120"/>
      <c r="AH2" s="120"/>
      <c r="AI2" s="120"/>
      <c r="AJ2" s="120"/>
      <c r="AK2" s="120"/>
      <c r="AL2" s="120"/>
      <c r="AM2" s="120"/>
      <c r="AN2" s="120"/>
      <c r="AO2" s="120"/>
      <c r="AP2" s="120"/>
      <c r="AQ2" s="120"/>
      <c r="AR2" s="120"/>
    </row>
    <row r="3" ht="24" customHeight="1" spans="1:15">
      <c r="A3" s="7" t="s">
        <v>13</v>
      </c>
      <c r="B3" s="7"/>
      <c r="C3" s="9">
        <v>9500000</v>
      </c>
      <c r="D3" s="9"/>
      <c r="E3" s="9" t="s">
        <v>14</v>
      </c>
      <c r="F3" s="10" t="s">
        <v>7</v>
      </c>
      <c r="G3" s="10"/>
      <c r="H3" s="11" t="s">
        <v>15</v>
      </c>
      <c r="I3" s="133" t="s">
        <v>16</v>
      </c>
      <c r="J3" s="134"/>
      <c r="K3" s="134"/>
      <c r="L3" s="134"/>
      <c r="M3" s="135" t="s">
        <v>17</v>
      </c>
      <c r="N3" s="7" t="s">
        <v>18</v>
      </c>
      <c r="O3" s="68" t="s">
        <v>19</v>
      </c>
    </row>
    <row r="4" ht="24" customHeight="1" spans="1:15">
      <c r="A4" s="7" t="s">
        <v>20</v>
      </c>
      <c r="B4" s="7"/>
      <c r="C4" s="129"/>
      <c r="D4" s="129"/>
      <c r="E4" s="9" t="s">
        <v>21</v>
      </c>
      <c r="F4" s="10"/>
      <c r="G4" s="10"/>
      <c r="H4" s="13"/>
      <c r="I4" s="69"/>
      <c r="J4" s="70"/>
      <c r="K4" s="70"/>
      <c r="L4" s="70"/>
      <c r="M4" s="135" t="s">
        <v>22</v>
      </c>
      <c r="N4" s="9" t="s">
        <v>23</v>
      </c>
      <c r="O4" s="72" t="s">
        <v>10</v>
      </c>
    </row>
    <row r="5" ht="24" customHeight="1" spans="1:15">
      <c r="A5" s="7" t="s">
        <v>24</v>
      </c>
      <c r="B5" s="7" t="s">
        <v>25</v>
      </c>
      <c r="C5" s="7"/>
      <c r="D5" s="7"/>
      <c r="E5" s="7" t="s">
        <v>26</v>
      </c>
      <c r="F5" s="7"/>
      <c r="G5" s="7" t="s">
        <v>27</v>
      </c>
      <c r="H5" s="7"/>
      <c r="I5" s="7" t="s">
        <v>28</v>
      </c>
      <c r="J5" s="7" t="s">
        <v>29</v>
      </c>
      <c r="K5" s="7"/>
      <c r="L5" s="7" t="s">
        <v>30</v>
      </c>
      <c r="M5" s="7"/>
      <c r="N5" s="9" t="s">
        <v>31</v>
      </c>
      <c r="O5" s="9"/>
    </row>
    <row r="6" ht="24" customHeight="1" spans="1:15">
      <c r="A6" s="7"/>
      <c r="B6" s="14" t="s">
        <v>32</v>
      </c>
      <c r="C6" s="7" t="s">
        <v>33</v>
      </c>
      <c r="D6" s="9" t="s">
        <v>34</v>
      </c>
      <c r="E6" s="14" t="s">
        <v>32</v>
      </c>
      <c r="F6" s="9" t="s">
        <v>34</v>
      </c>
      <c r="G6" s="7" t="s">
        <v>35</v>
      </c>
      <c r="H6" s="9" t="s">
        <v>34</v>
      </c>
      <c r="I6" s="64" t="s">
        <v>34</v>
      </c>
      <c r="J6" s="9" t="s">
        <v>34</v>
      </c>
      <c r="K6" s="7" t="s">
        <v>36</v>
      </c>
      <c r="L6" s="7" t="s">
        <v>34</v>
      </c>
      <c r="M6" s="7" t="s">
        <v>36</v>
      </c>
      <c r="N6" s="9" t="s">
        <v>37</v>
      </c>
      <c r="O6" s="9" t="s">
        <v>34</v>
      </c>
    </row>
    <row r="7" s="1" customFormat="1" ht="34.5" customHeight="1" spans="1:17">
      <c r="A7" s="15">
        <v>1</v>
      </c>
      <c r="B7" s="16">
        <v>43142</v>
      </c>
      <c r="C7" s="17" t="s">
        <v>38</v>
      </c>
      <c r="D7" s="18">
        <v>700000</v>
      </c>
      <c r="E7" s="19">
        <v>43116</v>
      </c>
      <c r="F7" s="18">
        <v>891160</v>
      </c>
      <c r="G7" s="20">
        <v>0.015</v>
      </c>
      <c r="H7" s="21">
        <f>ROUNDUP(D7*G7,2)</f>
        <v>10500</v>
      </c>
      <c r="I7" s="21">
        <v>0</v>
      </c>
      <c r="J7" s="73">
        <v>1800</v>
      </c>
      <c r="K7" s="74"/>
      <c r="L7" s="75"/>
      <c r="M7" s="9"/>
      <c r="N7" s="74" t="s">
        <v>39</v>
      </c>
      <c r="O7" s="21">
        <f>ROUNDUP(D7-H7-I7-J7-L7,2)</f>
        <v>687700</v>
      </c>
      <c r="Q7" s="112"/>
    </row>
    <row r="8" s="1" customFormat="1" ht="21" customHeight="1" spans="1:15">
      <c r="A8" s="22"/>
      <c r="B8" s="23"/>
      <c r="C8" s="17"/>
      <c r="D8" s="24"/>
      <c r="E8" s="19">
        <v>43134</v>
      </c>
      <c r="F8" s="25">
        <v>637138</v>
      </c>
      <c r="G8" s="26" t="s">
        <v>40</v>
      </c>
      <c r="H8" s="21"/>
      <c r="I8" s="21"/>
      <c r="J8" s="73"/>
      <c r="K8" s="74"/>
      <c r="L8" s="73"/>
      <c r="M8" s="9"/>
      <c r="N8" s="74"/>
      <c r="O8" s="21"/>
    </row>
    <row r="9" ht="20.1" customHeight="1" spans="1:15">
      <c r="A9" s="27"/>
      <c r="B9" s="23"/>
      <c r="C9" s="17"/>
      <c r="D9" s="24"/>
      <c r="E9" s="19"/>
      <c r="F9" s="24"/>
      <c r="G9" s="28"/>
      <c r="H9" s="21"/>
      <c r="I9" s="21"/>
      <c r="J9" s="73"/>
      <c r="K9" s="74"/>
      <c r="L9" s="73"/>
      <c r="M9" s="76" t="s">
        <v>41</v>
      </c>
      <c r="N9" s="74"/>
      <c r="O9" s="21"/>
    </row>
    <row r="10" ht="9" customHeight="1" spans="1:15">
      <c r="A10" s="27"/>
      <c r="B10" s="29"/>
      <c r="C10" s="17"/>
      <c r="D10" s="24"/>
      <c r="E10" s="19"/>
      <c r="F10" s="24"/>
      <c r="G10" s="28"/>
      <c r="H10" s="21"/>
      <c r="I10" s="21"/>
      <c r="J10" s="73"/>
      <c r="K10" s="77"/>
      <c r="L10" s="73"/>
      <c r="M10" s="78"/>
      <c r="N10" s="74"/>
      <c r="O10" s="52"/>
    </row>
    <row r="11" s="1" customFormat="1" ht="20.1" customHeight="1" spans="1:17">
      <c r="A11" s="27">
        <v>2</v>
      </c>
      <c r="B11" s="23">
        <v>43206</v>
      </c>
      <c r="C11" s="17" t="s">
        <v>38</v>
      </c>
      <c r="D11" s="24">
        <v>200000</v>
      </c>
      <c r="E11" s="30">
        <v>43216</v>
      </c>
      <c r="F11" s="25">
        <v>893193</v>
      </c>
      <c r="G11" s="20">
        <v>0.015</v>
      </c>
      <c r="H11" s="21">
        <f t="shared" ref="H11:H16" si="0">D11*G11</f>
        <v>3000</v>
      </c>
      <c r="I11" s="21">
        <v>0</v>
      </c>
      <c r="J11" s="73">
        <v>5000</v>
      </c>
      <c r="K11" s="74"/>
      <c r="L11" s="73"/>
      <c r="M11" s="9"/>
      <c r="N11" s="74" t="s">
        <v>59</v>
      </c>
      <c r="O11" s="73">
        <f t="shared" ref="O11:O16" si="1">D11-H11-I11-J11-L11</f>
        <v>192000</v>
      </c>
      <c r="Q11" s="112"/>
    </row>
    <row r="12" ht="20" customHeight="1" spans="1:15">
      <c r="A12" s="27"/>
      <c r="B12" s="23"/>
      <c r="C12" s="17"/>
      <c r="D12" s="24"/>
      <c r="E12" s="19"/>
      <c r="F12" s="24"/>
      <c r="G12" s="28"/>
      <c r="H12" s="21"/>
      <c r="I12" s="21"/>
      <c r="J12" s="73"/>
      <c r="K12" s="76" t="s">
        <v>60</v>
      </c>
      <c r="L12" s="73"/>
      <c r="M12" s="74"/>
      <c r="N12" s="74"/>
      <c r="O12" s="21"/>
    </row>
    <row r="13" ht="7" customHeight="1" spans="1:15">
      <c r="A13" s="27"/>
      <c r="B13" s="29"/>
      <c r="C13" s="17"/>
      <c r="D13" s="24"/>
      <c r="E13" s="19"/>
      <c r="F13" s="24"/>
      <c r="G13" s="28"/>
      <c r="H13" s="21"/>
      <c r="I13" s="21"/>
      <c r="J13" s="73"/>
      <c r="K13" s="77"/>
      <c r="L13" s="73"/>
      <c r="M13" s="78"/>
      <c r="N13" s="74"/>
      <c r="O13" s="52"/>
    </row>
    <row r="14" s="1" customFormat="1" ht="22" customHeight="1" spans="1:15">
      <c r="A14" s="27">
        <v>3</v>
      </c>
      <c r="B14" s="23">
        <v>43245</v>
      </c>
      <c r="C14" s="17" t="s">
        <v>38</v>
      </c>
      <c r="D14" s="24">
        <v>760000</v>
      </c>
      <c r="E14" s="30">
        <v>43245</v>
      </c>
      <c r="F14" s="24">
        <v>1464178</v>
      </c>
      <c r="G14" s="20">
        <v>0.015</v>
      </c>
      <c r="H14" s="21">
        <f t="shared" si="0"/>
        <v>11400</v>
      </c>
      <c r="I14" s="21">
        <v>0</v>
      </c>
      <c r="J14" s="73">
        <v>0</v>
      </c>
      <c r="K14" s="74"/>
      <c r="L14" s="73"/>
      <c r="M14" s="9"/>
      <c r="N14" s="74" t="s">
        <v>59</v>
      </c>
      <c r="O14" s="73">
        <f t="shared" si="1"/>
        <v>748600</v>
      </c>
    </row>
    <row r="15" ht="9" customHeight="1" spans="1:15">
      <c r="A15" s="27"/>
      <c r="B15" s="29"/>
      <c r="C15" s="17"/>
      <c r="D15" s="24"/>
      <c r="E15" s="19"/>
      <c r="F15" s="24"/>
      <c r="G15" s="28"/>
      <c r="H15" s="21"/>
      <c r="I15" s="21"/>
      <c r="J15" s="73"/>
      <c r="K15" s="77"/>
      <c r="L15" s="73"/>
      <c r="M15" s="78"/>
      <c r="N15" s="74"/>
      <c r="O15" s="52"/>
    </row>
    <row r="16" ht="20" customHeight="1" spans="1:15">
      <c r="A16" s="27">
        <v>4</v>
      </c>
      <c r="B16" s="23">
        <v>43299</v>
      </c>
      <c r="C16" s="17" t="s">
        <v>38</v>
      </c>
      <c r="D16" s="24">
        <v>700000</v>
      </c>
      <c r="E16" s="30">
        <v>43283</v>
      </c>
      <c r="F16" s="24">
        <v>1936003</v>
      </c>
      <c r="G16" s="20">
        <v>0.015</v>
      </c>
      <c r="H16" s="21">
        <f t="shared" si="0"/>
        <v>10500</v>
      </c>
      <c r="I16" s="21">
        <v>3790</v>
      </c>
      <c r="J16" s="73">
        <v>0</v>
      </c>
      <c r="K16" s="74"/>
      <c r="L16" s="73"/>
      <c r="M16" s="9"/>
      <c r="N16" s="74" t="s">
        <v>59</v>
      </c>
      <c r="O16" s="73">
        <f t="shared" si="1"/>
        <v>685710</v>
      </c>
    </row>
    <row r="17" ht="7" customHeight="1" spans="1:15">
      <c r="A17" s="27"/>
      <c r="B17" s="29"/>
      <c r="C17" s="17"/>
      <c r="D17" s="24"/>
      <c r="E17" s="19"/>
      <c r="F17" s="24"/>
      <c r="G17" s="28"/>
      <c r="H17" s="21"/>
      <c r="I17" s="21"/>
      <c r="J17" s="73"/>
      <c r="K17" s="77"/>
      <c r="L17" s="73"/>
      <c r="M17" s="78"/>
      <c r="N17" s="74"/>
      <c r="O17" s="52"/>
    </row>
    <row r="18" s="2" customFormat="1" ht="20" customHeight="1" spans="1:15">
      <c r="A18" s="31">
        <v>5</v>
      </c>
      <c r="B18" s="32">
        <v>43328</v>
      </c>
      <c r="C18" s="33" t="s">
        <v>38</v>
      </c>
      <c r="D18" s="34">
        <v>2000000</v>
      </c>
      <c r="E18" s="35"/>
      <c r="F18" s="34"/>
      <c r="G18" s="36">
        <v>0.015</v>
      </c>
      <c r="H18" s="37">
        <f t="shared" ref="H18:H22" si="2">D18*G18</f>
        <v>30000</v>
      </c>
      <c r="I18" s="37">
        <v>644</v>
      </c>
      <c r="J18" s="79">
        <v>0</v>
      </c>
      <c r="K18" s="80"/>
      <c r="L18" s="79"/>
      <c r="M18" s="81"/>
      <c r="N18" s="80" t="s">
        <v>59</v>
      </c>
      <c r="O18" s="79">
        <f t="shared" ref="O18:O22" si="3">D18-H18-I18-J18-L18</f>
        <v>1969356</v>
      </c>
    </row>
    <row r="19" ht="7" customHeight="1" spans="1:15">
      <c r="A19" s="27"/>
      <c r="B19" s="29"/>
      <c r="C19" s="17"/>
      <c r="D19" s="24"/>
      <c r="E19" s="19"/>
      <c r="F19" s="24"/>
      <c r="G19" s="28"/>
      <c r="H19" s="21"/>
      <c r="I19" s="21"/>
      <c r="J19" s="73"/>
      <c r="K19" s="77"/>
      <c r="L19" s="73"/>
      <c r="M19" s="78"/>
      <c r="N19" s="74"/>
      <c r="O19" s="52"/>
    </row>
    <row r="20" ht="39" customHeight="1" spans="1:15">
      <c r="A20" s="27">
        <v>6</v>
      </c>
      <c r="B20" s="23">
        <v>43364</v>
      </c>
      <c r="C20" s="17" t="s">
        <v>38</v>
      </c>
      <c r="D20" s="24">
        <v>500000</v>
      </c>
      <c r="E20" s="38" t="s">
        <v>61</v>
      </c>
      <c r="F20" s="24">
        <v>1980593</v>
      </c>
      <c r="G20" s="20">
        <v>0.015</v>
      </c>
      <c r="H20" s="21">
        <f t="shared" si="2"/>
        <v>7500</v>
      </c>
      <c r="I20" s="21">
        <v>1105</v>
      </c>
      <c r="J20" s="73">
        <v>0</v>
      </c>
      <c r="K20" s="74"/>
      <c r="L20" s="82">
        <f t="shared" ref="L20:L24" si="4">D20*1%</f>
        <v>5000</v>
      </c>
      <c r="M20" s="92" t="s">
        <v>62</v>
      </c>
      <c r="N20" s="74" t="s">
        <v>59</v>
      </c>
      <c r="O20" s="73">
        <f t="shared" si="3"/>
        <v>486395</v>
      </c>
    </row>
    <row r="21" ht="20" customHeight="1" spans="1:15">
      <c r="A21" s="27"/>
      <c r="B21" s="29"/>
      <c r="C21" s="17"/>
      <c r="D21" s="24"/>
      <c r="E21" s="19"/>
      <c r="F21" s="24"/>
      <c r="G21" s="28"/>
      <c r="H21" s="21"/>
      <c r="I21" s="21"/>
      <c r="J21" s="73"/>
      <c r="K21" s="77"/>
      <c r="L21" s="73"/>
      <c r="M21" s="78"/>
      <c r="N21" s="74"/>
      <c r="O21" s="52"/>
    </row>
    <row r="22" ht="31" customHeight="1" spans="1:15">
      <c r="A22" s="27">
        <v>7</v>
      </c>
      <c r="B22" s="23">
        <v>43370</v>
      </c>
      <c r="C22" s="17" t="s">
        <v>38</v>
      </c>
      <c r="D22" s="24">
        <v>100000</v>
      </c>
      <c r="E22" s="38"/>
      <c r="F22" s="39"/>
      <c r="G22" s="20">
        <v>0.015</v>
      </c>
      <c r="H22" s="21">
        <f t="shared" si="2"/>
        <v>1500</v>
      </c>
      <c r="I22" s="21">
        <v>0</v>
      </c>
      <c r="J22" s="73">
        <v>0</v>
      </c>
      <c r="K22" s="74"/>
      <c r="L22" s="82">
        <f t="shared" si="4"/>
        <v>1000</v>
      </c>
      <c r="M22" s="92" t="s">
        <v>62</v>
      </c>
      <c r="N22" s="74" t="s">
        <v>59</v>
      </c>
      <c r="O22" s="73">
        <f t="shared" si="3"/>
        <v>97500</v>
      </c>
    </row>
    <row r="23" ht="20" customHeight="1" spans="1:15">
      <c r="A23" s="27"/>
      <c r="B23" s="29"/>
      <c r="C23" s="17"/>
      <c r="D23" s="24"/>
      <c r="E23" s="19"/>
      <c r="F23" s="24"/>
      <c r="G23" s="28"/>
      <c r="H23" s="21"/>
      <c r="I23" s="21"/>
      <c r="J23" s="73"/>
      <c r="K23" s="77"/>
      <c r="L23" s="73"/>
      <c r="M23" s="78"/>
      <c r="N23" s="74"/>
      <c r="O23" s="52"/>
    </row>
    <row r="24" ht="28" customHeight="1" spans="1:15">
      <c r="A24" s="27">
        <v>8</v>
      </c>
      <c r="B24" s="23">
        <v>43405</v>
      </c>
      <c r="C24" s="17" t="s">
        <v>38</v>
      </c>
      <c r="D24" s="24">
        <v>400000</v>
      </c>
      <c r="E24" s="38">
        <v>43402</v>
      </c>
      <c r="F24" s="24">
        <v>742660</v>
      </c>
      <c r="G24" s="20">
        <v>0.015</v>
      </c>
      <c r="H24" s="21">
        <f>D24*G24</f>
        <v>6000</v>
      </c>
      <c r="I24" s="21">
        <v>225461</v>
      </c>
      <c r="J24" s="73">
        <v>0</v>
      </c>
      <c r="K24" s="77"/>
      <c r="L24" s="82">
        <f t="shared" si="4"/>
        <v>4000</v>
      </c>
      <c r="M24" s="92" t="s">
        <v>62</v>
      </c>
      <c r="N24" s="74" t="s">
        <v>59</v>
      </c>
      <c r="O24" s="73">
        <f>D24-H24-I24-J24-L24</f>
        <v>164539</v>
      </c>
    </row>
    <row r="25" ht="20" customHeight="1" spans="1:15">
      <c r="A25" s="27"/>
      <c r="B25" s="29" t="s">
        <v>1</v>
      </c>
      <c r="C25" s="17"/>
      <c r="D25" s="24"/>
      <c r="E25" s="19"/>
      <c r="F25" s="24"/>
      <c r="G25" s="28"/>
      <c r="H25" s="21"/>
      <c r="I25" s="21"/>
      <c r="J25" s="73"/>
      <c r="K25" s="77"/>
      <c r="L25" s="73"/>
      <c r="M25" s="78"/>
      <c r="N25" s="74"/>
      <c r="O25" s="52"/>
    </row>
    <row r="26" ht="29" customHeight="1" spans="1:15">
      <c r="A26" s="46">
        <v>9</v>
      </c>
      <c r="B26" s="47">
        <v>43496</v>
      </c>
      <c r="C26" s="48" t="s">
        <v>38</v>
      </c>
      <c r="D26" s="25">
        <v>2000000</v>
      </c>
      <c r="E26" s="125">
        <v>43473</v>
      </c>
      <c r="F26" s="25">
        <v>909531.33</v>
      </c>
      <c r="G26" s="130">
        <v>0.015</v>
      </c>
      <c r="H26" s="52">
        <f>D26*G26</f>
        <v>30000</v>
      </c>
      <c r="I26" s="52">
        <v>16517</v>
      </c>
      <c r="J26" s="95">
        <v>0</v>
      </c>
      <c r="K26" s="77"/>
      <c r="L26" s="82">
        <f>D26*1%</f>
        <v>20000</v>
      </c>
      <c r="M26" s="92" t="s">
        <v>62</v>
      </c>
      <c r="N26" s="138" t="s">
        <v>59</v>
      </c>
      <c r="O26" s="139">
        <f>D26-H26-I26-J26-L26-L27</f>
        <v>1925878</v>
      </c>
    </row>
    <row r="27" ht="20" customHeight="1" spans="1:15">
      <c r="A27" s="27"/>
      <c r="B27" s="23"/>
      <c r="C27" s="17"/>
      <c r="D27" s="40"/>
      <c r="E27" s="30"/>
      <c r="F27" s="40"/>
      <c r="G27" s="28"/>
      <c r="H27" s="21"/>
      <c r="I27" s="21"/>
      <c r="J27" s="73"/>
      <c r="K27" s="74"/>
      <c r="L27" s="88">
        <v>7605</v>
      </c>
      <c r="M27" s="89" t="s">
        <v>63</v>
      </c>
      <c r="N27" s="140"/>
      <c r="O27" s="141"/>
    </row>
    <row r="28" ht="20" customHeight="1" spans="1:15">
      <c r="A28" s="27"/>
      <c r="B28" s="23"/>
      <c r="C28" s="17"/>
      <c r="D28" s="40"/>
      <c r="E28" s="30"/>
      <c r="F28" s="40"/>
      <c r="G28" s="28"/>
      <c r="H28" s="21"/>
      <c r="I28" s="21"/>
      <c r="J28" s="73"/>
      <c r="K28" s="74"/>
      <c r="L28" s="73"/>
      <c r="M28" s="74"/>
      <c r="N28" s="74"/>
      <c r="O28" s="21"/>
    </row>
    <row r="29" ht="20" customHeight="1" spans="1:15">
      <c r="A29" s="27"/>
      <c r="B29" s="23"/>
      <c r="C29" s="17"/>
      <c r="D29" s="24"/>
      <c r="E29" s="19"/>
      <c r="F29" s="24"/>
      <c r="G29" s="28"/>
      <c r="H29" s="21"/>
      <c r="I29" s="21"/>
      <c r="J29" s="73"/>
      <c r="K29" s="74"/>
      <c r="L29" s="73"/>
      <c r="M29" s="74"/>
      <c r="N29" s="74"/>
      <c r="O29" s="21"/>
    </row>
    <row r="30" ht="30" customHeight="1" spans="1:15">
      <c r="A30" s="7" t="s">
        <v>42</v>
      </c>
      <c r="B30" s="7"/>
      <c r="C30" s="53" t="s">
        <v>43</v>
      </c>
      <c r="D30" s="54">
        <f t="shared" ref="D30:J30" si="5">SUM(D7:D29)</f>
        <v>7360000</v>
      </c>
      <c r="E30" s="53" t="s">
        <v>43</v>
      </c>
      <c r="F30" s="54">
        <f t="shared" si="5"/>
        <v>9454456.33</v>
      </c>
      <c r="G30" s="53" t="s">
        <v>43</v>
      </c>
      <c r="H30" s="54">
        <f t="shared" si="5"/>
        <v>110400</v>
      </c>
      <c r="I30" s="54">
        <f t="shared" si="5"/>
        <v>247517</v>
      </c>
      <c r="J30" s="54">
        <f t="shared" si="5"/>
        <v>6800</v>
      </c>
      <c r="K30" s="53" t="s">
        <v>43</v>
      </c>
      <c r="L30" s="54">
        <f>SUM(L7:L29)</f>
        <v>37605</v>
      </c>
      <c r="M30" s="53" t="s">
        <v>43</v>
      </c>
      <c r="N30" s="53" t="s">
        <v>43</v>
      </c>
      <c r="O30" s="54">
        <f>SUM(O7:O29)</f>
        <v>6957678</v>
      </c>
    </row>
    <row r="31" ht="30" customHeight="1" spans="1:15">
      <c r="A31" s="7" t="s">
        <v>44</v>
      </c>
      <c r="B31" s="7"/>
      <c r="C31" s="7" t="s">
        <v>45</v>
      </c>
      <c r="D31" s="7"/>
      <c r="E31" s="131">
        <f>E32+L31</f>
        <v>1925878</v>
      </c>
      <c r="F31" s="131"/>
      <c r="G31" s="131"/>
      <c r="H31" s="131"/>
      <c r="I31" s="7" t="s">
        <v>46</v>
      </c>
      <c r="J31" s="7"/>
      <c r="K31" s="7" t="s">
        <v>47</v>
      </c>
      <c r="L31" s="131">
        <v>0</v>
      </c>
      <c r="M31" s="131"/>
      <c r="N31" s="131"/>
      <c r="O31" s="131"/>
    </row>
    <row r="32" ht="30" customHeight="1" spans="1:17">
      <c r="A32" s="7"/>
      <c r="B32" s="7"/>
      <c r="C32" s="7" t="s">
        <v>48</v>
      </c>
      <c r="D32" s="7"/>
      <c r="E32" s="132">
        <f>O26</f>
        <v>1925878</v>
      </c>
      <c r="F32" s="132"/>
      <c r="G32" s="132"/>
      <c r="H32" s="132"/>
      <c r="I32" s="7"/>
      <c r="J32" s="7"/>
      <c r="K32" s="7" t="s">
        <v>49</v>
      </c>
      <c r="L32" s="136" t="str">
        <f>SUBSTITUTE(SUBSTITUTE(TEXT(INT(L31),"[DBNum2][$-804]G/通用格式元"&amp;IF(INT(L31)=L31,"整",""))&amp;TEXT(MID(L31,FIND(".",L31&amp;".0")+1,1),"[DBNum2][$-804]G/通用格式角")&amp;TEXT(MID(L31,FIND(".",L31&amp;".0")+2,1),"[DBNum2][$-804]G/通用格式分"),"零角","零"),"零分","")</f>
        <v>零元整</v>
      </c>
      <c r="M32" s="136"/>
      <c r="N32" s="136"/>
      <c r="O32" s="136"/>
      <c r="Q32" s="1">
        <v>742</v>
      </c>
    </row>
    <row r="33" ht="50.1" customHeight="1" spans="1:17">
      <c r="A33" s="7" t="s">
        <v>50</v>
      </c>
      <c r="B33" s="7"/>
      <c r="C33" s="41"/>
      <c r="D33" s="41"/>
      <c r="E33" s="41"/>
      <c r="F33" s="41"/>
      <c r="G33" s="41"/>
      <c r="H33" s="41"/>
      <c r="I33" s="7" t="s">
        <v>51</v>
      </c>
      <c r="J33" s="7"/>
      <c r="K33" s="7" t="s">
        <v>52</v>
      </c>
      <c r="L33" s="7"/>
      <c r="M33" s="7"/>
      <c r="N33" s="7"/>
      <c r="O33" s="7"/>
      <c r="Q33" s="1">
        <v>15775</v>
      </c>
    </row>
    <row r="34" ht="50.1" customHeight="1" spans="1:17">
      <c r="A34" s="7" t="s">
        <v>53</v>
      </c>
      <c r="B34" s="7"/>
      <c r="C34" s="41"/>
      <c r="D34" s="41"/>
      <c r="E34" s="41"/>
      <c r="F34" s="41"/>
      <c r="G34" s="41"/>
      <c r="H34" s="41"/>
      <c r="I34" s="7" t="s">
        <v>54</v>
      </c>
      <c r="J34" s="7"/>
      <c r="K34" s="41"/>
      <c r="L34" s="41"/>
      <c r="M34" s="41"/>
      <c r="N34" s="41"/>
      <c r="O34" s="41"/>
      <c r="Q34" s="1">
        <f>SUM(Q32:Q33)</f>
        <v>16517</v>
      </c>
    </row>
    <row r="35" ht="50.1" customHeight="1" spans="1:15">
      <c r="A35" s="7" t="s">
        <v>55</v>
      </c>
      <c r="B35" s="7"/>
      <c r="C35" s="137"/>
      <c r="D35" s="137"/>
      <c r="E35" s="137"/>
      <c r="F35" s="137"/>
      <c r="G35" s="137"/>
      <c r="H35" s="137"/>
      <c r="I35" s="7" t="s">
        <v>56</v>
      </c>
      <c r="J35" s="7"/>
      <c r="K35" s="137"/>
      <c r="L35" s="137"/>
      <c r="M35" s="137"/>
      <c r="N35" s="137"/>
      <c r="O35" s="137"/>
    </row>
    <row r="36" ht="50.1" customHeight="1" spans="1:15">
      <c r="A36" s="7" t="s">
        <v>57</v>
      </c>
      <c r="B36" s="7"/>
      <c r="C36" s="137"/>
      <c r="D36" s="137"/>
      <c r="E36" s="137"/>
      <c r="F36" s="137"/>
      <c r="G36" s="137"/>
      <c r="H36" s="137"/>
      <c r="I36" s="7" t="s">
        <v>58</v>
      </c>
      <c r="J36" s="7"/>
      <c r="K36" s="137"/>
      <c r="L36" s="137"/>
      <c r="M36" s="137"/>
      <c r="N36" s="137"/>
      <c r="O36" s="137"/>
    </row>
    <row r="39" ht="13.5" spans="17:17">
      <c r="Q39"/>
    </row>
    <row r="42" ht="13.5" spans="2:2">
      <c r="B42"/>
    </row>
  </sheetData>
  <mergeCells count="47">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30:B30"/>
    <mergeCell ref="C31:D31"/>
    <mergeCell ref="E31:H31"/>
    <mergeCell ref="L31:O31"/>
    <mergeCell ref="C32:D32"/>
    <mergeCell ref="E32:H32"/>
    <mergeCell ref="L32:O32"/>
    <mergeCell ref="A33:B33"/>
    <mergeCell ref="C33:H33"/>
    <mergeCell ref="I33:J33"/>
    <mergeCell ref="K33:O33"/>
    <mergeCell ref="A34:B34"/>
    <mergeCell ref="C34:H34"/>
    <mergeCell ref="I34:J34"/>
    <mergeCell ref="K34:O34"/>
    <mergeCell ref="A35:B35"/>
    <mergeCell ref="C35:H35"/>
    <mergeCell ref="I35:J35"/>
    <mergeCell ref="K35:O35"/>
    <mergeCell ref="A36:B36"/>
    <mergeCell ref="C36:H36"/>
    <mergeCell ref="I36:J36"/>
    <mergeCell ref="K36:O36"/>
    <mergeCell ref="A5:A6"/>
    <mergeCell ref="A7:A8"/>
    <mergeCell ref="H3:H4"/>
    <mergeCell ref="N26:N27"/>
    <mergeCell ref="O26:O27"/>
    <mergeCell ref="A31:B32"/>
    <mergeCell ref="I31:J32"/>
  </mergeCells>
  <printOptions horizontalCentered="1" verticalCentered="1"/>
  <pageMargins left="0" right="0" top="0" bottom="0" header="0" footer="0"/>
  <pageSetup paperSize="9" scale="9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13</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朱大金</cp:lastModifiedBy>
  <dcterms:created xsi:type="dcterms:W3CDTF">2018-01-16T00:55:00Z</dcterms:created>
  <dcterms:modified xsi:type="dcterms:W3CDTF">2023-01-31T05:55:19Z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DECB3C7C8B394191B08AFAEFA73BF5A7</vt:lpwstr>
  </property>
</Properties>
</file>