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1" sheetId="1" r:id="rId1"/>
    <sheet name="2" sheetId="2" r:id="rId2"/>
    <sheet name="3" sheetId="3" r:id="rId3"/>
    <sheet name="4" sheetId="4" r:id="rId4"/>
    <sheet name="4-1" sheetId="5" r:id="rId5"/>
    <sheet name="4-2" sheetId="6" r:id="rId6"/>
  </sheets>
  <calcPr calcId="144525"/>
</workbook>
</file>

<file path=xl/sharedStrings.xml><?xml version="1.0" encoding="utf-8"?>
<sst xmlns="http://schemas.openxmlformats.org/spreadsheetml/2006/main" count="536" uniqueCount="85">
  <si>
    <t xml:space="preserve">工程款支付证书 </t>
  </si>
  <si>
    <t>本次</t>
  </si>
  <si>
    <t>工程名称</t>
  </si>
  <si>
    <t>宿松县洲汇公路改建工程</t>
  </si>
  <si>
    <t>ERP编号</t>
  </si>
  <si>
    <t>档案编号</t>
  </si>
  <si>
    <t>CD2017-082</t>
  </si>
  <si>
    <t>2017.8.3</t>
  </si>
  <si>
    <t>汪顶嵩</t>
  </si>
  <si>
    <t>100日历天</t>
  </si>
  <si>
    <t>安庆市
宿松县</t>
  </si>
  <si>
    <t>宿松公司吴瑞祥13855696129</t>
  </si>
  <si>
    <t>吴瑞祥13855696129</t>
  </si>
  <si>
    <t>中标书和施工合同原件</t>
  </si>
  <si>
    <t>中标</t>
  </si>
  <si>
    <t>抽签（6月18日签合同）</t>
  </si>
  <si>
    <t>合同金额</t>
  </si>
  <si>
    <t>中标  日期</t>
  </si>
  <si>
    <t>已    供       工程资料</t>
  </si>
  <si>
    <t>中标书、施工合同、内部承包协议原件</t>
  </si>
  <si>
    <t>庐江</t>
  </si>
  <si>
    <t>责任  单位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</si>
  <si>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</si>
  <si>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</si>
  <si>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</si>
  <si>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</si>
  <si>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</si>
  <si>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</si>
  <si>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</si>
  <si>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</si>
  <si>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</si>
  <si>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</si>
  <si>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</si>
  <si>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</si>
  <si>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</si>
  <si>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</si>
  <si>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</si>
  <si>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</si>
  <si>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</si>
  <si>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</si>
  <si>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</si>
  <si>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吴瑞祥</t>
  </si>
  <si>
    <t>2017.9.5签合同法人出场费用5000车费1200  +2018.1.16办理涉税事项报告表费用500</t>
  </si>
  <si>
    <t>供应商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</si>
  <si>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</si>
  <si>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</si>
  <si>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</si>
  <si>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</si>
  <si>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</si>
  <si>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</si>
  <si>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</si>
  <si>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</si>
  <si>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</si>
  <si>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</si>
  <si>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</si>
  <si>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</si>
  <si>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</si>
  <si>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</si>
  <si>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</si>
  <si>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</si>
  <si>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</si>
  <si>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1%预留损失准备金</t>
  </si>
  <si>
    <t xml:space="preserve">陈倩2016.12~2018.12社保30685   </t>
  </si>
  <si>
    <t>暂扣企税</t>
  </si>
  <si>
    <t>本次结算    支付明细</t>
  </si>
  <si>
    <t>申请退还上次多扣的税金45965及暂扣的企税472796元</t>
  </si>
  <si>
    <t>退</t>
  </si>
  <si>
    <t>宿松吴瑞祥13855696129</t>
  </si>
  <si>
    <t>2018.9.6</t>
  </si>
  <si>
    <t>乔铁炉</t>
  </si>
  <si>
    <t>袁文和</t>
  </si>
  <si>
    <t>审计价的2%</t>
  </si>
  <si>
    <t>财务手续费</t>
  </si>
  <si>
    <t>按审计价的2%补扣余下的管理费</t>
  </si>
  <si>
    <t>详见委托付款函</t>
  </si>
  <si>
    <t>高志刚-石子
开户行：农业银行宿松支行
账号：6228 4823 0858 7380 176</t>
  </si>
  <si>
    <t>陈长松-石子
开户行：安徽宿松民丰村镇银行复兴支行
账号：6216 8309 3100 0176 386</t>
  </si>
  <si>
    <t>王水龙-石子
开户行：中国建设银行宿松支行
账号：6217 0016 8000 9718 778</t>
  </si>
  <si>
    <t>宿松县丽云商贸有限公司-砂石
开户行：宿松县农村商业银行程营支行
账号：2000 0517 9235 1030 0000 034</t>
  </si>
  <si>
    <t>乔铁炉-劳务
开户行：邮政储蓄银行宿松汇口支行
账号：6217 9936 8002 2008 742</t>
  </si>
  <si>
    <t>中标书、施工合同、内部承包协议原件、交工验收、审计报告、不领章承诺书、终结结算承诺书</t>
  </si>
  <si>
    <t>手续费</t>
  </si>
  <si>
    <t>退1%预留损失准备金</t>
  </si>
  <si>
    <t>外经证</t>
  </si>
  <si>
    <t>袁文和-机械
开户行：程营农商行宿松县支行
账号：6217 7883 0280 0341 747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</si>
</sst>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176" formatCode="#,##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m/d;@"/>
    <numFmt numFmtId="179" formatCode="yy/m/d;@"/>
    <numFmt numFmtId="180" formatCode="yyyy/m/d;@"/>
    <numFmt numFmtId="181" formatCode="0.0%"/>
    <numFmt numFmtId="182" formatCode="0.0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9"/>
      <color rgb="FFFFC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b/>
      <sz val="9"/>
      <color rgb="FF7030A0"/>
      <name val="宋体"/>
      <charset val="134"/>
    </font>
    <font>
      <b/>
      <sz val="9"/>
      <color rgb="FFFFC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4" fillId="26" borderId="16" applyNumberFormat="0" applyAlignment="0" applyProtection="0">
      <alignment vertical="center"/>
    </xf>
    <xf numFmtId="0" fontId="38" fillId="26" borderId="13" applyNumberFormat="0" applyAlignment="0" applyProtection="0">
      <alignment vertical="center"/>
    </xf>
    <xf numFmtId="0" fontId="39" fillId="29" borderId="18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179" fontId="1" fillId="0" borderId="0" xfId="5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6" fontId="4" fillId="0" borderId="2" xfId="50" applyNumberFormat="1" applyFont="1" applyFill="1" applyBorder="1" applyAlignment="1">
      <alignment horizontal="center" vertical="center" wrapText="1"/>
    </xf>
    <xf numFmtId="180" fontId="1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180" fontId="2" fillId="0" borderId="2" xfId="50" applyNumberFormat="1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179" fontId="4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9" fontId="1" fillId="2" borderId="2" xfId="50" applyNumberFormat="1" applyFont="1" applyFill="1" applyBorder="1" applyAlignment="1">
      <alignment horizontal="center"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6" fontId="1" fillId="2" borderId="2" xfId="50" applyNumberFormat="1" applyFont="1" applyFill="1" applyBorder="1" applyAlignment="1">
      <alignment horizontal="right" vertical="center" shrinkToFit="1"/>
    </xf>
    <xf numFmtId="178" fontId="1" fillId="2" borderId="2" xfId="50" applyNumberFormat="1" applyFont="1" applyFill="1" applyBorder="1" applyAlignment="1">
      <alignment horizontal="center" vertical="center" wrapText="1"/>
    </xf>
    <xf numFmtId="181" fontId="1" fillId="0" borderId="2" xfId="19" applyNumberFormat="1" applyFont="1" applyFill="1" applyBorder="1" applyAlignment="1">
      <alignment horizontal="center" vertical="center" wrapText="1"/>
    </xf>
    <xf numFmtId="176" fontId="1" fillId="3" borderId="2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vertical="center" shrinkToFit="1"/>
    </xf>
    <xf numFmtId="176" fontId="1" fillId="2" borderId="2" xfId="50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4" fontId="7" fillId="0" borderId="2" xfId="50" applyNumberFormat="1" applyFont="1" applyBorder="1" applyAlignment="1">
      <alignment horizontal="center" vertical="center" wrapText="1"/>
    </xf>
    <xf numFmtId="176" fontId="2" fillId="2" borderId="2" xfId="50" applyNumberFormat="1" applyFont="1" applyFill="1" applyBorder="1" applyAlignment="1">
      <alignment vertical="center" shrinkToFit="1"/>
    </xf>
    <xf numFmtId="178" fontId="2" fillId="2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176" fontId="4" fillId="3" borderId="2" xfId="50" applyNumberFormat="1" applyFont="1" applyFill="1" applyBorder="1" applyAlignment="1">
      <alignment horizontal="right" vertical="center" shrinkToFit="1"/>
    </xf>
    <xf numFmtId="0" fontId="2" fillId="2" borderId="2" xfId="50" applyFont="1" applyFill="1" applyBorder="1" applyAlignment="1">
      <alignment horizontal="center" vertical="center" wrapText="1"/>
    </xf>
    <xf numFmtId="179" fontId="2" fillId="2" borderId="2" xfId="50" applyNumberFormat="1" applyFont="1" applyFill="1" applyBorder="1" applyAlignment="1">
      <alignment vertical="center" shrinkToFit="1"/>
    </xf>
    <xf numFmtId="14" fontId="2" fillId="2" borderId="2" xfId="5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/>
    </xf>
    <xf numFmtId="176" fontId="2" fillId="3" borderId="2" xfId="50" applyNumberFormat="1" applyFont="1" applyFill="1" applyBorder="1" applyAlignment="1">
      <alignment horizontal="right" vertical="center" shrinkToFit="1"/>
    </xf>
    <xf numFmtId="14" fontId="5" fillId="0" borderId="2" xfId="50" applyNumberFormat="1" applyFont="1" applyBorder="1" applyAlignment="1">
      <alignment horizontal="left" vertical="center"/>
    </xf>
    <xf numFmtId="14" fontId="8" fillId="0" borderId="2" xfId="50" applyNumberFormat="1" applyFont="1" applyBorder="1" applyAlignment="1">
      <alignment horizontal="left" vertical="center"/>
    </xf>
    <xf numFmtId="9" fontId="9" fillId="0" borderId="2" xfId="19" applyFont="1" applyFill="1" applyBorder="1" applyAlignment="1">
      <alignment horizontal="center" vertical="center" wrapText="1"/>
    </xf>
    <xf numFmtId="181" fontId="1" fillId="0" borderId="2" xfId="19" applyNumberFormat="1" applyFont="1" applyFill="1" applyBorder="1" applyAlignment="1">
      <alignment horizontal="right" vertical="center"/>
    </xf>
    <xf numFmtId="9" fontId="2" fillId="0" borderId="2" xfId="19" applyNumberFormat="1" applyFont="1" applyFill="1" applyBorder="1" applyAlignment="1">
      <alignment horizontal="center" vertical="center" wrapText="1"/>
    </xf>
    <xf numFmtId="9" fontId="2" fillId="0" borderId="2" xfId="19" applyFont="1" applyFill="1" applyBorder="1" applyAlignment="1">
      <alignment horizontal="center" vertical="center" wrapText="1"/>
    </xf>
    <xf numFmtId="0" fontId="1" fillId="3" borderId="2" xfId="50" applyFont="1" applyFill="1" applyBorder="1" applyAlignment="1">
      <alignment horizontal="center" vertical="center" shrinkToFit="1"/>
    </xf>
    <xf numFmtId="176" fontId="10" fillId="3" borderId="2" xfId="50" applyNumberFormat="1" applyFont="1" applyFill="1" applyBorder="1" applyAlignment="1">
      <alignment horizontal="right" vertical="center" shrinkToFit="1"/>
    </xf>
    <xf numFmtId="176" fontId="11" fillId="3" borderId="2" xfId="50" applyNumberFormat="1" applyFont="1" applyFill="1" applyBorder="1" applyAlignment="1">
      <alignment horizontal="center" vertical="center" shrinkToFit="1"/>
    </xf>
    <xf numFmtId="176" fontId="11" fillId="0" borderId="2" xfId="50" applyNumberFormat="1" applyFont="1" applyFill="1" applyBorder="1" applyAlignment="1">
      <alignment horizontal="center" vertical="center" shrinkToFi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top" wrapText="1"/>
    </xf>
    <xf numFmtId="177" fontId="4" fillId="0" borderId="2" xfId="8" applyNumberFormat="1" applyFont="1" applyFill="1" applyBorder="1" applyAlignment="1">
      <alignment horizontal="center" vertical="center"/>
    </xf>
    <xf numFmtId="176" fontId="4" fillId="0" borderId="2" xfId="50" applyNumberFormat="1" applyFont="1" applyFill="1" applyBorder="1" applyAlignment="1">
      <alignment horizontal="center" vertical="center" shrinkToFi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1" fillId="0" borderId="6" xfId="50" applyFont="1" applyFill="1" applyBorder="1" applyAlignment="1">
      <alignment horizontal="center" vertical="center" wrapText="1"/>
    </xf>
    <xf numFmtId="0" fontId="12" fillId="0" borderId="2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7" xfId="50" applyFont="1" applyFill="1" applyBorder="1" applyAlignment="1">
      <alignment horizontal="center" vertical="center" wrapText="1"/>
    </xf>
    <xf numFmtId="176" fontId="12" fillId="0" borderId="2" xfId="50" applyNumberFormat="1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right" vertical="center" shrinkToFit="1"/>
    </xf>
    <xf numFmtId="176" fontId="1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right" vertical="center" shrinkToFit="1"/>
    </xf>
    <xf numFmtId="0" fontId="13" fillId="0" borderId="0" xfId="0" applyFont="1" applyAlignment="1">
      <alignment horizontal="right" vertical="center"/>
    </xf>
    <xf numFmtId="176" fontId="2" fillId="0" borderId="2" xfId="50" applyNumberFormat="1" applyFont="1" applyFill="1" applyBorder="1" applyAlignment="1">
      <alignment horizontal="center" vertical="center" wrapText="1"/>
    </xf>
    <xf numFmtId="176" fontId="14" fillId="0" borderId="2" xfId="50" applyNumberFormat="1" applyFont="1" applyFill="1" applyBorder="1" applyAlignment="1">
      <alignment horizontal="center" vertical="center" wrapText="1"/>
    </xf>
    <xf numFmtId="176" fontId="14" fillId="0" borderId="2" xfId="50" applyNumberFormat="1" applyFont="1" applyFill="1" applyBorder="1" applyAlignment="1">
      <alignment vertical="center" shrinkToFit="1"/>
    </xf>
    <xf numFmtId="176" fontId="14" fillId="0" borderId="2" xfId="50" applyNumberFormat="1" applyFont="1" applyFill="1" applyBorder="1" applyAlignment="1">
      <alignment vertical="center" wrapText="1"/>
    </xf>
    <xf numFmtId="176" fontId="2" fillId="0" borderId="8" xfId="50" applyNumberFormat="1" applyFont="1" applyFill="1" applyBorder="1" applyAlignment="1">
      <alignment horizontal="center" vertical="center" wrapText="1"/>
    </xf>
    <xf numFmtId="176" fontId="1" fillId="0" borderId="8" xfId="50" applyNumberFormat="1" applyFont="1" applyFill="1" applyBorder="1" applyAlignment="1">
      <alignment horizontal="right" vertical="center" shrinkToFit="1"/>
    </xf>
    <xf numFmtId="176" fontId="4" fillId="2" borderId="2" xfId="50" applyNumberFormat="1" applyFont="1" applyFill="1" applyBorder="1" applyAlignment="1">
      <alignment vertical="center" shrinkToFit="1"/>
    </xf>
    <xf numFmtId="176" fontId="15" fillId="0" borderId="2" xfId="50" applyNumberFormat="1" applyFont="1" applyFill="1" applyBorder="1" applyAlignment="1">
      <alignment vertical="center" shrinkToFit="1"/>
    </xf>
    <xf numFmtId="176" fontId="15" fillId="0" borderId="2" xfId="50" applyNumberFormat="1" applyFont="1" applyFill="1" applyBorder="1" applyAlignment="1">
      <alignment vertical="center" wrapText="1"/>
    </xf>
    <xf numFmtId="176" fontId="2" fillId="0" borderId="9" xfId="50" applyNumberFormat="1" applyFont="1" applyFill="1" applyBorder="1" applyAlignment="1">
      <alignment horizontal="center" vertical="center" wrapText="1"/>
    </xf>
    <xf numFmtId="176" fontId="1" fillId="0" borderId="9" xfId="50" applyNumberFormat="1" applyFont="1" applyFill="1" applyBorder="1" applyAlignment="1">
      <alignment horizontal="right" vertical="center" shrinkToFit="1"/>
    </xf>
    <xf numFmtId="176" fontId="2" fillId="0" borderId="2" xfId="50" applyNumberFormat="1" applyFont="1" applyFill="1" applyBorder="1" applyAlignment="1">
      <alignment horizontal="right" vertical="center" shrinkToFit="1"/>
    </xf>
    <xf numFmtId="176" fontId="4" fillId="0" borderId="2" xfId="50" applyNumberFormat="1" applyFont="1" applyFill="1" applyBorder="1" applyAlignment="1">
      <alignment vertical="center" shrinkToFit="1"/>
    </xf>
    <xf numFmtId="176" fontId="4" fillId="0" borderId="2" xfId="50" applyNumberFormat="1" applyFont="1" applyFill="1" applyBorder="1" applyAlignment="1">
      <alignment vertical="center" wrapText="1"/>
    </xf>
    <xf numFmtId="176" fontId="1" fillId="0" borderId="2" xfId="50" applyNumberFormat="1" applyFont="1" applyFill="1" applyBorder="1" applyAlignment="1">
      <alignment vertical="center" shrinkToFit="1"/>
    </xf>
    <xf numFmtId="0" fontId="1" fillId="0" borderId="0" xfId="50" applyFont="1" applyFill="1" applyAlignment="1">
      <alignment horizontal="center" vertical="center"/>
    </xf>
    <xf numFmtId="176" fontId="1" fillId="0" borderId="8" xfId="50" applyNumberFormat="1" applyFont="1" applyFill="1" applyBorder="1" applyAlignment="1">
      <alignment horizontal="left" vertical="center" wrapText="1"/>
    </xf>
    <xf numFmtId="176" fontId="1" fillId="0" borderId="2" xfId="50" applyNumberFormat="1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left" vertical="center" wrapText="1"/>
    </xf>
    <xf numFmtId="176" fontId="2" fillId="0" borderId="2" xfId="50" applyNumberFormat="1" applyFont="1" applyFill="1" applyBorder="1" applyAlignment="1">
      <alignment horizontal="left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7" xfId="5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/>
    </xf>
    <xf numFmtId="182" fontId="16" fillId="0" borderId="2" xfId="0" applyNumberFormat="1" applyFont="1" applyBorder="1" applyAlignment="1">
      <alignment horizontal="right" vertical="center" wrapText="1"/>
    </xf>
    <xf numFmtId="182" fontId="16" fillId="0" borderId="2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" fillId="0" borderId="2" xfId="50" applyFont="1" applyFill="1" applyBorder="1" applyAlignment="1">
      <alignment horizontal="left" vertical="center" wrapText="1"/>
    </xf>
    <xf numFmtId="179" fontId="2" fillId="2" borderId="2" xfId="50" applyNumberFormat="1" applyFont="1" applyFill="1" applyBorder="1" applyAlignment="1">
      <alignment horizontal="center" vertical="center" shrinkToFit="1"/>
    </xf>
    <xf numFmtId="181" fontId="2" fillId="0" borderId="2" xfId="19" applyNumberFormat="1" applyFont="1" applyFill="1" applyBorder="1" applyAlignment="1">
      <alignment horizontal="center" vertical="center" wrapText="1"/>
    </xf>
    <xf numFmtId="181" fontId="2" fillId="0" borderId="2" xfId="19" applyNumberFormat="1" applyFont="1" applyFill="1" applyBorder="1" applyAlignment="1">
      <alignment horizontal="right" vertical="center"/>
    </xf>
    <xf numFmtId="176" fontId="2" fillId="0" borderId="2" xfId="50" applyNumberFormat="1" applyFont="1" applyFill="1" applyBorder="1" applyAlignment="1">
      <alignment vertical="center" shrinkToFit="1"/>
    </xf>
    <xf numFmtId="176" fontId="2" fillId="0" borderId="8" xfId="50" applyNumberFormat="1" applyFont="1" applyFill="1" applyBorder="1" applyAlignment="1">
      <alignment horizontal="right" vertical="center" shrinkToFit="1"/>
    </xf>
    <xf numFmtId="0" fontId="1" fillId="0" borderId="10" xfId="50" applyFont="1" applyFill="1" applyBorder="1" applyAlignment="1">
      <alignment horizontal="left" vertical="center" wrapText="1"/>
    </xf>
    <xf numFmtId="0" fontId="1" fillId="0" borderId="11" xfId="50" applyFont="1" applyFill="1" applyBorder="1" applyAlignment="1">
      <alignment horizontal="left" vertical="center" wrapText="1"/>
    </xf>
    <xf numFmtId="0" fontId="21" fillId="2" borderId="2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4" fillId="3" borderId="2" xfId="50" applyFont="1" applyFill="1" applyBorder="1" applyAlignment="1">
      <alignment horizontal="center" vertical="center" shrinkToFit="1"/>
    </xf>
    <xf numFmtId="0" fontId="6" fillId="0" borderId="2" xfId="50" applyFont="1" applyFill="1" applyBorder="1" applyAlignment="1">
      <alignment horizontal="center" vertical="center"/>
    </xf>
    <xf numFmtId="176" fontId="6" fillId="3" borderId="2" xfId="50" applyNumberFormat="1" applyFont="1" applyFill="1" applyBorder="1" applyAlignment="1">
      <alignment horizontal="right" vertical="center" shrinkToFit="1"/>
    </xf>
    <xf numFmtId="176" fontId="6" fillId="2" borderId="2" xfId="50" applyNumberFormat="1" applyFont="1" applyFill="1" applyBorder="1" applyAlignment="1">
      <alignment vertical="center" shrinkToFit="1"/>
    </xf>
    <xf numFmtId="176" fontId="2" fillId="0" borderId="9" xfId="50" applyNumberFormat="1" applyFont="1" applyFill="1" applyBorder="1" applyAlignment="1">
      <alignment horizontal="right" vertical="center" shrinkToFit="1"/>
    </xf>
    <xf numFmtId="176" fontId="2" fillId="2" borderId="2" xfId="50" applyNumberFormat="1" applyFont="1" applyFill="1" applyBorder="1" applyAlignment="1">
      <alignment horizontal="right" vertical="center" shrinkToFit="1"/>
    </xf>
    <xf numFmtId="176" fontId="14" fillId="0" borderId="2" xfId="50" applyNumberFormat="1" applyFont="1" applyFill="1" applyBorder="1" applyAlignment="1">
      <alignment horizontal="right" vertical="center" shrinkToFit="1"/>
    </xf>
    <xf numFmtId="0" fontId="17" fillId="0" borderId="0" xfId="0" applyFont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8.png"/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8.png"/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8.png"/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3" Type="http://schemas.openxmlformats.org/officeDocument/2006/relationships/image" Target="../media/image18.png"/><Relationship Id="rId12" Type="http://schemas.openxmlformats.org/officeDocument/2006/relationships/image" Target="../media/image17.png"/><Relationship Id="rId11" Type="http://schemas.openxmlformats.org/officeDocument/2006/relationships/image" Target="../media/image16.png"/><Relationship Id="rId10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2</xdr:row>
      <xdr:rowOff>104775</xdr:rowOff>
    </xdr:from>
    <xdr:to>
      <xdr:col>20</xdr:col>
      <xdr:colOff>66040</xdr:colOff>
      <xdr:row>3</xdr:row>
      <xdr:rowOff>209550</xdr:rowOff>
    </xdr:to>
    <xdr:pic>
      <xdr:nvPicPr>
        <xdr:cNvPr id="2" name="图片 1" descr="}7OSOLV%_H0D%L{U)5RCMX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9245" y="776605"/>
          <a:ext cx="4525645" cy="45974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4</xdr:row>
      <xdr:rowOff>219075</xdr:rowOff>
    </xdr:from>
    <xdr:to>
      <xdr:col>24</xdr:col>
      <xdr:colOff>322580</xdr:colOff>
      <xdr:row>21</xdr:row>
      <xdr:rowOff>217170</xdr:rowOff>
    </xdr:to>
    <xdr:pic>
      <xdr:nvPicPr>
        <xdr:cNvPr id="3" name="图片 2" descr="0(LS2~`[M(A4O{FTPQZ~]L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61120" y="1600835"/>
          <a:ext cx="7934960" cy="490474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9</xdr:col>
      <xdr:colOff>0</xdr:colOff>
      <xdr:row>13</xdr:row>
      <xdr:rowOff>131445</xdr:rowOff>
    </xdr:to>
    <xdr:pic>
      <xdr:nvPicPr>
        <xdr:cNvPr id="4" name="图片 3" descr="%H8`1CRV%S1YFW3M{{(U0C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3840" y="2958465"/>
          <a:ext cx="2344420" cy="14192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38</xdr:row>
      <xdr:rowOff>76200</xdr:rowOff>
    </xdr:from>
    <xdr:to>
      <xdr:col>14</xdr:col>
      <xdr:colOff>0</xdr:colOff>
      <xdr:row>81</xdr:row>
      <xdr:rowOff>27940</xdr:rowOff>
    </xdr:to>
    <xdr:pic>
      <xdr:nvPicPr>
        <xdr:cNvPr id="5" name="图片 4" descr="05V%MRX[OU~@]SWLFH0IFD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00" y="11875770"/>
          <a:ext cx="7560310" cy="6095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2</xdr:row>
      <xdr:rowOff>104775</xdr:rowOff>
    </xdr:from>
    <xdr:to>
      <xdr:col>20</xdr:col>
      <xdr:colOff>66040</xdr:colOff>
      <xdr:row>3</xdr:row>
      <xdr:rowOff>209550</xdr:rowOff>
    </xdr:to>
    <xdr:pic>
      <xdr:nvPicPr>
        <xdr:cNvPr id="2" name="图片 1" descr="}7OSOLV%_H0D%L{U)5RCMX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46235" y="776605"/>
          <a:ext cx="4525645" cy="45974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9</xdr:col>
      <xdr:colOff>0</xdr:colOff>
      <xdr:row>13</xdr:row>
      <xdr:rowOff>131445</xdr:rowOff>
    </xdr:to>
    <xdr:pic>
      <xdr:nvPicPr>
        <xdr:cNvPr id="4" name="图片 3" descr="%H8`1CRV%S1YFW3M{{(U0C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840" y="2958465"/>
          <a:ext cx="2344420" cy="1419225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7</xdr:row>
      <xdr:rowOff>0</xdr:rowOff>
    </xdr:from>
    <xdr:to>
      <xdr:col>25</xdr:col>
      <xdr:colOff>228600</xdr:colOff>
      <xdr:row>24</xdr:row>
      <xdr:rowOff>204470</xdr:rowOff>
    </xdr:to>
    <xdr:pic>
      <xdr:nvPicPr>
        <xdr:cNvPr id="6" name="图片 5" descr="$GUUCH4(HAOOOR2NYF`L%P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7235" y="2529840"/>
          <a:ext cx="7907655" cy="5118735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18</xdr:row>
      <xdr:rowOff>26670</xdr:rowOff>
    </xdr:from>
    <xdr:to>
      <xdr:col>10</xdr:col>
      <xdr:colOff>314325</xdr:colOff>
      <xdr:row>19</xdr:row>
      <xdr:rowOff>196215</xdr:rowOff>
    </xdr:to>
    <xdr:pic>
      <xdr:nvPicPr>
        <xdr:cNvPr id="7" name="图片 6" descr="K59XB}JPJ~)R5{DDH014Z]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60825" y="5813425"/>
          <a:ext cx="2115820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39</xdr:row>
      <xdr:rowOff>9525</xdr:rowOff>
    </xdr:from>
    <xdr:to>
      <xdr:col>10</xdr:col>
      <xdr:colOff>295275</xdr:colOff>
      <xdr:row>77</xdr:row>
      <xdr:rowOff>9525</xdr:rowOff>
    </xdr:to>
    <xdr:pic>
      <xdr:nvPicPr>
        <xdr:cNvPr id="3" name="图片 2" descr="{MIQE3~0FUBYMA2P6AB]}{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00760" y="12103735"/>
          <a:ext cx="5156835" cy="5429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2</xdr:row>
      <xdr:rowOff>104775</xdr:rowOff>
    </xdr:from>
    <xdr:to>
      <xdr:col>20</xdr:col>
      <xdr:colOff>66040</xdr:colOff>
      <xdr:row>3</xdr:row>
      <xdr:rowOff>209550</xdr:rowOff>
    </xdr:to>
    <xdr:pic>
      <xdr:nvPicPr>
        <xdr:cNvPr id="2" name="图片 1" descr="}7OSOLV%_H0D%L{U)5RCMX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46235" y="776605"/>
          <a:ext cx="4525645" cy="45974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9</xdr:col>
      <xdr:colOff>0</xdr:colOff>
      <xdr:row>13</xdr:row>
      <xdr:rowOff>131445</xdr:rowOff>
    </xdr:to>
    <xdr:pic>
      <xdr:nvPicPr>
        <xdr:cNvPr id="3" name="图片 2" descr="%H8`1CRV%S1YFW3M{{(U0C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840" y="2958465"/>
          <a:ext cx="2344420" cy="1419225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7</xdr:row>
      <xdr:rowOff>0</xdr:rowOff>
    </xdr:from>
    <xdr:to>
      <xdr:col>25</xdr:col>
      <xdr:colOff>228600</xdr:colOff>
      <xdr:row>24</xdr:row>
      <xdr:rowOff>204470</xdr:rowOff>
    </xdr:to>
    <xdr:pic>
      <xdr:nvPicPr>
        <xdr:cNvPr id="4" name="图片 3" descr="$GUUCH4(HAOOOR2NYF`L%P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7235" y="2529840"/>
          <a:ext cx="7907655" cy="511873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18</xdr:row>
      <xdr:rowOff>26670</xdr:rowOff>
    </xdr:from>
    <xdr:to>
      <xdr:col>10</xdr:col>
      <xdr:colOff>323850</xdr:colOff>
      <xdr:row>19</xdr:row>
      <xdr:rowOff>196215</xdr:rowOff>
    </xdr:to>
    <xdr:pic>
      <xdr:nvPicPr>
        <xdr:cNvPr id="5" name="图片 4" descr="K59XB}JPJ~)R5{DDH014Z]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70350" y="5813425"/>
          <a:ext cx="2115820" cy="424815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21</xdr:row>
      <xdr:rowOff>47625</xdr:rowOff>
    </xdr:from>
    <xdr:to>
      <xdr:col>13</xdr:col>
      <xdr:colOff>0</xdr:colOff>
      <xdr:row>23</xdr:row>
      <xdr:rowOff>0</xdr:rowOff>
    </xdr:to>
    <xdr:pic>
      <xdr:nvPicPr>
        <xdr:cNvPr id="7" name="图片 6" descr="DZQ594FW[8L5IM@X1K}L0K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32375" y="6600190"/>
          <a:ext cx="2317115" cy="46291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40</xdr:row>
      <xdr:rowOff>76200</xdr:rowOff>
    </xdr:from>
    <xdr:to>
      <xdr:col>11</xdr:col>
      <xdr:colOff>19050</xdr:colOff>
      <xdr:row>79</xdr:row>
      <xdr:rowOff>19050</xdr:rowOff>
    </xdr:to>
    <xdr:pic>
      <xdr:nvPicPr>
        <xdr:cNvPr id="8" name="图片 7" descr="M969(~5_UBBR4972WRL@10H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43635" y="12313285"/>
          <a:ext cx="5166995" cy="5514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2</xdr:row>
      <xdr:rowOff>104775</xdr:rowOff>
    </xdr:from>
    <xdr:to>
      <xdr:col>20</xdr:col>
      <xdr:colOff>0</xdr:colOff>
      <xdr:row>3</xdr:row>
      <xdr:rowOff>209550</xdr:rowOff>
    </xdr:to>
    <xdr:pic>
      <xdr:nvPicPr>
        <xdr:cNvPr id="2" name="图片 1" descr="}7OSOLV%_H0D%L{U)5RCMX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41815" y="776605"/>
          <a:ext cx="4658995" cy="45974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8</xdr:col>
      <xdr:colOff>588010</xdr:colOff>
      <xdr:row>13</xdr:row>
      <xdr:rowOff>131445</xdr:rowOff>
    </xdr:to>
    <xdr:pic>
      <xdr:nvPicPr>
        <xdr:cNvPr id="3" name="图片 2" descr="%H8`1CRV%S1YFW3M{{(U0C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840" y="2958465"/>
          <a:ext cx="2278380" cy="141922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18</xdr:row>
      <xdr:rowOff>26670</xdr:rowOff>
    </xdr:from>
    <xdr:to>
      <xdr:col>10</xdr:col>
      <xdr:colOff>323850</xdr:colOff>
      <xdr:row>19</xdr:row>
      <xdr:rowOff>196215</xdr:rowOff>
    </xdr:to>
    <xdr:pic>
      <xdr:nvPicPr>
        <xdr:cNvPr id="5" name="图片 4" descr="K59XB}JPJ~)R5{DDH014Z]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31310" y="5302885"/>
          <a:ext cx="2115820" cy="424815"/>
        </a:xfrm>
        <a:prstGeom prst="rect">
          <a:avLst/>
        </a:prstGeom>
      </xdr:spPr>
    </xdr:pic>
    <xdr:clientData/>
  </xdr:twoCellAnchor>
  <xdr:twoCellAnchor editAs="oneCell">
    <xdr:from>
      <xdr:col>8</xdr:col>
      <xdr:colOff>647700</xdr:colOff>
      <xdr:row>21</xdr:row>
      <xdr:rowOff>38100</xdr:rowOff>
    </xdr:from>
    <xdr:to>
      <xdr:col>12</xdr:col>
      <xdr:colOff>333375</xdr:colOff>
      <xdr:row>22</xdr:row>
      <xdr:rowOff>245745</xdr:rowOff>
    </xdr:to>
    <xdr:pic>
      <xdr:nvPicPr>
        <xdr:cNvPr id="6" name="图片 5" descr="DZQ594FW[8L5IM@X1K}L0K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21910" y="6167755"/>
          <a:ext cx="2279015" cy="462915"/>
        </a:xfrm>
        <a:prstGeom prst="rect">
          <a:avLst/>
        </a:prstGeom>
      </xdr:spPr>
    </xdr:pic>
    <xdr:clientData/>
  </xdr:twoCellAnchor>
  <xdr:twoCellAnchor editAs="oneCell">
    <xdr:from>
      <xdr:col>19</xdr:col>
      <xdr:colOff>428625</xdr:colOff>
      <xdr:row>6</xdr:row>
      <xdr:rowOff>200025</xdr:rowOff>
    </xdr:from>
    <xdr:to>
      <xdr:col>28</xdr:col>
      <xdr:colOff>571500</xdr:colOff>
      <xdr:row>26</xdr:row>
      <xdr:rowOff>124460</xdr:rowOff>
    </xdr:to>
    <xdr:pic>
      <xdr:nvPicPr>
        <xdr:cNvPr id="8" name="图片 7" descr="9QHG0W{(`5WLXI]B_[E~M(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157075" y="2291715"/>
          <a:ext cx="9326245" cy="5642610"/>
        </a:xfrm>
        <a:prstGeom prst="rect">
          <a:avLst/>
        </a:prstGeom>
      </xdr:spPr>
    </xdr:pic>
    <xdr:clientData/>
  </xdr:twoCellAnchor>
  <xdr:twoCellAnchor editAs="oneCell">
    <xdr:from>
      <xdr:col>18</xdr:col>
      <xdr:colOff>361950</xdr:colOff>
      <xdr:row>25</xdr:row>
      <xdr:rowOff>133350</xdr:rowOff>
    </xdr:from>
    <xdr:to>
      <xdr:col>20</xdr:col>
      <xdr:colOff>0</xdr:colOff>
      <xdr:row>30</xdr:row>
      <xdr:rowOff>66040</xdr:rowOff>
    </xdr:to>
    <xdr:pic>
      <xdr:nvPicPr>
        <xdr:cNvPr id="7" name="图片 6" descr="J((`_A(T@T$)%CDEBZB[J`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94440" y="7600315"/>
          <a:ext cx="2706370" cy="115443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28</xdr:row>
      <xdr:rowOff>0</xdr:rowOff>
    </xdr:from>
    <xdr:to>
      <xdr:col>20</xdr:col>
      <xdr:colOff>180975</xdr:colOff>
      <xdr:row>32</xdr:row>
      <xdr:rowOff>363855</xdr:rowOff>
    </xdr:to>
    <xdr:pic>
      <xdr:nvPicPr>
        <xdr:cNvPr id="10" name="图片 9" descr="]_$G`TD_1WTN3XT`UKGZW3R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337290" y="8178165"/>
          <a:ext cx="2944495" cy="138493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24</xdr:row>
      <xdr:rowOff>552450</xdr:rowOff>
    </xdr:from>
    <xdr:to>
      <xdr:col>9</xdr:col>
      <xdr:colOff>542925</xdr:colOff>
      <xdr:row>25</xdr:row>
      <xdr:rowOff>295275</xdr:rowOff>
    </xdr:to>
    <xdr:pic>
      <xdr:nvPicPr>
        <xdr:cNvPr id="9" name="图片 8" descr="DBD2W`GB8L(7EZCCJ~T@[U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12260" y="7447915"/>
          <a:ext cx="1619885" cy="3143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40</xdr:row>
      <xdr:rowOff>0</xdr:rowOff>
    </xdr:from>
    <xdr:to>
      <xdr:col>7</xdr:col>
      <xdr:colOff>699135</xdr:colOff>
      <xdr:row>54</xdr:row>
      <xdr:rowOff>0</xdr:rowOff>
    </xdr:to>
    <xdr:pic>
      <xdr:nvPicPr>
        <xdr:cNvPr id="11" name="图片 10" descr="LZUGCYB[O1L2JI8TQZW2~A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10485120"/>
          <a:ext cx="4334510" cy="2057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2</xdr:row>
      <xdr:rowOff>104775</xdr:rowOff>
    </xdr:from>
    <xdr:to>
      <xdr:col>20</xdr:col>
      <xdr:colOff>0</xdr:colOff>
      <xdr:row>3</xdr:row>
      <xdr:rowOff>209550</xdr:rowOff>
    </xdr:to>
    <xdr:pic>
      <xdr:nvPicPr>
        <xdr:cNvPr id="2" name="图片 1" descr="}7OSOLV%_H0D%L{U)5RCMX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74755" y="776605"/>
          <a:ext cx="4658995" cy="45974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8</xdr:col>
      <xdr:colOff>588010</xdr:colOff>
      <xdr:row>13</xdr:row>
      <xdr:rowOff>131445</xdr:rowOff>
    </xdr:to>
    <xdr:pic>
      <xdr:nvPicPr>
        <xdr:cNvPr id="3" name="图片 2" descr="%H8`1CRV%S1YFW3M{{(U0C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840" y="2958465"/>
          <a:ext cx="2278380" cy="141922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18</xdr:row>
      <xdr:rowOff>26670</xdr:rowOff>
    </xdr:from>
    <xdr:to>
      <xdr:col>10</xdr:col>
      <xdr:colOff>323850</xdr:colOff>
      <xdr:row>19</xdr:row>
      <xdr:rowOff>196215</xdr:rowOff>
    </xdr:to>
    <xdr:pic>
      <xdr:nvPicPr>
        <xdr:cNvPr id="4" name="图片 3" descr="K59XB}JPJ~)R5{DDH014Z]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31310" y="5302885"/>
          <a:ext cx="2115820" cy="424815"/>
        </a:xfrm>
        <a:prstGeom prst="rect">
          <a:avLst/>
        </a:prstGeom>
      </xdr:spPr>
    </xdr:pic>
    <xdr:clientData/>
  </xdr:twoCellAnchor>
  <xdr:twoCellAnchor editAs="oneCell">
    <xdr:from>
      <xdr:col>8</xdr:col>
      <xdr:colOff>643255</xdr:colOff>
      <xdr:row>21</xdr:row>
      <xdr:rowOff>38100</xdr:rowOff>
    </xdr:from>
    <xdr:to>
      <xdr:col>12</xdr:col>
      <xdr:colOff>333375</xdr:colOff>
      <xdr:row>22</xdr:row>
      <xdr:rowOff>245745</xdr:rowOff>
    </xdr:to>
    <xdr:pic>
      <xdr:nvPicPr>
        <xdr:cNvPr id="5" name="图片 4" descr="DZQ594FW[8L5IM@X1K}L0K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17465" y="6167755"/>
          <a:ext cx="2283460" cy="462915"/>
        </a:xfrm>
        <a:prstGeom prst="rect">
          <a:avLst/>
        </a:prstGeom>
      </xdr:spPr>
    </xdr:pic>
    <xdr:clientData/>
  </xdr:twoCellAnchor>
  <xdr:twoCellAnchor editAs="oneCell">
    <xdr:from>
      <xdr:col>19</xdr:col>
      <xdr:colOff>428625</xdr:colOff>
      <xdr:row>6</xdr:row>
      <xdr:rowOff>200025</xdr:rowOff>
    </xdr:from>
    <xdr:to>
      <xdr:col>28</xdr:col>
      <xdr:colOff>571500</xdr:colOff>
      <xdr:row>25</xdr:row>
      <xdr:rowOff>379730</xdr:rowOff>
    </xdr:to>
    <xdr:pic>
      <xdr:nvPicPr>
        <xdr:cNvPr id="6" name="图片 5" descr="9QHG0W{(`5WLXI]B_[E~M(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90015" y="2291715"/>
          <a:ext cx="9326245" cy="5642610"/>
        </a:xfrm>
        <a:prstGeom prst="rect">
          <a:avLst/>
        </a:prstGeom>
      </xdr:spPr>
    </xdr:pic>
    <xdr:clientData/>
  </xdr:twoCellAnchor>
  <xdr:twoCellAnchor editAs="oneCell">
    <xdr:from>
      <xdr:col>18</xdr:col>
      <xdr:colOff>361950</xdr:colOff>
      <xdr:row>24</xdr:row>
      <xdr:rowOff>133350</xdr:rowOff>
    </xdr:from>
    <xdr:to>
      <xdr:col>20</xdr:col>
      <xdr:colOff>0</xdr:colOff>
      <xdr:row>27</xdr:row>
      <xdr:rowOff>55880</xdr:rowOff>
    </xdr:to>
    <xdr:pic>
      <xdr:nvPicPr>
        <xdr:cNvPr id="7" name="图片 6" descr="J((`_A(T@T$)%CDEBZB[J`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327380" y="7345045"/>
          <a:ext cx="2706370" cy="115443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26</xdr:row>
      <xdr:rowOff>0</xdr:rowOff>
    </xdr:from>
    <xdr:to>
      <xdr:col>20</xdr:col>
      <xdr:colOff>180975</xdr:colOff>
      <xdr:row>29</xdr:row>
      <xdr:rowOff>89535</xdr:rowOff>
    </xdr:to>
    <xdr:pic>
      <xdr:nvPicPr>
        <xdr:cNvPr id="8" name="图片 7" descr="]_$G`TD_1WTN3XT`UKGZW3R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270230" y="7986395"/>
          <a:ext cx="2944495" cy="138493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23</xdr:row>
      <xdr:rowOff>552450</xdr:rowOff>
    </xdr:from>
    <xdr:to>
      <xdr:col>9</xdr:col>
      <xdr:colOff>542925</xdr:colOff>
      <xdr:row>24</xdr:row>
      <xdr:rowOff>295275</xdr:rowOff>
    </xdr:to>
    <xdr:pic>
      <xdr:nvPicPr>
        <xdr:cNvPr id="9" name="图片 8" descr="DBD2W`GB8L(7EZCCJ~T@[U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12260" y="7192645"/>
          <a:ext cx="1619885" cy="3143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38</xdr:row>
      <xdr:rowOff>0</xdr:rowOff>
    </xdr:from>
    <xdr:to>
      <xdr:col>7</xdr:col>
      <xdr:colOff>699135</xdr:colOff>
      <xdr:row>52</xdr:row>
      <xdr:rowOff>0</xdr:rowOff>
    </xdr:to>
    <xdr:pic>
      <xdr:nvPicPr>
        <xdr:cNvPr id="10" name="图片 9" descr="LZUGCYB[O1L2JI8TQZW2~A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10999470"/>
          <a:ext cx="4334510" cy="2057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2</xdr:row>
      <xdr:rowOff>104775</xdr:rowOff>
    </xdr:from>
    <xdr:to>
      <xdr:col>20</xdr:col>
      <xdr:colOff>0</xdr:colOff>
      <xdr:row>3</xdr:row>
      <xdr:rowOff>209550</xdr:rowOff>
    </xdr:to>
    <xdr:pic>
      <xdr:nvPicPr>
        <xdr:cNvPr id="2" name="图片 1" descr="}7OSOLV%_H0D%L{U)5RCMX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04295" y="776605"/>
          <a:ext cx="4658995" cy="45974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8</xdr:row>
      <xdr:rowOff>0</xdr:rowOff>
    </xdr:from>
    <xdr:to>
      <xdr:col>8</xdr:col>
      <xdr:colOff>530860</xdr:colOff>
      <xdr:row>13</xdr:row>
      <xdr:rowOff>131445</xdr:rowOff>
    </xdr:to>
    <xdr:pic>
      <xdr:nvPicPr>
        <xdr:cNvPr id="3" name="图片 2" descr="%H8`1CRV%S1YFW3M{{(U0C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26690" y="2958465"/>
          <a:ext cx="2278380" cy="141922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18</xdr:row>
      <xdr:rowOff>26670</xdr:rowOff>
    </xdr:from>
    <xdr:to>
      <xdr:col>10</xdr:col>
      <xdr:colOff>323850</xdr:colOff>
      <xdr:row>19</xdr:row>
      <xdr:rowOff>196215</xdr:rowOff>
    </xdr:to>
    <xdr:pic>
      <xdr:nvPicPr>
        <xdr:cNvPr id="4" name="图片 3" descr="K59XB}JPJ~)R5{DDH014Z]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31310" y="5302885"/>
          <a:ext cx="2115820" cy="424815"/>
        </a:xfrm>
        <a:prstGeom prst="rect">
          <a:avLst/>
        </a:prstGeom>
      </xdr:spPr>
    </xdr:pic>
    <xdr:clientData/>
  </xdr:twoCellAnchor>
  <xdr:twoCellAnchor editAs="oneCell">
    <xdr:from>
      <xdr:col>8</xdr:col>
      <xdr:colOff>643255</xdr:colOff>
      <xdr:row>21</xdr:row>
      <xdr:rowOff>38100</xdr:rowOff>
    </xdr:from>
    <xdr:to>
      <xdr:col>12</xdr:col>
      <xdr:colOff>333375</xdr:colOff>
      <xdr:row>22</xdr:row>
      <xdr:rowOff>245745</xdr:rowOff>
    </xdr:to>
    <xdr:pic>
      <xdr:nvPicPr>
        <xdr:cNvPr id="5" name="图片 4" descr="DZQ594FW[8L5IM@X1K}L0K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17465" y="6167755"/>
          <a:ext cx="2283460" cy="462915"/>
        </a:xfrm>
        <a:prstGeom prst="rect">
          <a:avLst/>
        </a:prstGeom>
      </xdr:spPr>
    </xdr:pic>
    <xdr:clientData/>
  </xdr:twoCellAnchor>
  <xdr:twoCellAnchor editAs="oneCell">
    <xdr:from>
      <xdr:col>19</xdr:col>
      <xdr:colOff>428625</xdr:colOff>
      <xdr:row>6</xdr:row>
      <xdr:rowOff>200025</xdr:rowOff>
    </xdr:from>
    <xdr:to>
      <xdr:col>28</xdr:col>
      <xdr:colOff>571500</xdr:colOff>
      <xdr:row>25</xdr:row>
      <xdr:rowOff>379730</xdr:rowOff>
    </xdr:to>
    <xdr:pic>
      <xdr:nvPicPr>
        <xdr:cNvPr id="6" name="图片 5" descr="9QHG0W{(`5WLXI]B_[E~M(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19555" y="2291715"/>
          <a:ext cx="9326245" cy="5642610"/>
        </a:xfrm>
        <a:prstGeom prst="rect">
          <a:avLst/>
        </a:prstGeom>
      </xdr:spPr>
    </xdr:pic>
    <xdr:clientData/>
  </xdr:twoCellAnchor>
  <xdr:twoCellAnchor editAs="oneCell">
    <xdr:from>
      <xdr:col>18</xdr:col>
      <xdr:colOff>361950</xdr:colOff>
      <xdr:row>24</xdr:row>
      <xdr:rowOff>133350</xdr:rowOff>
    </xdr:from>
    <xdr:to>
      <xdr:col>20</xdr:col>
      <xdr:colOff>0</xdr:colOff>
      <xdr:row>27</xdr:row>
      <xdr:rowOff>55880</xdr:rowOff>
    </xdr:to>
    <xdr:pic>
      <xdr:nvPicPr>
        <xdr:cNvPr id="7" name="图片 6" descr="J((`_A(T@T$)%CDEBZB[J`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456920" y="7345045"/>
          <a:ext cx="2706370" cy="115443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26</xdr:row>
      <xdr:rowOff>0</xdr:rowOff>
    </xdr:from>
    <xdr:to>
      <xdr:col>20</xdr:col>
      <xdr:colOff>180975</xdr:colOff>
      <xdr:row>29</xdr:row>
      <xdr:rowOff>89535</xdr:rowOff>
    </xdr:to>
    <xdr:pic>
      <xdr:nvPicPr>
        <xdr:cNvPr id="8" name="图片 7" descr="]_$G`TD_1WTN3XT`UKGZW3R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399770" y="7986395"/>
          <a:ext cx="2944495" cy="138493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23</xdr:row>
      <xdr:rowOff>552450</xdr:rowOff>
    </xdr:from>
    <xdr:to>
      <xdr:col>9</xdr:col>
      <xdr:colOff>542925</xdr:colOff>
      <xdr:row>24</xdr:row>
      <xdr:rowOff>295275</xdr:rowOff>
    </xdr:to>
    <xdr:pic>
      <xdr:nvPicPr>
        <xdr:cNvPr id="9" name="图片 8" descr="DBD2W`GB8L(7EZCCJ~T@[U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12260" y="7192645"/>
          <a:ext cx="1619885" cy="3143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41</xdr:row>
      <xdr:rowOff>0</xdr:rowOff>
    </xdr:from>
    <xdr:to>
      <xdr:col>7</xdr:col>
      <xdr:colOff>699135</xdr:colOff>
      <xdr:row>55</xdr:row>
      <xdr:rowOff>0</xdr:rowOff>
    </xdr:to>
    <xdr:pic>
      <xdr:nvPicPr>
        <xdr:cNvPr id="10" name="图片 9" descr="LZUGCYB[O1L2JI8TQZW2~A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12294870"/>
          <a:ext cx="433451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40</xdr:row>
      <xdr:rowOff>104775</xdr:rowOff>
    </xdr:from>
    <xdr:to>
      <xdr:col>13</xdr:col>
      <xdr:colOff>1209675</xdr:colOff>
      <xdr:row>79</xdr:row>
      <xdr:rowOff>19050</xdr:rowOff>
    </xdr:to>
    <xdr:pic>
      <xdr:nvPicPr>
        <xdr:cNvPr id="11" name="图片 10" descr="WJ11@_9RL0A4WZZR_MW[6{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625" y="12256770"/>
          <a:ext cx="8658860" cy="554355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40</xdr:row>
      <xdr:rowOff>104775</xdr:rowOff>
    </xdr:from>
    <xdr:to>
      <xdr:col>17</xdr:col>
      <xdr:colOff>93980</xdr:colOff>
      <xdr:row>78</xdr:row>
      <xdr:rowOff>47625</xdr:rowOff>
    </xdr:to>
    <xdr:pic>
      <xdr:nvPicPr>
        <xdr:cNvPr id="12" name="图片 11" descr="28[K8PJP](F[HQ$XPDY%GGJ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702685" y="12256770"/>
          <a:ext cx="8686165" cy="5429250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238125</xdr:colOff>
      <xdr:row>41</xdr:row>
      <xdr:rowOff>114300</xdr:rowOff>
    </xdr:from>
    <xdr:to>
      <xdr:col>20</xdr:col>
      <xdr:colOff>57150</xdr:colOff>
      <xdr:row>79</xdr:row>
      <xdr:rowOff>66675</xdr:rowOff>
    </xdr:to>
    <xdr:pic>
      <xdr:nvPicPr>
        <xdr:cNvPr id="13" name="图片 12" descr="]6QT7K{3B}35SUS{RP5UQ1I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305675" y="12409170"/>
          <a:ext cx="8914765" cy="543877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30</xdr:row>
      <xdr:rowOff>420370</xdr:rowOff>
    </xdr:from>
    <xdr:to>
      <xdr:col>8</xdr:col>
      <xdr:colOff>542925</xdr:colOff>
      <xdr:row>32</xdr:row>
      <xdr:rowOff>34925</xdr:rowOff>
    </xdr:to>
    <xdr:pic>
      <xdr:nvPicPr>
        <xdr:cNvPr id="14" name="图片 13" descr="TBL$BB6G5(8KMGHDU]}Y)BE"/>
        <xdr:cNvPicPr>
          <a:picLocks noChangeAspect="1"/>
        </xdr:cNvPicPr>
      </xdr:nvPicPr>
      <xdr:blipFill>
        <a:blip r:embed="rId13"/>
        <a:srcRect l="5951" r="21679" b="10740"/>
        <a:stretch>
          <a:fillRect/>
        </a:stretch>
      </xdr:blipFill>
      <xdr:spPr>
        <a:xfrm>
          <a:off x="2116455" y="10133965"/>
          <a:ext cx="2900680" cy="47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A16" sqref="$A16:$XFD16"/>
    </sheetView>
  </sheetViews>
  <sheetFormatPr defaultColWidth="9" defaultRowHeight="11.25"/>
  <cols>
    <col min="1" max="1" width="3.25" style="1" customWidth="1"/>
    <col min="2" max="2" width="8.63333333333333" style="4" customWidth="1"/>
    <col min="3" max="3" width="3.63333333333333" style="1" customWidth="1"/>
    <col min="4" max="4" width="11.3833333333333" style="5" customWidth="1"/>
    <col min="5" max="5" width="6.63333333333333" style="4" customWidth="1"/>
    <col min="6" max="6" width="9.75" style="5" customWidth="1"/>
    <col min="7" max="7" width="3.63333333333333" style="1" customWidth="1"/>
    <col min="8" max="8" width="11" style="5" customWidth="1"/>
    <col min="9" max="9" width="9.38333333333333" style="1" customWidth="1"/>
    <col min="10" max="10" width="9.63333333333333" style="5" customWidth="1"/>
    <col min="11" max="11" width="7.63333333333333" style="1" customWidth="1"/>
    <col min="12" max="12" width="6.38333333333333" style="1" customWidth="1"/>
    <col min="13" max="14" width="5.63333333333333" style="1" customWidth="1"/>
    <col min="15" max="15" width="9.13333333333333" style="5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6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29" t="s">
        <v>4</v>
      </c>
      <c r="M2" s="48">
        <v>7877</v>
      </c>
      <c r="N2" s="49" t="s">
        <v>5</v>
      </c>
      <c r="O2" s="49" t="s">
        <v>6</v>
      </c>
      <c r="Q2" s="88" t="s">
        <v>6</v>
      </c>
      <c r="R2" s="89">
        <v>78</v>
      </c>
      <c r="S2" s="90">
        <v>7877</v>
      </c>
      <c r="T2" s="91" t="s">
        <v>3</v>
      </c>
      <c r="U2" s="92" t="s">
        <v>7</v>
      </c>
      <c r="V2" s="93">
        <v>11405642.85</v>
      </c>
      <c r="W2" s="94" t="s">
        <v>8</v>
      </c>
      <c r="X2" s="94" t="s">
        <v>9</v>
      </c>
      <c r="Y2" s="96" t="s">
        <v>10</v>
      </c>
      <c r="Z2" s="97" t="s">
        <v>11</v>
      </c>
      <c r="AA2" s="97" t="s">
        <v>12</v>
      </c>
      <c r="AB2" s="98" t="s">
        <v>13</v>
      </c>
      <c r="AC2" s="97"/>
      <c r="AD2" s="99" t="s">
        <v>14</v>
      </c>
      <c r="AE2" s="100"/>
      <c r="AF2" s="101"/>
      <c r="AG2" s="101"/>
      <c r="AH2" s="99" t="s">
        <v>15</v>
      </c>
      <c r="AI2" s="101"/>
    </row>
    <row r="3" ht="27.95" customHeight="1" spans="1:15">
      <c r="A3" s="7" t="s">
        <v>16</v>
      </c>
      <c r="B3" s="7"/>
      <c r="C3" s="9">
        <v>11405642.85</v>
      </c>
      <c r="D3" s="9"/>
      <c r="E3" s="9" t="s">
        <v>17</v>
      </c>
      <c r="F3" s="10" t="s">
        <v>7</v>
      </c>
      <c r="G3" s="10"/>
      <c r="H3" s="11" t="s">
        <v>18</v>
      </c>
      <c r="I3" s="108" t="s">
        <v>19</v>
      </c>
      <c r="J3" s="109"/>
      <c r="K3" s="109"/>
      <c r="L3" s="109"/>
      <c r="M3" s="110" t="s">
        <v>20</v>
      </c>
      <c r="N3" s="7" t="s">
        <v>21</v>
      </c>
      <c r="O3" s="53" t="s">
        <v>11</v>
      </c>
    </row>
    <row r="4" ht="27.95" customHeight="1" spans="1:15">
      <c r="A4" s="7" t="s">
        <v>22</v>
      </c>
      <c r="B4" s="7"/>
      <c r="C4" s="12">
        <v>11579644.93</v>
      </c>
      <c r="D4" s="12"/>
      <c r="E4" s="9" t="s">
        <v>23</v>
      </c>
      <c r="F4" s="10"/>
      <c r="G4" s="10"/>
      <c r="H4" s="14"/>
      <c r="I4" s="111"/>
      <c r="J4" s="112"/>
      <c r="K4" s="112"/>
      <c r="L4" s="112"/>
      <c r="M4" s="110" t="s">
        <v>24</v>
      </c>
      <c r="N4" s="9" t="s">
        <v>25</v>
      </c>
      <c r="O4" s="57" t="s">
        <v>12</v>
      </c>
    </row>
    <row r="5" ht="27.95" customHeight="1" spans="1:15">
      <c r="A5" s="7" t="s">
        <v>26</v>
      </c>
      <c r="B5" s="7" t="s">
        <v>27</v>
      </c>
      <c r="C5" s="7"/>
      <c r="D5" s="7"/>
      <c r="E5" s="7" t="s">
        <v>28</v>
      </c>
      <c r="F5" s="7"/>
      <c r="G5" s="7" t="s">
        <v>29</v>
      </c>
      <c r="H5" s="7"/>
      <c r="I5" s="7" t="s">
        <v>30</v>
      </c>
      <c r="J5" s="7" t="s">
        <v>31</v>
      </c>
      <c r="K5" s="7"/>
      <c r="L5" s="7" t="s">
        <v>32</v>
      </c>
      <c r="M5" s="7"/>
      <c r="N5" s="9" t="s">
        <v>33</v>
      </c>
      <c r="O5" s="9"/>
    </row>
    <row r="6" ht="27.95" customHeight="1" spans="1:15">
      <c r="A6" s="7"/>
      <c r="B6" s="15" t="s">
        <v>34</v>
      </c>
      <c r="C6" s="7" t="s">
        <v>35</v>
      </c>
      <c r="D6" s="9" t="s">
        <v>36</v>
      </c>
      <c r="E6" s="15" t="s">
        <v>34</v>
      </c>
      <c r="F6" s="9" t="s">
        <v>36</v>
      </c>
      <c r="G6" s="7" t="s">
        <v>37</v>
      </c>
      <c r="H6" s="9" t="s">
        <v>36</v>
      </c>
      <c r="I6" s="49" t="s">
        <v>36</v>
      </c>
      <c r="J6" s="9" t="s">
        <v>36</v>
      </c>
      <c r="K6" s="7" t="s">
        <v>38</v>
      </c>
      <c r="L6" s="7" t="s">
        <v>36</v>
      </c>
      <c r="M6" s="7" t="s">
        <v>38</v>
      </c>
      <c r="N6" s="9" t="s">
        <v>39</v>
      </c>
      <c r="O6" s="9" t="s">
        <v>36</v>
      </c>
    </row>
    <row r="7" s="2" customFormat="1" ht="34.5" customHeight="1" spans="1:17">
      <c r="A7" s="31">
        <v>1</v>
      </c>
      <c r="B7" s="103">
        <v>43142</v>
      </c>
      <c r="C7" s="33" t="s">
        <v>40</v>
      </c>
      <c r="D7" s="118">
        <v>4090000</v>
      </c>
      <c r="E7" s="28">
        <v>43133</v>
      </c>
      <c r="F7" s="118">
        <v>4090000</v>
      </c>
      <c r="G7" s="104">
        <v>0.02</v>
      </c>
      <c r="H7" s="35">
        <f>ROUNDUP(D7*G7,2)</f>
        <v>81800</v>
      </c>
      <c r="I7" s="35">
        <v>138857</v>
      </c>
      <c r="J7" s="73">
        <v>6700</v>
      </c>
      <c r="K7" s="62"/>
      <c r="L7" s="119"/>
      <c r="M7" s="63"/>
      <c r="N7" s="62" t="s">
        <v>41</v>
      </c>
      <c r="O7" s="35">
        <f>ROUNDUP(D7-H7-I7-J7-L7-O8,2)</f>
        <v>3072683</v>
      </c>
      <c r="Q7" s="95"/>
    </row>
    <row r="8" s="2" customFormat="1" ht="33.75" customHeight="1" spans="1:15">
      <c r="A8" s="31"/>
      <c r="B8" s="32"/>
      <c r="C8" s="33"/>
      <c r="D8" s="27"/>
      <c r="E8" s="28"/>
      <c r="F8" s="27"/>
      <c r="G8" s="41"/>
      <c r="H8" s="35"/>
      <c r="I8" s="35"/>
      <c r="J8" s="73"/>
      <c r="K8" s="120" t="s">
        <v>42</v>
      </c>
      <c r="L8" s="73"/>
      <c r="M8" s="63"/>
      <c r="N8" s="62" t="s">
        <v>43</v>
      </c>
      <c r="O8" s="73">
        <v>789960</v>
      </c>
    </row>
    <row r="9" ht="20.1" customHeight="1" spans="1:15">
      <c r="A9" s="16"/>
      <c r="B9" s="23"/>
      <c r="C9" s="18"/>
      <c r="D9" s="24"/>
      <c r="E9" s="20"/>
      <c r="F9" s="24"/>
      <c r="G9" s="25"/>
      <c r="H9" s="22"/>
      <c r="I9" s="22"/>
      <c r="J9" s="58"/>
      <c r="K9" s="62"/>
      <c r="L9" s="58"/>
      <c r="M9" s="63"/>
      <c r="N9" s="59"/>
      <c r="O9" s="35"/>
    </row>
    <row r="10" ht="20.1" customHeight="1" spans="1:15">
      <c r="A10" s="16"/>
      <c r="B10" s="23"/>
      <c r="C10" s="18"/>
      <c r="D10" s="24"/>
      <c r="E10" s="20"/>
      <c r="F10" s="24"/>
      <c r="G10" s="25"/>
      <c r="H10" s="22"/>
      <c r="I10" s="22"/>
      <c r="J10" s="58"/>
      <c r="K10" s="62"/>
      <c r="L10" s="58"/>
      <c r="M10" s="63"/>
      <c r="N10" s="59"/>
      <c r="O10" s="35"/>
    </row>
    <row r="11" ht="20.1" customHeight="1" spans="1:17">
      <c r="A11" s="16"/>
      <c r="B11" s="23"/>
      <c r="C11" s="18"/>
      <c r="D11" s="24"/>
      <c r="E11" s="20"/>
      <c r="F11" s="24"/>
      <c r="G11" s="25"/>
      <c r="H11" s="22"/>
      <c r="I11" s="22"/>
      <c r="J11" s="58"/>
      <c r="K11" s="62"/>
      <c r="L11" s="58"/>
      <c r="M11" s="63"/>
      <c r="N11" s="59"/>
      <c r="O11" s="22"/>
      <c r="Q11"/>
    </row>
    <row r="12" ht="21" customHeight="1" spans="1:15">
      <c r="A12" s="16"/>
      <c r="B12" s="23"/>
      <c r="C12" s="18"/>
      <c r="D12" s="24"/>
      <c r="E12" s="20"/>
      <c r="F12" s="24"/>
      <c r="G12" s="25"/>
      <c r="H12" s="22"/>
      <c r="I12" s="22"/>
      <c r="J12" s="58"/>
      <c r="K12" s="59"/>
      <c r="L12" s="58"/>
      <c r="M12" s="59"/>
      <c r="N12" s="59"/>
      <c r="O12" s="22"/>
    </row>
    <row r="13" ht="20.1" customHeight="1" spans="1:15">
      <c r="A13" s="16"/>
      <c r="B13" s="23"/>
      <c r="C13" s="18"/>
      <c r="D13" s="24"/>
      <c r="E13" s="20"/>
      <c r="F13" s="24"/>
      <c r="G13" s="25"/>
      <c r="H13" s="22"/>
      <c r="I13" s="22"/>
      <c r="J13" s="58"/>
      <c r="K13" s="59"/>
      <c r="L13" s="58"/>
      <c r="M13" s="59"/>
      <c r="N13" s="59"/>
      <c r="O13" s="22"/>
    </row>
    <row r="14" ht="20.1" customHeight="1" spans="1:15">
      <c r="A14" s="16"/>
      <c r="B14" s="23"/>
      <c r="C14" s="18"/>
      <c r="D14" s="24"/>
      <c r="E14" s="20"/>
      <c r="F14" s="24"/>
      <c r="G14" s="25"/>
      <c r="H14" s="22"/>
      <c r="I14" s="22"/>
      <c r="J14" s="58"/>
      <c r="K14" s="59"/>
      <c r="L14" s="58"/>
      <c r="M14" s="59"/>
      <c r="N14" s="59"/>
      <c r="O14" s="22"/>
    </row>
    <row r="15" ht="20.1" customHeight="1" spans="1:15">
      <c r="A15" s="16"/>
      <c r="B15" s="23"/>
      <c r="C15" s="18"/>
      <c r="D15" s="24"/>
      <c r="E15" s="20"/>
      <c r="F15" s="24"/>
      <c r="G15" s="25"/>
      <c r="H15" s="22"/>
      <c r="I15" s="22"/>
      <c r="J15" s="58"/>
      <c r="K15" s="59"/>
      <c r="L15" s="58"/>
      <c r="M15" s="59"/>
      <c r="N15" s="59"/>
      <c r="O15" s="22"/>
    </row>
    <row r="16" ht="20.1" customHeight="1" spans="1:15">
      <c r="A16" s="16"/>
      <c r="B16" s="23"/>
      <c r="C16" s="18"/>
      <c r="D16" s="27"/>
      <c r="E16" s="28">
        <v>43494</v>
      </c>
      <c r="F16" s="27">
        <v>4366710</v>
      </c>
      <c r="G16" s="25"/>
      <c r="H16" s="22"/>
      <c r="I16" s="22"/>
      <c r="J16" s="58"/>
      <c r="K16" s="59"/>
      <c r="L16" s="58"/>
      <c r="M16" s="59"/>
      <c r="N16" s="59"/>
      <c r="O16" s="22"/>
    </row>
    <row r="17" ht="20.1" customHeight="1" spans="1:15">
      <c r="A17" s="16"/>
      <c r="B17" s="23"/>
      <c r="C17" s="18"/>
      <c r="D17" s="24"/>
      <c r="E17" s="20"/>
      <c r="F17" s="24"/>
      <c r="G17" s="25"/>
      <c r="H17" s="22"/>
      <c r="I17" s="22"/>
      <c r="J17" s="58"/>
      <c r="K17" s="59"/>
      <c r="L17" s="58"/>
      <c r="M17" s="59"/>
      <c r="N17" s="59"/>
      <c r="O17" s="22"/>
    </row>
    <row r="18" ht="20.1" customHeight="1" spans="1:15">
      <c r="A18" s="16"/>
      <c r="B18" s="23"/>
      <c r="C18" s="18"/>
      <c r="D18" s="24"/>
      <c r="E18" s="20"/>
      <c r="F18" s="24"/>
      <c r="G18" s="25"/>
      <c r="H18" s="22"/>
      <c r="I18" s="22"/>
      <c r="J18" s="58"/>
      <c r="K18" s="59"/>
      <c r="L18" s="58"/>
      <c r="M18" s="59"/>
      <c r="N18" s="59"/>
      <c r="O18" s="22"/>
    </row>
    <row r="19" ht="20.1" customHeight="1" spans="1:15">
      <c r="A19" s="16"/>
      <c r="B19" s="23"/>
      <c r="C19" s="18"/>
      <c r="D19" s="24"/>
      <c r="E19" s="20"/>
      <c r="F19" s="24"/>
      <c r="G19" s="25"/>
      <c r="H19" s="22"/>
      <c r="I19" s="22"/>
      <c r="J19" s="58"/>
      <c r="K19" s="59"/>
      <c r="L19" s="58"/>
      <c r="M19" s="59"/>
      <c r="N19" s="59"/>
      <c r="O19" s="22"/>
    </row>
    <row r="20" ht="20.1" customHeight="1" spans="1:15">
      <c r="A20" s="16"/>
      <c r="B20" s="23"/>
      <c r="C20" s="18"/>
      <c r="D20" s="24"/>
      <c r="E20" s="20"/>
      <c r="F20" s="24"/>
      <c r="G20" s="25"/>
      <c r="H20" s="22"/>
      <c r="I20" s="22"/>
      <c r="J20" s="58"/>
      <c r="K20" s="59"/>
      <c r="L20" s="58"/>
      <c r="M20" s="59"/>
      <c r="N20" s="59"/>
      <c r="O20" s="22"/>
    </row>
    <row r="21" ht="20.1" customHeight="1" spans="1:15">
      <c r="A21" s="16"/>
      <c r="B21" s="23"/>
      <c r="C21" s="18"/>
      <c r="D21" s="24"/>
      <c r="E21" s="20"/>
      <c r="F21" s="24"/>
      <c r="G21" s="25"/>
      <c r="H21" s="22"/>
      <c r="I21" s="22"/>
      <c r="J21" s="58"/>
      <c r="K21" s="59"/>
      <c r="L21" s="58"/>
      <c r="M21" s="59"/>
      <c r="N21" s="59"/>
      <c r="O21" s="22"/>
    </row>
    <row r="22" ht="20.1" customHeight="1" spans="1:15">
      <c r="A22" s="16"/>
      <c r="B22" s="23"/>
      <c r="C22" s="18"/>
      <c r="D22" s="24"/>
      <c r="E22" s="20"/>
      <c r="F22" s="24"/>
      <c r="G22" s="25"/>
      <c r="H22" s="22"/>
      <c r="I22" s="22"/>
      <c r="J22" s="58"/>
      <c r="K22" s="59"/>
      <c r="L22" s="58"/>
      <c r="M22" s="59"/>
      <c r="N22" s="59"/>
      <c r="O22" s="22"/>
    </row>
    <row r="23" ht="20.1" customHeight="1" spans="1:15">
      <c r="A23" s="16"/>
      <c r="B23" s="23"/>
      <c r="C23" s="18"/>
      <c r="D23" s="24"/>
      <c r="E23" s="20"/>
      <c r="F23" s="24"/>
      <c r="G23" s="25"/>
      <c r="H23" s="22"/>
      <c r="I23" s="22"/>
      <c r="J23" s="58"/>
      <c r="K23" s="59"/>
      <c r="L23" s="58"/>
      <c r="M23" s="59"/>
      <c r="N23" s="59"/>
      <c r="O23" s="22"/>
    </row>
    <row r="24" ht="20.1" customHeight="1" spans="1:15">
      <c r="A24" s="16"/>
      <c r="B24" s="23"/>
      <c r="C24" s="18"/>
      <c r="D24" s="24"/>
      <c r="E24" s="20"/>
      <c r="F24" s="24"/>
      <c r="G24" s="25"/>
      <c r="H24" s="22"/>
      <c r="I24" s="22"/>
      <c r="J24" s="58"/>
      <c r="K24" s="59"/>
      <c r="L24" s="58"/>
      <c r="M24" s="59"/>
      <c r="N24" s="59"/>
      <c r="O24" s="22"/>
    </row>
    <row r="25" ht="30" customHeight="1" spans="1:15">
      <c r="A25" s="7" t="s">
        <v>44</v>
      </c>
      <c r="B25" s="7"/>
      <c r="C25" s="42" t="s">
        <v>45</v>
      </c>
      <c r="D25" s="43">
        <f t="shared" ref="D25:J25" si="0">SUM(D7:D24)</f>
        <v>4090000</v>
      </c>
      <c r="E25" s="42" t="s">
        <v>45</v>
      </c>
      <c r="F25" s="43">
        <f t="shared" si="0"/>
        <v>8456710</v>
      </c>
      <c r="G25" s="42" t="s">
        <v>45</v>
      </c>
      <c r="H25" s="43">
        <f t="shared" si="0"/>
        <v>81800</v>
      </c>
      <c r="I25" s="43">
        <f t="shared" si="0"/>
        <v>138857</v>
      </c>
      <c r="J25" s="43">
        <f t="shared" si="0"/>
        <v>6700</v>
      </c>
      <c r="K25" s="42" t="s">
        <v>45</v>
      </c>
      <c r="L25" s="43">
        <f>SUM(L7:L24)</f>
        <v>0</v>
      </c>
      <c r="M25" s="42" t="s">
        <v>45</v>
      </c>
      <c r="N25" s="42" t="s">
        <v>45</v>
      </c>
      <c r="O25" s="43">
        <f>SUM(O7:O24)</f>
        <v>3862643</v>
      </c>
    </row>
    <row r="26" ht="30" customHeight="1" spans="1:15">
      <c r="A26" s="7" t="s">
        <v>46</v>
      </c>
      <c r="B26" s="7"/>
      <c r="C26" s="7" t="s">
        <v>47</v>
      </c>
      <c r="D26" s="7"/>
      <c r="E26" s="44">
        <f>O7+O8</f>
        <v>3862643</v>
      </c>
      <c r="F26" s="44"/>
      <c r="G26" s="44"/>
      <c r="H26" s="44"/>
      <c r="I26" s="7" t="s">
        <v>48</v>
      </c>
      <c r="J26" s="7"/>
      <c r="K26" s="7" t="s">
        <v>49</v>
      </c>
      <c r="L26" s="44">
        <f>O7</f>
        <v>3072683</v>
      </c>
      <c r="M26" s="44"/>
      <c r="N26" s="44"/>
      <c r="O26" s="44"/>
    </row>
    <row r="27" ht="30" customHeight="1" spans="1:15">
      <c r="A27" s="7"/>
      <c r="B27" s="7"/>
      <c r="C27" s="7" t="s">
        <v>50</v>
      </c>
      <c r="D27" s="7"/>
      <c r="E27" s="45">
        <f>O8</f>
        <v>789960</v>
      </c>
      <c r="F27" s="45"/>
      <c r="G27" s="45"/>
      <c r="H27" s="45"/>
      <c r="I27" s="7"/>
      <c r="J27" s="7"/>
      <c r="K27" s="7" t="s">
        <v>51</v>
      </c>
      <c r="L27" s="113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叁佰零柒万贰仟陆佰捌拾叁元整</v>
      </c>
      <c r="M27" s="113"/>
      <c r="N27" s="113"/>
      <c r="O27" s="113"/>
    </row>
    <row r="28" ht="50.1" customHeight="1" spans="1:15">
      <c r="A28" s="7" t="s">
        <v>52</v>
      </c>
      <c r="B28" s="7"/>
      <c r="C28" s="46"/>
      <c r="D28" s="46"/>
      <c r="E28" s="46"/>
      <c r="F28" s="46"/>
      <c r="G28" s="46"/>
      <c r="H28" s="46"/>
      <c r="I28" s="7" t="s">
        <v>53</v>
      </c>
      <c r="J28" s="7"/>
      <c r="K28" s="7" t="s">
        <v>54</v>
      </c>
      <c r="L28" s="7"/>
      <c r="M28" s="7"/>
      <c r="N28" s="7"/>
      <c r="O28" s="7"/>
    </row>
    <row r="29" ht="50.1" customHeight="1" spans="1:15">
      <c r="A29" s="7" t="s">
        <v>55</v>
      </c>
      <c r="B29" s="7"/>
      <c r="C29" s="46"/>
      <c r="D29" s="46"/>
      <c r="E29" s="46"/>
      <c r="F29" s="46"/>
      <c r="G29" s="46"/>
      <c r="H29" s="46"/>
      <c r="I29" s="7" t="s">
        <v>56</v>
      </c>
      <c r="J29" s="7"/>
      <c r="K29" s="46"/>
      <c r="L29" s="46"/>
      <c r="M29" s="46"/>
      <c r="N29" s="46"/>
      <c r="O29" s="46"/>
    </row>
    <row r="30" ht="50.1" customHeight="1" spans="1:15">
      <c r="A30" s="7" t="s">
        <v>57</v>
      </c>
      <c r="B30" s="7"/>
      <c r="C30" s="47"/>
      <c r="D30" s="47"/>
      <c r="E30" s="47"/>
      <c r="F30" s="47"/>
      <c r="G30" s="47"/>
      <c r="H30" s="47"/>
      <c r="I30" s="7" t="s">
        <v>58</v>
      </c>
      <c r="J30" s="7"/>
      <c r="K30" s="47"/>
      <c r="L30" s="47"/>
      <c r="M30" s="47"/>
      <c r="N30" s="47"/>
      <c r="O30" s="47"/>
    </row>
    <row r="31" ht="50.1" customHeight="1" spans="1:15">
      <c r="A31" s="7" t="s">
        <v>59</v>
      </c>
      <c r="B31" s="7"/>
      <c r="C31" s="47"/>
      <c r="D31" s="47"/>
      <c r="E31" s="47"/>
      <c r="F31" s="47"/>
      <c r="G31" s="47"/>
      <c r="H31" s="47"/>
      <c r="I31" s="7" t="s">
        <v>60</v>
      </c>
      <c r="J31" s="7"/>
      <c r="K31" s="47"/>
      <c r="L31" s="47"/>
      <c r="M31" s="47"/>
      <c r="N31" s="47"/>
      <c r="O31" s="47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6"/>
  <sheetViews>
    <sheetView topLeftCell="A10" workbookViewId="0">
      <selection activeCell="K12" sqref="K12"/>
    </sheetView>
  </sheetViews>
  <sheetFormatPr defaultColWidth="9" defaultRowHeight="11.25"/>
  <cols>
    <col min="1" max="1" width="3.25" style="1" customWidth="1"/>
    <col min="2" max="2" width="8.63333333333333" style="4" customWidth="1"/>
    <col min="3" max="3" width="3.63333333333333" style="1" customWidth="1"/>
    <col min="4" max="4" width="11.3833333333333" style="5" customWidth="1"/>
    <col min="5" max="5" width="6.63333333333333" style="4" customWidth="1"/>
    <col min="6" max="6" width="9.75" style="5" customWidth="1"/>
    <col min="7" max="7" width="3.63333333333333" style="1" customWidth="1"/>
    <col min="8" max="8" width="11" style="5" customWidth="1"/>
    <col min="9" max="9" width="9.38333333333333" style="1" customWidth="1"/>
    <col min="10" max="10" width="9.63333333333333" style="5" customWidth="1"/>
    <col min="11" max="11" width="5.63333333333333" style="1" customWidth="1"/>
    <col min="12" max="12" width="8.25" style="1" customWidth="1"/>
    <col min="13" max="14" width="5.63333333333333" style="1" customWidth="1"/>
    <col min="15" max="15" width="9.88333333333333" style="5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6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29" t="s">
        <v>4</v>
      </c>
      <c r="M2" s="48">
        <v>7877</v>
      </c>
      <c r="N2" s="49" t="s">
        <v>5</v>
      </c>
      <c r="O2" s="49" t="s">
        <v>6</v>
      </c>
      <c r="Q2" s="88" t="s">
        <v>6</v>
      </c>
      <c r="R2" s="89">
        <v>78</v>
      </c>
      <c r="S2" s="90">
        <v>7877</v>
      </c>
      <c r="T2" s="91" t="s">
        <v>3</v>
      </c>
      <c r="U2" s="92" t="s">
        <v>7</v>
      </c>
      <c r="V2" s="93">
        <v>11405642.85</v>
      </c>
      <c r="W2" s="94" t="s">
        <v>8</v>
      </c>
      <c r="X2" s="94" t="s">
        <v>9</v>
      </c>
      <c r="Y2" s="96" t="s">
        <v>10</v>
      </c>
      <c r="Z2" s="97" t="s">
        <v>11</v>
      </c>
      <c r="AA2" s="97" t="s">
        <v>12</v>
      </c>
      <c r="AB2" s="98" t="s">
        <v>13</v>
      </c>
      <c r="AC2" s="97"/>
      <c r="AD2" s="99" t="s">
        <v>14</v>
      </c>
      <c r="AE2" s="100"/>
      <c r="AF2" s="101"/>
      <c r="AG2" s="101"/>
      <c r="AH2" s="99" t="s">
        <v>15</v>
      </c>
      <c r="AI2" s="101"/>
    </row>
    <row r="3" ht="27.95" customHeight="1" spans="1:15">
      <c r="A3" s="7" t="s">
        <v>16</v>
      </c>
      <c r="B3" s="7"/>
      <c r="C3" s="9">
        <v>11405642.85</v>
      </c>
      <c r="D3" s="9"/>
      <c r="E3" s="9" t="s">
        <v>17</v>
      </c>
      <c r="F3" s="10" t="s">
        <v>7</v>
      </c>
      <c r="G3" s="10"/>
      <c r="H3" s="11" t="s">
        <v>18</v>
      </c>
      <c r="I3" s="108" t="s">
        <v>19</v>
      </c>
      <c r="J3" s="109"/>
      <c r="K3" s="109"/>
      <c r="L3" s="109"/>
      <c r="M3" s="110" t="s">
        <v>20</v>
      </c>
      <c r="N3" s="7" t="s">
        <v>21</v>
      </c>
      <c r="O3" s="53" t="s">
        <v>11</v>
      </c>
    </row>
    <row r="4" ht="27.95" customHeight="1" spans="1:15">
      <c r="A4" s="7" t="s">
        <v>22</v>
      </c>
      <c r="B4" s="7"/>
      <c r="C4" s="12">
        <v>11579644.93</v>
      </c>
      <c r="D4" s="12"/>
      <c r="E4" s="9" t="s">
        <v>23</v>
      </c>
      <c r="F4" s="10"/>
      <c r="G4" s="10"/>
      <c r="H4" s="14"/>
      <c r="I4" s="111"/>
      <c r="J4" s="112"/>
      <c r="K4" s="112"/>
      <c r="L4" s="112"/>
      <c r="M4" s="110" t="s">
        <v>24</v>
      </c>
      <c r="N4" s="9" t="s">
        <v>25</v>
      </c>
      <c r="O4" s="57" t="s">
        <v>12</v>
      </c>
    </row>
    <row r="5" ht="27.95" customHeight="1" spans="1:15">
      <c r="A5" s="7" t="s">
        <v>26</v>
      </c>
      <c r="B5" s="7" t="s">
        <v>27</v>
      </c>
      <c r="C5" s="7"/>
      <c r="D5" s="7"/>
      <c r="E5" s="7" t="s">
        <v>28</v>
      </c>
      <c r="F5" s="7"/>
      <c r="G5" s="7" t="s">
        <v>29</v>
      </c>
      <c r="H5" s="7"/>
      <c r="I5" s="7" t="s">
        <v>30</v>
      </c>
      <c r="J5" s="7" t="s">
        <v>31</v>
      </c>
      <c r="K5" s="7"/>
      <c r="L5" s="7" t="s">
        <v>32</v>
      </c>
      <c r="M5" s="7"/>
      <c r="N5" s="9" t="s">
        <v>33</v>
      </c>
      <c r="O5" s="9"/>
    </row>
    <row r="6" ht="27.95" customHeight="1" spans="1:15">
      <c r="A6" s="7"/>
      <c r="B6" s="15" t="s">
        <v>34</v>
      </c>
      <c r="C6" s="7" t="s">
        <v>35</v>
      </c>
      <c r="D6" s="9" t="s">
        <v>36</v>
      </c>
      <c r="E6" s="15" t="s">
        <v>34</v>
      </c>
      <c r="F6" s="9" t="s">
        <v>36</v>
      </c>
      <c r="G6" s="7" t="s">
        <v>37</v>
      </c>
      <c r="H6" s="9" t="s">
        <v>36</v>
      </c>
      <c r="I6" s="49" t="s">
        <v>36</v>
      </c>
      <c r="J6" s="9" t="s">
        <v>36</v>
      </c>
      <c r="K6" s="7" t="s">
        <v>38</v>
      </c>
      <c r="L6" s="7" t="s">
        <v>36</v>
      </c>
      <c r="M6" s="7" t="s">
        <v>38</v>
      </c>
      <c r="N6" s="9" t="s">
        <v>39</v>
      </c>
      <c r="O6" s="9" t="s">
        <v>36</v>
      </c>
    </row>
    <row r="7" s="2" customFormat="1" ht="34.5" customHeight="1" spans="1:17">
      <c r="A7" s="16">
        <v>1</v>
      </c>
      <c r="B7" s="17">
        <v>43142</v>
      </c>
      <c r="C7" s="18" t="s">
        <v>40</v>
      </c>
      <c r="D7" s="19">
        <v>4090000</v>
      </c>
      <c r="E7" s="20">
        <v>43133</v>
      </c>
      <c r="F7" s="19">
        <v>4090000</v>
      </c>
      <c r="G7" s="21">
        <v>0.02</v>
      </c>
      <c r="H7" s="22">
        <f>ROUNDUP(D7*G7,2)</f>
        <v>81800</v>
      </c>
      <c r="I7" s="22">
        <v>138857</v>
      </c>
      <c r="J7" s="58">
        <v>6700</v>
      </c>
      <c r="K7" s="59"/>
      <c r="L7" s="60"/>
      <c r="M7" s="9"/>
      <c r="N7" s="59" t="s">
        <v>41</v>
      </c>
      <c r="O7" s="22">
        <f>ROUNDUP(D7-H7-I7-J7-L7-O8,2)</f>
        <v>3072683</v>
      </c>
      <c r="Q7" s="95"/>
    </row>
    <row r="8" s="2" customFormat="1" ht="33.75" customHeight="1" spans="1:15">
      <c r="A8" s="16"/>
      <c r="B8" s="23"/>
      <c r="C8" s="18"/>
      <c r="D8" s="24"/>
      <c r="E8" s="20"/>
      <c r="F8" s="24"/>
      <c r="G8" s="25"/>
      <c r="H8" s="22"/>
      <c r="I8" s="22"/>
      <c r="J8" s="58"/>
      <c r="K8" s="61" t="s">
        <v>42</v>
      </c>
      <c r="L8" s="58"/>
      <c r="M8" s="9"/>
      <c r="N8" s="59" t="s">
        <v>43</v>
      </c>
      <c r="O8" s="58">
        <v>789960</v>
      </c>
    </row>
    <row r="9" ht="20.1" customHeight="1" spans="1:15">
      <c r="A9" s="16"/>
      <c r="B9" s="23"/>
      <c r="C9" s="18"/>
      <c r="D9" s="24"/>
      <c r="E9" s="20"/>
      <c r="F9" s="24"/>
      <c r="G9" s="25"/>
      <c r="H9" s="22"/>
      <c r="I9" s="22"/>
      <c r="J9" s="58"/>
      <c r="K9" s="62"/>
      <c r="L9" s="58"/>
      <c r="M9" s="63"/>
      <c r="N9" s="59"/>
      <c r="O9" s="35"/>
    </row>
    <row r="10" ht="20.1" customHeight="1" spans="1:15">
      <c r="A10" s="16"/>
      <c r="B10" s="23"/>
      <c r="C10" s="18"/>
      <c r="D10" s="24"/>
      <c r="E10" s="20"/>
      <c r="F10" s="24"/>
      <c r="G10" s="25"/>
      <c r="H10" s="22"/>
      <c r="I10" s="22"/>
      <c r="J10" s="58"/>
      <c r="K10" s="62"/>
      <c r="L10" s="58"/>
      <c r="M10" s="63"/>
      <c r="N10" s="59"/>
      <c r="O10" s="35"/>
    </row>
    <row r="11" ht="20.1" customHeight="1" spans="1:17">
      <c r="A11" s="16"/>
      <c r="B11" s="23"/>
      <c r="C11" s="18"/>
      <c r="D11" s="24"/>
      <c r="E11" s="20"/>
      <c r="F11" s="24"/>
      <c r="G11" s="25"/>
      <c r="H11" s="22"/>
      <c r="I11" s="22"/>
      <c r="J11" s="58"/>
      <c r="K11" s="62"/>
      <c r="L11" s="58"/>
      <c r="M11" s="63"/>
      <c r="N11" s="59"/>
      <c r="O11" s="22"/>
      <c r="Q11"/>
    </row>
    <row r="12" ht="21" customHeight="1" spans="1:15">
      <c r="A12" s="16"/>
      <c r="B12" s="23"/>
      <c r="C12" s="18"/>
      <c r="D12" s="24"/>
      <c r="E12" s="20"/>
      <c r="F12" s="24"/>
      <c r="G12" s="25"/>
      <c r="H12" s="22"/>
      <c r="I12" s="22"/>
      <c r="J12" s="58"/>
      <c r="K12" s="59"/>
      <c r="L12" s="58"/>
      <c r="M12" s="59"/>
      <c r="N12" s="59"/>
      <c r="O12" s="22"/>
    </row>
    <row r="13" ht="20.1" customHeight="1" spans="1:15">
      <c r="A13" s="16"/>
      <c r="B13" s="23"/>
      <c r="C13" s="18"/>
      <c r="D13" s="24"/>
      <c r="E13" s="20"/>
      <c r="F13" s="24"/>
      <c r="G13" s="25"/>
      <c r="H13" s="22"/>
      <c r="I13" s="22"/>
      <c r="J13" s="58"/>
      <c r="K13" s="59"/>
      <c r="L13" s="58"/>
      <c r="M13" s="59"/>
      <c r="N13" s="59"/>
      <c r="O13" s="22"/>
    </row>
    <row r="14" ht="20.1" customHeight="1" spans="1:15">
      <c r="A14" s="16"/>
      <c r="B14" s="23"/>
      <c r="C14" s="18"/>
      <c r="D14" s="24"/>
      <c r="E14" s="20"/>
      <c r="F14" s="24"/>
      <c r="G14" s="25"/>
      <c r="H14" s="22"/>
      <c r="I14" s="22"/>
      <c r="J14" s="58"/>
      <c r="K14" s="59"/>
      <c r="L14" s="58"/>
      <c r="M14" s="59"/>
      <c r="N14" s="59"/>
      <c r="O14" s="22"/>
    </row>
    <row r="15" ht="20.1" customHeight="1" spans="1:15">
      <c r="A15" s="16"/>
      <c r="B15" s="23"/>
      <c r="C15" s="18"/>
      <c r="D15" s="24"/>
      <c r="E15" s="20"/>
      <c r="F15" s="24"/>
      <c r="G15" s="25"/>
      <c r="H15" s="22"/>
      <c r="I15" s="22"/>
      <c r="J15" s="58"/>
      <c r="K15" s="59"/>
      <c r="L15" s="58"/>
      <c r="M15" s="59"/>
      <c r="N15" s="59"/>
      <c r="O15" s="22"/>
    </row>
    <row r="16" ht="20.1" customHeight="1" spans="1:15">
      <c r="A16" s="16"/>
      <c r="B16" s="26" t="s">
        <v>1</v>
      </c>
      <c r="C16" s="18"/>
      <c r="D16" s="27"/>
      <c r="E16" s="28"/>
      <c r="F16" s="27"/>
      <c r="G16" s="25"/>
      <c r="H16" s="22"/>
      <c r="I16" s="22"/>
      <c r="J16" s="58"/>
      <c r="K16" s="59"/>
      <c r="L16" s="58"/>
      <c r="M16" s="59"/>
      <c r="N16" s="59"/>
      <c r="O16" s="22"/>
    </row>
    <row r="17" ht="36" customHeight="1" spans="1:15">
      <c r="A17" s="31">
        <v>2</v>
      </c>
      <c r="B17" s="103">
        <v>43497</v>
      </c>
      <c r="C17" s="33" t="s">
        <v>40</v>
      </c>
      <c r="D17" s="27">
        <v>4366710</v>
      </c>
      <c r="E17" s="28">
        <v>43494</v>
      </c>
      <c r="F17" s="27">
        <v>4366710</v>
      </c>
      <c r="G17" s="104">
        <v>0.02</v>
      </c>
      <c r="H17" s="35">
        <f>ROUNDUP(D17*G17,2)</f>
        <v>87334.2</v>
      </c>
      <c r="I17" s="35">
        <v>73933</v>
      </c>
      <c r="J17" s="73">
        <v>0</v>
      </c>
      <c r="K17" s="59"/>
      <c r="L17" s="64">
        <f>ROUNDUP(D17*1%,0)</f>
        <v>43668</v>
      </c>
      <c r="M17" s="65" t="s">
        <v>61</v>
      </c>
      <c r="N17" s="66"/>
      <c r="O17" s="107">
        <f>ROUNDUP(D17-H17-I17-J17-L17-O18-L18-J18,2)</f>
        <v>3658293.8</v>
      </c>
    </row>
    <row r="18" ht="25" customHeight="1" spans="1:15">
      <c r="A18" s="31"/>
      <c r="B18" s="32"/>
      <c r="C18" s="33"/>
      <c r="D18" s="27"/>
      <c r="E18" s="28"/>
      <c r="F18" s="27"/>
      <c r="G18" s="114" t="s">
        <v>62</v>
      </c>
      <c r="H18" s="115"/>
      <c r="I18" s="115"/>
      <c r="J18" s="116">
        <v>30685</v>
      </c>
      <c r="K18" s="59"/>
      <c r="L18" s="64">
        <v>472796</v>
      </c>
      <c r="M18" s="65" t="s">
        <v>63</v>
      </c>
      <c r="N18" s="71"/>
      <c r="O18" s="117"/>
    </row>
    <row r="19" ht="20.1" customHeight="1" spans="1:15">
      <c r="A19" s="31"/>
      <c r="B19" s="32"/>
      <c r="C19" s="33"/>
      <c r="D19" s="27"/>
      <c r="E19" s="28"/>
      <c r="F19" s="27"/>
      <c r="G19" s="34"/>
      <c r="H19" s="35"/>
      <c r="I19" s="35"/>
      <c r="J19" s="27"/>
      <c r="K19" s="59"/>
      <c r="L19" s="64"/>
      <c r="M19" s="65"/>
      <c r="N19" s="62"/>
      <c r="O19" s="22"/>
    </row>
    <row r="20" ht="20.1" customHeight="1" spans="1:15">
      <c r="A20" s="31"/>
      <c r="B20" s="32"/>
      <c r="C20" s="33"/>
      <c r="D20" s="27"/>
      <c r="E20" s="28"/>
      <c r="F20" s="27"/>
      <c r="G20" s="34"/>
      <c r="H20" s="35"/>
      <c r="I20" s="35"/>
      <c r="J20" s="27"/>
      <c r="K20" s="59"/>
      <c r="L20" s="64"/>
      <c r="M20" s="65"/>
      <c r="N20" s="62"/>
      <c r="O20" s="22"/>
    </row>
    <row r="21" ht="20.1" customHeight="1" spans="1:15">
      <c r="A21" s="16"/>
      <c r="B21" s="23"/>
      <c r="C21" s="18"/>
      <c r="D21" s="24"/>
      <c r="E21" s="20"/>
      <c r="F21" s="24"/>
      <c r="G21" s="25"/>
      <c r="H21" s="22"/>
      <c r="I21" s="22"/>
      <c r="J21" s="58"/>
      <c r="K21" s="59"/>
      <c r="L21" s="58"/>
      <c r="M21" s="59"/>
      <c r="N21" s="59"/>
      <c r="O21" s="22"/>
    </row>
    <row r="22" ht="20.1" customHeight="1" spans="1:15">
      <c r="A22" s="16"/>
      <c r="B22" s="23"/>
      <c r="C22" s="18"/>
      <c r="D22" s="24"/>
      <c r="E22" s="20"/>
      <c r="F22" s="24"/>
      <c r="G22" s="25"/>
      <c r="H22" s="22"/>
      <c r="I22" s="22"/>
      <c r="J22" s="58"/>
      <c r="K22" s="59"/>
      <c r="L22" s="58"/>
      <c r="M22" s="59"/>
      <c r="N22" s="59"/>
      <c r="O22" s="22"/>
    </row>
    <row r="23" ht="20.1" customHeight="1" spans="1:15">
      <c r="A23" s="16"/>
      <c r="B23" s="23"/>
      <c r="C23" s="18"/>
      <c r="D23" s="24"/>
      <c r="E23" s="20"/>
      <c r="F23" s="24"/>
      <c r="G23" s="25"/>
      <c r="H23" s="22"/>
      <c r="I23" s="22"/>
      <c r="J23" s="58"/>
      <c r="K23" s="59"/>
      <c r="L23" s="58"/>
      <c r="M23" s="59"/>
      <c r="N23" s="59"/>
      <c r="O23" s="22"/>
    </row>
    <row r="24" ht="30" customHeight="1" spans="1:15">
      <c r="A24" s="7" t="s">
        <v>44</v>
      </c>
      <c r="B24" s="7"/>
      <c r="C24" s="42" t="s">
        <v>45</v>
      </c>
      <c r="D24" s="43">
        <f>SUM(D7:D23)</f>
        <v>8456710</v>
      </c>
      <c r="E24" s="42" t="s">
        <v>45</v>
      </c>
      <c r="F24" s="43">
        <f>SUM(F7:F23)</f>
        <v>8456710</v>
      </c>
      <c r="G24" s="42" t="s">
        <v>45</v>
      </c>
      <c r="H24" s="43">
        <f>SUM(H7:H23)</f>
        <v>169134.2</v>
      </c>
      <c r="I24" s="43">
        <f>SUM(I7:I23)</f>
        <v>212790</v>
      </c>
      <c r="J24" s="43">
        <f>SUM(J7:J23)</f>
        <v>37385</v>
      </c>
      <c r="K24" s="42" t="s">
        <v>45</v>
      </c>
      <c r="L24" s="43">
        <f>SUM(L7:L23)</f>
        <v>516464</v>
      </c>
      <c r="M24" s="42" t="s">
        <v>45</v>
      </c>
      <c r="N24" s="42" t="s">
        <v>45</v>
      </c>
      <c r="O24" s="43">
        <f>SUM(O7:O23)</f>
        <v>7520936.8</v>
      </c>
    </row>
    <row r="25" ht="30" customHeight="1" spans="1:15">
      <c r="A25" s="7" t="s">
        <v>64</v>
      </c>
      <c r="B25" s="7"/>
      <c r="C25" s="7" t="s">
        <v>47</v>
      </c>
      <c r="D25" s="7"/>
      <c r="E25" s="44">
        <f>E26+L25</f>
        <v>3658293.8</v>
      </c>
      <c r="F25" s="44"/>
      <c r="G25" s="44"/>
      <c r="H25" s="44"/>
      <c r="I25" s="7" t="s">
        <v>48</v>
      </c>
      <c r="J25" s="7"/>
      <c r="K25" s="7" t="s">
        <v>49</v>
      </c>
      <c r="L25" s="44">
        <v>0</v>
      </c>
      <c r="M25" s="44"/>
      <c r="N25" s="44"/>
      <c r="O25" s="44"/>
    </row>
    <row r="26" ht="30" customHeight="1" spans="1:15">
      <c r="A26" s="7"/>
      <c r="B26" s="7"/>
      <c r="C26" s="7" t="s">
        <v>50</v>
      </c>
      <c r="D26" s="7"/>
      <c r="E26" s="45">
        <f>O17</f>
        <v>3658293.8</v>
      </c>
      <c r="F26" s="45"/>
      <c r="G26" s="45"/>
      <c r="H26" s="45"/>
      <c r="I26" s="7"/>
      <c r="J26" s="7"/>
      <c r="K26" s="7" t="s">
        <v>51</v>
      </c>
      <c r="L26" s="113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113"/>
      <c r="N26" s="113"/>
      <c r="O26" s="113"/>
    </row>
    <row r="27" ht="50.1" customHeight="1" spans="1:15">
      <c r="A27" s="7" t="s">
        <v>52</v>
      </c>
      <c r="B27" s="7"/>
      <c r="C27" s="46"/>
      <c r="D27" s="46"/>
      <c r="E27" s="46"/>
      <c r="F27" s="46"/>
      <c r="G27" s="46"/>
      <c r="H27" s="46"/>
      <c r="I27" s="7" t="s">
        <v>53</v>
      </c>
      <c r="J27" s="7"/>
      <c r="K27" s="7" t="s">
        <v>54</v>
      </c>
      <c r="L27" s="7"/>
      <c r="M27" s="7"/>
      <c r="N27" s="7"/>
      <c r="O27" s="7"/>
    </row>
    <row r="28" ht="50.1" customHeight="1" spans="1:15">
      <c r="A28" s="7" t="s">
        <v>55</v>
      </c>
      <c r="B28" s="7"/>
      <c r="C28" s="46"/>
      <c r="D28" s="46"/>
      <c r="E28" s="46"/>
      <c r="F28" s="46"/>
      <c r="G28" s="46"/>
      <c r="H28" s="46"/>
      <c r="I28" s="7" t="s">
        <v>56</v>
      </c>
      <c r="J28" s="7"/>
      <c r="K28" s="46"/>
      <c r="L28" s="46"/>
      <c r="M28" s="46"/>
      <c r="N28" s="46"/>
      <c r="O28" s="46"/>
    </row>
    <row r="29" ht="50.1" customHeight="1" spans="1:15">
      <c r="A29" s="7" t="s">
        <v>57</v>
      </c>
      <c r="B29" s="7"/>
      <c r="C29" s="47"/>
      <c r="D29" s="47"/>
      <c r="E29" s="47"/>
      <c r="F29" s="47"/>
      <c r="G29" s="47"/>
      <c r="H29" s="47"/>
      <c r="I29" s="7" t="s">
        <v>58</v>
      </c>
      <c r="J29" s="7"/>
      <c r="K29" s="47"/>
      <c r="L29" s="47"/>
      <c r="M29" s="47"/>
      <c r="N29" s="47"/>
      <c r="O29" s="47"/>
    </row>
    <row r="30" ht="50.1" customHeight="1" spans="1:15">
      <c r="A30" s="7" t="s">
        <v>59</v>
      </c>
      <c r="B30" s="7"/>
      <c r="C30" s="47"/>
      <c r="D30" s="47"/>
      <c r="E30" s="47"/>
      <c r="F30" s="47"/>
      <c r="G30" s="47"/>
      <c r="H30" s="47"/>
      <c r="I30" s="7" t="s">
        <v>60</v>
      </c>
      <c r="J30" s="7"/>
      <c r="K30" s="47"/>
      <c r="L30" s="47"/>
      <c r="M30" s="47"/>
      <c r="N30" s="47"/>
      <c r="O30" s="47"/>
    </row>
    <row r="33" ht="13.5" spans="17:17">
      <c r="Q33"/>
    </row>
    <row r="36" ht="13.5" spans="2:2">
      <c r="B3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N17:N18"/>
    <mergeCell ref="O17:O18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6"/>
  <sheetViews>
    <sheetView workbookViewId="0">
      <selection activeCell="B41" sqref="B41"/>
    </sheetView>
  </sheetViews>
  <sheetFormatPr defaultColWidth="9" defaultRowHeight="11.25"/>
  <cols>
    <col min="1" max="1" width="3.25" style="1" customWidth="1"/>
    <col min="2" max="2" width="8.63333333333333" style="4" customWidth="1"/>
    <col min="3" max="3" width="3.63333333333333" style="1" customWidth="1"/>
    <col min="4" max="4" width="11.3833333333333" style="5" customWidth="1"/>
    <col min="5" max="5" width="6.63333333333333" style="4" customWidth="1"/>
    <col min="6" max="6" width="9.75" style="5" customWidth="1"/>
    <col min="7" max="7" width="3.63333333333333" style="1" customWidth="1"/>
    <col min="8" max="8" width="11" style="5" customWidth="1"/>
    <col min="9" max="9" width="9.38333333333333" style="1" customWidth="1"/>
    <col min="10" max="10" width="9.63333333333333" style="5" customWidth="1"/>
    <col min="11" max="11" width="5.63333333333333" style="1" customWidth="1"/>
    <col min="12" max="12" width="8.25" style="1" customWidth="1"/>
    <col min="13" max="14" width="5.63333333333333" style="1" customWidth="1"/>
    <col min="15" max="15" width="9.88333333333333" style="5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6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29" t="s">
        <v>4</v>
      </c>
      <c r="M2" s="48">
        <v>7877</v>
      </c>
      <c r="N2" s="49" t="s">
        <v>5</v>
      </c>
      <c r="O2" s="49" t="s">
        <v>6</v>
      </c>
      <c r="Q2" s="88" t="s">
        <v>6</v>
      </c>
      <c r="R2" s="89">
        <v>78</v>
      </c>
      <c r="S2" s="90">
        <v>7877</v>
      </c>
      <c r="T2" s="91" t="s">
        <v>3</v>
      </c>
      <c r="U2" s="92" t="s">
        <v>7</v>
      </c>
      <c r="V2" s="93">
        <v>11405642.85</v>
      </c>
      <c r="W2" s="94" t="s">
        <v>8</v>
      </c>
      <c r="X2" s="94" t="s">
        <v>9</v>
      </c>
      <c r="Y2" s="96" t="s">
        <v>10</v>
      </c>
      <c r="Z2" s="97" t="s">
        <v>11</v>
      </c>
      <c r="AA2" s="97" t="s">
        <v>12</v>
      </c>
      <c r="AB2" s="98" t="s">
        <v>13</v>
      </c>
      <c r="AC2" s="97"/>
      <c r="AD2" s="99" t="s">
        <v>14</v>
      </c>
      <c r="AE2" s="100"/>
      <c r="AF2" s="101"/>
      <c r="AG2" s="101"/>
      <c r="AH2" s="99" t="s">
        <v>15</v>
      </c>
      <c r="AI2" s="101"/>
    </row>
    <row r="3" ht="27.95" customHeight="1" spans="1:15">
      <c r="A3" s="7" t="s">
        <v>16</v>
      </c>
      <c r="B3" s="7"/>
      <c r="C3" s="9">
        <v>11405642.85</v>
      </c>
      <c r="D3" s="9"/>
      <c r="E3" s="9" t="s">
        <v>17</v>
      </c>
      <c r="F3" s="10" t="s">
        <v>7</v>
      </c>
      <c r="G3" s="10"/>
      <c r="H3" s="11" t="s">
        <v>18</v>
      </c>
      <c r="I3" s="108" t="s">
        <v>19</v>
      </c>
      <c r="J3" s="109"/>
      <c r="K3" s="109"/>
      <c r="L3" s="109"/>
      <c r="M3" s="110" t="s">
        <v>20</v>
      </c>
      <c r="N3" s="7" t="s">
        <v>21</v>
      </c>
      <c r="O3" s="53" t="s">
        <v>11</v>
      </c>
    </row>
    <row r="4" ht="27.95" customHeight="1" spans="1:15">
      <c r="A4" s="7" t="s">
        <v>22</v>
      </c>
      <c r="B4" s="7"/>
      <c r="C4" s="12">
        <v>11579644.93</v>
      </c>
      <c r="D4" s="12"/>
      <c r="E4" s="9" t="s">
        <v>23</v>
      </c>
      <c r="F4" s="10"/>
      <c r="G4" s="10"/>
      <c r="H4" s="14"/>
      <c r="I4" s="111"/>
      <c r="J4" s="112"/>
      <c r="K4" s="112"/>
      <c r="L4" s="112"/>
      <c r="M4" s="110" t="s">
        <v>24</v>
      </c>
      <c r="N4" s="9" t="s">
        <v>25</v>
      </c>
      <c r="O4" s="57" t="s">
        <v>12</v>
      </c>
    </row>
    <row r="5" ht="27.95" customHeight="1" spans="1:15">
      <c r="A5" s="7" t="s">
        <v>26</v>
      </c>
      <c r="B5" s="7" t="s">
        <v>27</v>
      </c>
      <c r="C5" s="7"/>
      <c r="D5" s="7"/>
      <c r="E5" s="7" t="s">
        <v>28</v>
      </c>
      <c r="F5" s="7"/>
      <c r="G5" s="7" t="s">
        <v>29</v>
      </c>
      <c r="H5" s="7"/>
      <c r="I5" s="7" t="s">
        <v>30</v>
      </c>
      <c r="J5" s="7" t="s">
        <v>31</v>
      </c>
      <c r="K5" s="7"/>
      <c r="L5" s="7" t="s">
        <v>32</v>
      </c>
      <c r="M5" s="7"/>
      <c r="N5" s="9" t="s">
        <v>33</v>
      </c>
      <c r="O5" s="9"/>
    </row>
    <row r="6" ht="27.95" customHeight="1" spans="1:15">
      <c r="A6" s="7"/>
      <c r="B6" s="15" t="s">
        <v>34</v>
      </c>
      <c r="C6" s="7" t="s">
        <v>35</v>
      </c>
      <c r="D6" s="9" t="s">
        <v>36</v>
      </c>
      <c r="E6" s="15" t="s">
        <v>34</v>
      </c>
      <c r="F6" s="9" t="s">
        <v>36</v>
      </c>
      <c r="G6" s="7" t="s">
        <v>37</v>
      </c>
      <c r="H6" s="9" t="s">
        <v>36</v>
      </c>
      <c r="I6" s="49" t="s">
        <v>36</v>
      </c>
      <c r="J6" s="9" t="s">
        <v>36</v>
      </c>
      <c r="K6" s="7" t="s">
        <v>38</v>
      </c>
      <c r="L6" s="7" t="s">
        <v>36</v>
      </c>
      <c r="M6" s="7" t="s">
        <v>38</v>
      </c>
      <c r="N6" s="9" t="s">
        <v>39</v>
      </c>
      <c r="O6" s="9" t="s">
        <v>36</v>
      </c>
    </row>
    <row r="7" s="2" customFormat="1" ht="34.5" customHeight="1" spans="1:17">
      <c r="A7" s="16">
        <v>1</v>
      </c>
      <c r="B7" s="17">
        <v>43142</v>
      </c>
      <c r="C7" s="18" t="s">
        <v>40</v>
      </c>
      <c r="D7" s="19">
        <v>4090000</v>
      </c>
      <c r="E7" s="20">
        <v>43133</v>
      </c>
      <c r="F7" s="19">
        <v>4090000</v>
      </c>
      <c r="G7" s="21">
        <v>0.02</v>
      </c>
      <c r="H7" s="22">
        <f>ROUNDUP(D7*G7,2)</f>
        <v>81800</v>
      </c>
      <c r="I7" s="22">
        <v>138857</v>
      </c>
      <c r="J7" s="58">
        <v>6700</v>
      </c>
      <c r="K7" s="59"/>
      <c r="L7" s="60"/>
      <c r="M7" s="9"/>
      <c r="N7" s="59" t="s">
        <v>41</v>
      </c>
      <c r="O7" s="22">
        <f>ROUNDUP(D7-H7-I7-J7-L7-O8,2)</f>
        <v>3072683</v>
      </c>
      <c r="Q7" s="95"/>
    </row>
    <row r="8" s="2" customFormat="1" ht="33.75" customHeight="1" spans="1:15">
      <c r="A8" s="16"/>
      <c r="B8" s="23"/>
      <c r="C8" s="18"/>
      <c r="D8" s="24"/>
      <c r="E8" s="20"/>
      <c r="F8" s="24"/>
      <c r="G8" s="25"/>
      <c r="H8" s="22"/>
      <c r="I8" s="22"/>
      <c r="J8" s="58"/>
      <c r="K8" s="61" t="s">
        <v>42</v>
      </c>
      <c r="L8" s="58"/>
      <c r="M8" s="9"/>
      <c r="N8" s="59" t="s">
        <v>43</v>
      </c>
      <c r="O8" s="58">
        <v>789960</v>
      </c>
    </row>
    <row r="9" ht="20.1" customHeight="1" spans="1:15">
      <c r="A9" s="16"/>
      <c r="B9" s="23"/>
      <c r="C9" s="18"/>
      <c r="D9" s="24"/>
      <c r="E9" s="20"/>
      <c r="F9" s="24"/>
      <c r="G9" s="25"/>
      <c r="H9" s="22"/>
      <c r="I9" s="22"/>
      <c r="J9" s="58"/>
      <c r="K9" s="62"/>
      <c r="L9" s="58"/>
      <c r="M9" s="63"/>
      <c r="N9" s="59"/>
      <c r="O9" s="35"/>
    </row>
    <row r="10" ht="20.1" customHeight="1" spans="1:15">
      <c r="A10" s="16"/>
      <c r="B10" s="23"/>
      <c r="C10" s="18"/>
      <c r="D10" s="24"/>
      <c r="E10" s="20"/>
      <c r="F10" s="24"/>
      <c r="G10" s="25"/>
      <c r="H10" s="22"/>
      <c r="I10" s="22"/>
      <c r="J10" s="58"/>
      <c r="K10" s="62"/>
      <c r="L10" s="58"/>
      <c r="M10" s="63"/>
      <c r="N10" s="59"/>
      <c r="O10" s="35"/>
    </row>
    <row r="11" ht="20.1" customHeight="1" spans="1:17">
      <c r="A11" s="16"/>
      <c r="B11" s="23"/>
      <c r="C11" s="18"/>
      <c r="D11" s="24"/>
      <c r="E11" s="20"/>
      <c r="F11" s="24"/>
      <c r="G11" s="25"/>
      <c r="H11" s="22"/>
      <c r="I11" s="22"/>
      <c r="J11" s="58"/>
      <c r="K11" s="62"/>
      <c r="L11" s="58"/>
      <c r="M11" s="63"/>
      <c r="N11" s="59"/>
      <c r="O11" s="22"/>
      <c r="Q11"/>
    </row>
    <row r="12" ht="21" customHeight="1" spans="1:15">
      <c r="A12" s="16"/>
      <c r="B12" s="23"/>
      <c r="C12" s="18"/>
      <c r="D12" s="24"/>
      <c r="E12" s="20"/>
      <c r="F12" s="24"/>
      <c r="G12" s="25"/>
      <c r="H12" s="22"/>
      <c r="I12" s="22"/>
      <c r="J12" s="58"/>
      <c r="K12" s="59"/>
      <c r="L12" s="58"/>
      <c r="M12" s="59"/>
      <c r="N12" s="59"/>
      <c r="O12" s="22"/>
    </row>
    <row r="13" ht="20.1" customHeight="1" spans="1:15">
      <c r="A13" s="16"/>
      <c r="B13" s="23"/>
      <c r="C13" s="18"/>
      <c r="D13" s="24"/>
      <c r="E13" s="20"/>
      <c r="F13" s="24"/>
      <c r="G13" s="25"/>
      <c r="H13" s="22"/>
      <c r="I13" s="22"/>
      <c r="J13" s="58"/>
      <c r="K13" s="59"/>
      <c r="L13" s="58"/>
      <c r="M13" s="59"/>
      <c r="N13" s="59"/>
      <c r="O13" s="22"/>
    </row>
    <row r="14" ht="20.1" customHeight="1" spans="1:15">
      <c r="A14" s="16"/>
      <c r="B14" s="23"/>
      <c r="C14" s="18"/>
      <c r="D14" s="24"/>
      <c r="E14" s="20"/>
      <c r="F14" s="24"/>
      <c r="G14" s="25"/>
      <c r="H14" s="22"/>
      <c r="I14" s="22"/>
      <c r="J14" s="58"/>
      <c r="K14" s="59"/>
      <c r="L14" s="58"/>
      <c r="M14" s="59"/>
      <c r="N14" s="59"/>
      <c r="O14" s="22"/>
    </row>
    <row r="15" ht="20.1" customHeight="1" spans="1:15">
      <c r="A15" s="16"/>
      <c r="B15" s="23"/>
      <c r="C15" s="18"/>
      <c r="D15" s="24"/>
      <c r="E15" s="20"/>
      <c r="F15" s="24"/>
      <c r="G15" s="25"/>
      <c r="H15" s="22"/>
      <c r="I15" s="22"/>
      <c r="J15" s="58"/>
      <c r="K15" s="59"/>
      <c r="L15" s="58"/>
      <c r="M15" s="59"/>
      <c r="N15" s="59"/>
      <c r="O15" s="22"/>
    </row>
    <row r="16" ht="20.1" customHeight="1" spans="1:15">
      <c r="A16" s="16"/>
      <c r="B16" s="26"/>
      <c r="C16" s="18"/>
      <c r="D16" s="27"/>
      <c r="E16" s="28"/>
      <c r="F16" s="27"/>
      <c r="G16" s="25"/>
      <c r="H16" s="22"/>
      <c r="I16" s="22"/>
      <c r="J16" s="58"/>
      <c r="K16" s="59"/>
      <c r="L16" s="58"/>
      <c r="M16" s="59"/>
      <c r="N16" s="59"/>
      <c r="O16" s="22"/>
    </row>
    <row r="17" ht="36" customHeight="1" spans="1:15">
      <c r="A17" s="16">
        <v>2</v>
      </c>
      <c r="B17" s="17">
        <v>43497</v>
      </c>
      <c r="C17" s="18" t="s">
        <v>40</v>
      </c>
      <c r="D17" s="24">
        <v>4366710</v>
      </c>
      <c r="E17" s="20">
        <v>43494</v>
      </c>
      <c r="F17" s="24">
        <v>4366710</v>
      </c>
      <c r="G17" s="21">
        <v>0.02</v>
      </c>
      <c r="H17" s="22">
        <f>ROUNDUP(D17*G17,2)</f>
        <v>87334.2</v>
      </c>
      <c r="I17" s="22">
        <v>73933</v>
      </c>
      <c r="J17" s="58">
        <v>0</v>
      </c>
      <c r="K17" s="59"/>
      <c r="L17" s="64">
        <f>ROUNDUP(D17*1%,0)</f>
        <v>43668</v>
      </c>
      <c r="M17" s="65" t="s">
        <v>61</v>
      </c>
      <c r="N17" s="66"/>
      <c r="O17" s="67">
        <f>ROUNDUP(D17-H17-I17-J17-L17-O18-L18-J18,2)</f>
        <v>3658293.8</v>
      </c>
    </row>
    <row r="18" ht="25" customHeight="1" spans="1:15">
      <c r="A18" s="16"/>
      <c r="B18" s="23"/>
      <c r="C18" s="18"/>
      <c r="D18" s="24"/>
      <c r="E18" s="20"/>
      <c r="F18" s="24"/>
      <c r="G18" s="29" t="s">
        <v>62</v>
      </c>
      <c r="H18" s="30"/>
      <c r="I18" s="30"/>
      <c r="J18" s="68">
        <v>30685</v>
      </c>
      <c r="K18" s="59"/>
      <c r="L18" s="69">
        <v>472796</v>
      </c>
      <c r="M18" s="70" t="s">
        <v>63</v>
      </c>
      <c r="N18" s="71"/>
      <c r="O18" s="72"/>
    </row>
    <row r="19" ht="20.1" customHeight="1" spans="1:15">
      <c r="A19" s="31"/>
      <c r="B19" s="32"/>
      <c r="C19" s="33"/>
      <c r="D19" s="27"/>
      <c r="E19" s="28"/>
      <c r="F19" s="27"/>
      <c r="G19" s="34"/>
      <c r="H19" s="35"/>
      <c r="I19" s="35"/>
      <c r="J19" s="27"/>
      <c r="K19" s="59"/>
      <c r="L19" s="69"/>
      <c r="M19" s="70"/>
      <c r="N19" s="62"/>
      <c r="O19" s="22"/>
    </row>
    <row r="20" ht="20.1" customHeight="1" spans="1:15">
      <c r="A20" s="31"/>
      <c r="B20" s="26" t="s">
        <v>1</v>
      </c>
      <c r="C20" s="33"/>
      <c r="D20" s="27"/>
      <c r="E20" s="28"/>
      <c r="F20" s="27"/>
      <c r="G20" s="34"/>
      <c r="H20" s="35"/>
      <c r="I20" s="35"/>
      <c r="J20" s="27"/>
      <c r="K20" s="59"/>
      <c r="L20" s="69"/>
      <c r="M20" s="70"/>
      <c r="N20" s="62"/>
      <c r="O20" s="22"/>
    </row>
    <row r="21" ht="20.1" customHeight="1" spans="1:15">
      <c r="A21" s="31">
        <v>3</v>
      </c>
      <c r="B21" s="37" t="s">
        <v>65</v>
      </c>
      <c r="C21" s="18"/>
      <c r="D21" s="24"/>
      <c r="E21" s="20"/>
      <c r="F21" s="24"/>
      <c r="G21" s="38"/>
      <c r="H21" s="35"/>
      <c r="I21" s="35">
        <v>-45965</v>
      </c>
      <c r="J21" s="73"/>
      <c r="K21" s="62"/>
      <c r="L21" s="69">
        <v>-472796</v>
      </c>
      <c r="M21" s="70" t="s">
        <v>66</v>
      </c>
      <c r="N21" s="59"/>
      <c r="O21" s="35">
        <f>D21-I21-L21</f>
        <v>518761</v>
      </c>
    </row>
    <row r="22" ht="20.1" customHeight="1" spans="1:15">
      <c r="A22" s="16"/>
      <c r="B22" s="23"/>
      <c r="C22" s="18"/>
      <c r="D22" s="24"/>
      <c r="E22" s="20"/>
      <c r="F22" s="24"/>
      <c r="G22" s="25"/>
      <c r="H22" s="22"/>
      <c r="I22" s="22"/>
      <c r="J22" s="58"/>
      <c r="K22" s="59"/>
      <c r="L22" s="58"/>
      <c r="M22" s="59"/>
      <c r="N22" s="59"/>
      <c r="O22" s="22"/>
    </row>
    <row r="23" ht="20.1" customHeight="1" spans="1:15">
      <c r="A23" s="16"/>
      <c r="B23" s="23"/>
      <c r="C23" s="18"/>
      <c r="D23" s="24"/>
      <c r="E23" s="20"/>
      <c r="F23" s="24"/>
      <c r="G23" s="25"/>
      <c r="H23" s="22"/>
      <c r="I23" s="22"/>
      <c r="J23" s="58"/>
      <c r="K23" s="59"/>
      <c r="L23" s="58"/>
      <c r="M23" s="59"/>
      <c r="N23" s="59"/>
      <c r="O23" s="22"/>
    </row>
    <row r="24" ht="30" customHeight="1" spans="1:15">
      <c r="A24" s="7" t="s">
        <v>44</v>
      </c>
      <c r="B24" s="7"/>
      <c r="C24" s="42" t="s">
        <v>45</v>
      </c>
      <c r="D24" s="43">
        <f t="shared" ref="D24:J24" si="0">SUM(D7:D23)</f>
        <v>8456710</v>
      </c>
      <c r="E24" s="42" t="s">
        <v>45</v>
      </c>
      <c r="F24" s="43">
        <f t="shared" si="0"/>
        <v>8456710</v>
      </c>
      <c r="G24" s="42" t="s">
        <v>45</v>
      </c>
      <c r="H24" s="43">
        <f t="shared" si="0"/>
        <v>169134.2</v>
      </c>
      <c r="I24" s="43">
        <f t="shared" si="0"/>
        <v>166825</v>
      </c>
      <c r="J24" s="43">
        <f t="shared" si="0"/>
        <v>37385</v>
      </c>
      <c r="K24" s="42" t="s">
        <v>45</v>
      </c>
      <c r="L24" s="43">
        <f>SUM(L7:L23)</f>
        <v>43668</v>
      </c>
      <c r="M24" s="42" t="s">
        <v>45</v>
      </c>
      <c r="N24" s="42" t="s">
        <v>45</v>
      </c>
      <c r="O24" s="43">
        <f>SUM(O7:O23)</f>
        <v>8039697.8</v>
      </c>
    </row>
    <row r="25" ht="30" customHeight="1" spans="1:15">
      <c r="A25" s="7" t="s">
        <v>64</v>
      </c>
      <c r="B25" s="7"/>
      <c r="C25" s="7" t="s">
        <v>47</v>
      </c>
      <c r="D25" s="7"/>
      <c r="E25" s="44">
        <f>E26+L25</f>
        <v>518761</v>
      </c>
      <c r="F25" s="44"/>
      <c r="G25" s="44"/>
      <c r="H25" s="44"/>
      <c r="I25" s="7" t="s">
        <v>48</v>
      </c>
      <c r="J25" s="7"/>
      <c r="K25" s="7" t="s">
        <v>49</v>
      </c>
      <c r="L25" s="44">
        <v>0</v>
      </c>
      <c r="M25" s="44"/>
      <c r="N25" s="44"/>
      <c r="O25" s="44"/>
    </row>
    <row r="26" ht="30" customHeight="1" spans="1:15">
      <c r="A26" s="7"/>
      <c r="B26" s="7"/>
      <c r="C26" s="7" t="s">
        <v>50</v>
      </c>
      <c r="D26" s="7"/>
      <c r="E26" s="45">
        <f>O21</f>
        <v>518761</v>
      </c>
      <c r="F26" s="45"/>
      <c r="G26" s="45"/>
      <c r="H26" s="45"/>
      <c r="I26" s="7"/>
      <c r="J26" s="7"/>
      <c r="K26" s="7" t="s">
        <v>51</v>
      </c>
      <c r="L26" s="113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113"/>
      <c r="N26" s="113"/>
      <c r="O26" s="113"/>
    </row>
    <row r="27" ht="50.1" customHeight="1" spans="1:15">
      <c r="A27" s="7" t="s">
        <v>52</v>
      </c>
      <c r="B27" s="7"/>
      <c r="C27" s="46"/>
      <c r="D27" s="46"/>
      <c r="E27" s="46"/>
      <c r="F27" s="46"/>
      <c r="G27" s="46"/>
      <c r="H27" s="46"/>
      <c r="I27" s="7" t="s">
        <v>53</v>
      </c>
      <c r="J27" s="7"/>
      <c r="K27" s="7" t="s">
        <v>54</v>
      </c>
      <c r="L27" s="7"/>
      <c r="M27" s="7"/>
      <c r="N27" s="7"/>
      <c r="O27" s="7"/>
    </row>
    <row r="28" ht="50.1" customHeight="1" spans="1:15">
      <c r="A28" s="7" t="s">
        <v>55</v>
      </c>
      <c r="B28" s="7"/>
      <c r="C28" s="46"/>
      <c r="D28" s="46"/>
      <c r="E28" s="46"/>
      <c r="F28" s="46"/>
      <c r="G28" s="46"/>
      <c r="H28" s="46"/>
      <c r="I28" s="7" t="s">
        <v>56</v>
      </c>
      <c r="J28" s="7"/>
      <c r="K28" s="46"/>
      <c r="L28" s="46"/>
      <c r="M28" s="46"/>
      <c r="N28" s="46"/>
      <c r="O28" s="46"/>
    </row>
    <row r="29" ht="50.1" customHeight="1" spans="1:15">
      <c r="A29" s="7" t="s">
        <v>57</v>
      </c>
      <c r="B29" s="7"/>
      <c r="C29" s="47"/>
      <c r="D29" s="47"/>
      <c r="E29" s="47"/>
      <c r="F29" s="47"/>
      <c r="G29" s="47"/>
      <c r="H29" s="47"/>
      <c r="I29" s="7" t="s">
        <v>58</v>
      </c>
      <c r="J29" s="7"/>
      <c r="K29" s="47"/>
      <c r="L29" s="47"/>
      <c r="M29" s="47"/>
      <c r="N29" s="47"/>
      <c r="O29" s="47"/>
    </row>
    <row r="30" ht="50.1" customHeight="1" spans="1:15">
      <c r="A30" s="7" t="s">
        <v>59</v>
      </c>
      <c r="B30" s="7"/>
      <c r="C30" s="47"/>
      <c r="D30" s="47"/>
      <c r="E30" s="47"/>
      <c r="F30" s="47"/>
      <c r="G30" s="47"/>
      <c r="H30" s="47"/>
      <c r="I30" s="7" t="s">
        <v>60</v>
      </c>
      <c r="J30" s="7"/>
      <c r="K30" s="47"/>
      <c r="L30" s="47"/>
      <c r="M30" s="47"/>
      <c r="N30" s="47"/>
      <c r="O30" s="47"/>
    </row>
    <row r="33" ht="13.5" spans="17:17">
      <c r="Q33"/>
    </row>
    <row r="36" ht="13.5" spans="2:2">
      <c r="B3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N17:N18"/>
    <mergeCell ref="O17:O18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45"/>
  <sheetViews>
    <sheetView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8.63333333333333" style="4" customWidth="1"/>
    <col min="3" max="3" width="3.63333333333333" style="1" customWidth="1"/>
    <col min="4" max="4" width="11.3833333333333" style="5" customWidth="1"/>
    <col min="5" max="5" width="6.63333333333333" style="4" customWidth="1"/>
    <col min="6" max="6" width="9.75" style="5" customWidth="1"/>
    <col min="7" max="7" width="4.43333333333333" style="1" customWidth="1"/>
    <col min="8" max="8" width="11" style="5" customWidth="1"/>
    <col min="9" max="9" width="9.38333333333333" style="1" customWidth="1"/>
    <col min="10" max="10" width="9.63333333333333" style="5" customWidth="1"/>
    <col min="11" max="11" width="5.63333333333333" style="1" customWidth="1"/>
    <col min="12" max="12" width="9.38333333333333" style="1" customWidth="1"/>
    <col min="13" max="14" width="5.63333333333333" style="1" customWidth="1"/>
    <col min="15" max="15" width="9.88333333333333" style="5" customWidth="1"/>
    <col min="16" max="16" width="9.63333333333333" style="1"/>
    <col min="17" max="17" width="10.75" style="1" customWidth="1"/>
    <col min="18" max="18" width="10.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6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29" t="s">
        <v>4</v>
      </c>
      <c r="M2" s="48">
        <v>7877</v>
      </c>
      <c r="N2" s="49" t="s">
        <v>5</v>
      </c>
      <c r="O2" s="49" t="s">
        <v>6</v>
      </c>
      <c r="Q2" s="88" t="s">
        <v>6</v>
      </c>
      <c r="R2" s="89">
        <v>78</v>
      </c>
      <c r="S2" s="90">
        <v>7877</v>
      </c>
      <c r="T2" s="91" t="s">
        <v>3</v>
      </c>
      <c r="U2" s="92" t="s">
        <v>7</v>
      </c>
      <c r="V2" s="93">
        <v>11405642.85</v>
      </c>
      <c r="W2" s="94" t="s">
        <v>8</v>
      </c>
      <c r="X2" s="94" t="s">
        <v>9</v>
      </c>
      <c r="Y2" s="96" t="s">
        <v>10</v>
      </c>
      <c r="Z2" s="97" t="s">
        <v>11</v>
      </c>
      <c r="AA2" s="97" t="s">
        <v>12</v>
      </c>
      <c r="AB2" s="98" t="s">
        <v>13</v>
      </c>
      <c r="AC2" s="97"/>
      <c r="AD2" s="99" t="s">
        <v>14</v>
      </c>
      <c r="AE2" s="100"/>
      <c r="AF2" s="101"/>
      <c r="AG2" s="101"/>
      <c r="AH2" s="99" t="s">
        <v>15</v>
      </c>
      <c r="AI2" s="101"/>
    </row>
    <row r="3" ht="27.95" customHeight="1" spans="1:15">
      <c r="A3" s="7" t="s">
        <v>16</v>
      </c>
      <c r="B3" s="7"/>
      <c r="C3" s="9">
        <v>11405642.85</v>
      </c>
      <c r="D3" s="9"/>
      <c r="E3" s="9" t="s">
        <v>17</v>
      </c>
      <c r="F3" s="10" t="s">
        <v>7</v>
      </c>
      <c r="G3" s="10"/>
      <c r="H3" s="11" t="s">
        <v>18</v>
      </c>
      <c r="I3" s="50" t="s">
        <v>19</v>
      </c>
      <c r="J3" s="51"/>
      <c r="K3" s="51"/>
      <c r="L3" s="51"/>
      <c r="M3" s="52"/>
      <c r="N3" s="7" t="s">
        <v>21</v>
      </c>
      <c r="O3" s="53" t="s">
        <v>67</v>
      </c>
    </row>
    <row r="4" ht="27.95" customHeight="1" spans="1:15">
      <c r="A4" s="7" t="s">
        <v>22</v>
      </c>
      <c r="B4" s="7"/>
      <c r="C4" s="12">
        <v>11579644.93</v>
      </c>
      <c r="D4" s="12"/>
      <c r="E4" s="9" t="s">
        <v>23</v>
      </c>
      <c r="F4" s="13" t="s">
        <v>68</v>
      </c>
      <c r="G4" s="13"/>
      <c r="H4" s="14"/>
      <c r="I4" s="54"/>
      <c r="J4" s="55"/>
      <c r="K4" s="55"/>
      <c r="L4" s="55"/>
      <c r="M4" s="56"/>
      <c r="N4" s="9" t="s">
        <v>25</v>
      </c>
      <c r="O4" s="57" t="s">
        <v>12</v>
      </c>
    </row>
    <row r="5" ht="27.95" customHeight="1" spans="1:15">
      <c r="A5" s="7" t="s">
        <v>26</v>
      </c>
      <c r="B5" s="7" t="s">
        <v>27</v>
      </c>
      <c r="C5" s="7"/>
      <c r="D5" s="7"/>
      <c r="E5" s="7" t="s">
        <v>28</v>
      </c>
      <c r="F5" s="7"/>
      <c r="G5" s="7" t="s">
        <v>29</v>
      </c>
      <c r="H5" s="7"/>
      <c r="I5" s="7" t="s">
        <v>30</v>
      </c>
      <c r="J5" s="7" t="s">
        <v>31</v>
      </c>
      <c r="K5" s="7"/>
      <c r="L5" s="7" t="s">
        <v>32</v>
      </c>
      <c r="M5" s="7"/>
      <c r="N5" s="9" t="s">
        <v>33</v>
      </c>
      <c r="O5" s="9"/>
    </row>
    <row r="6" ht="27.95" customHeight="1" spans="1:15">
      <c r="A6" s="7"/>
      <c r="B6" s="15" t="s">
        <v>34</v>
      </c>
      <c r="C6" s="7" t="s">
        <v>35</v>
      </c>
      <c r="D6" s="9" t="s">
        <v>36</v>
      </c>
      <c r="E6" s="15" t="s">
        <v>34</v>
      </c>
      <c r="F6" s="9" t="s">
        <v>36</v>
      </c>
      <c r="G6" s="7" t="s">
        <v>37</v>
      </c>
      <c r="H6" s="9" t="s">
        <v>36</v>
      </c>
      <c r="I6" s="49" t="s">
        <v>36</v>
      </c>
      <c r="J6" s="9" t="s">
        <v>36</v>
      </c>
      <c r="K6" s="7" t="s">
        <v>38</v>
      </c>
      <c r="L6" s="7" t="s">
        <v>36</v>
      </c>
      <c r="M6" s="7" t="s">
        <v>38</v>
      </c>
      <c r="N6" s="9" t="s">
        <v>39</v>
      </c>
      <c r="O6" s="9" t="s">
        <v>36</v>
      </c>
    </row>
    <row r="7" s="2" customFormat="1" ht="34.5" customHeight="1" spans="1:17">
      <c r="A7" s="16">
        <v>1</v>
      </c>
      <c r="B7" s="17">
        <v>43142</v>
      </c>
      <c r="C7" s="18" t="s">
        <v>40</v>
      </c>
      <c r="D7" s="19">
        <v>4090000</v>
      </c>
      <c r="E7" s="20">
        <v>43133</v>
      </c>
      <c r="F7" s="19">
        <v>4090000</v>
      </c>
      <c r="G7" s="21">
        <v>0.02</v>
      </c>
      <c r="H7" s="22">
        <f>ROUNDUP(D7*G7,2)</f>
        <v>81800</v>
      </c>
      <c r="I7" s="22">
        <v>138857</v>
      </c>
      <c r="J7" s="58">
        <v>6700</v>
      </c>
      <c r="K7" s="59"/>
      <c r="L7" s="60"/>
      <c r="M7" s="9"/>
      <c r="N7" s="59" t="s">
        <v>41</v>
      </c>
      <c r="O7" s="22">
        <f>ROUNDUP(D7-H7-I7-J7-L7-O8,2)</f>
        <v>3072683</v>
      </c>
      <c r="Q7" s="95"/>
    </row>
    <row r="8" s="2" customFormat="1" ht="33.75" customHeight="1" spans="1:15">
      <c r="A8" s="16"/>
      <c r="B8" s="23"/>
      <c r="C8" s="18"/>
      <c r="D8" s="24"/>
      <c r="E8" s="20"/>
      <c r="F8" s="24"/>
      <c r="G8" s="25"/>
      <c r="H8" s="22"/>
      <c r="I8" s="22"/>
      <c r="J8" s="58"/>
      <c r="K8" s="61" t="s">
        <v>42</v>
      </c>
      <c r="L8" s="58"/>
      <c r="M8" s="9"/>
      <c r="N8" s="59" t="s">
        <v>43</v>
      </c>
      <c r="O8" s="58">
        <v>789960</v>
      </c>
    </row>
    <row r="9" ht="20.1" customHeight="1" spans="1:15">
      <c r="A9" s="16"/>
      <c r="B9" s="23"/>
      <c r="C9" s="18"/>
      <c r="D9" s="24"/>
      <c r="E9" s="20"/>
      <c r="F9" s="24"/>
      <c r="G9" s="25"/>
      <c r="H9" s="22"/>
      <c r="I9" s="22"/>
      <c r="J9" s="58"/>
      <c r="K9" s="62"/>
      <c r="L9" s="58"/>
      <c r="M9" s="63"/>
      <c r="N9" s="59"/>
      <c r="O9" s="35"/>
    </row>
    <row r="10" ht="20.1" customHeight="1" spans="1:15">
      <c r="A10" s="16"/>
      <c r="B10" s="23"/>
      <c r="C10" s="18"/>
      <c r="D10" s="24"/>
      <c r="E10" s="20"/>
      <c r="F10" s="24"/>
      <c r="G10" s="25"/>
      <c r="H10" s="22"/>
      <c r="I10" s="22"/>
      <c r="J10" s="58"/>
      <c r="K10" s="62"/>
      <c r="L10" s="58"/>
      <c r="M10" s="63"/>
      <c r="N10" s="59"/>
      <c r="O10" s="35"/>
    </row>
    <row r="11" ht="20.1" customHeight="1" spans="1:17">
      <c r="A11" s="16"/>
      <c r="B11" s="23"/>
      <c r="C11" s="18"/>
      <c r="D11" s="24"/>
      <c r="E11" s="20"/>
      <c r="F11" s="24"/>
      <c r="G11" s="25"/>
      <c r="H11" s="22"/>
      <c r="I11" s="22"/>
      <c r="J11" s="58"/>
      <c r="K11" s="62"/>
      <c r="L11" s="58"/>
      <c r="M11" s="63"/>
      <c r="N11" s="59"/>
      <c r="O11" s="22"/>
      <c r="Q11"/>
    </row>
    <row r="12" ht="21" customHeight="1" spans="1:15">
      <c r="A12" s="16"/>
      <c r="B12" s="23"/>
      <c r="C12" s="18"/>
      <c r="D12" s="24"/>
      <c r="E12" s="20"/>
      <c r="F12" s="24"/>
      <c r="G12" s="25"/>
      <c r="H12" s="22"/>
      <c r="I12" s="22"/>
      <c r="J12" s="58"/>
      <c r="K12" s="59"/>
      <c r="L12" s="58"/>
      <c r="M12" s="59"/>
      <c r="N12" s="59"/>
      <c r="O12" s="22"/>
    </row>
    <row r="13" ht="20.1" customHeight="1" spans="1:15">
      <c r="A13" s="16"/>
      <c r="B13" s="23"/>
      <c r="C13" s="18"/>
      <c r="D13" s="24"/>
      <c r="E13" s="20"/>
      <c r="F13" s="24"/>
      <c r="G13" s="25"/>
      <c r="H13" s="22"/>
      <c r="I13" s="22"/>
      <c r="J13" s="58"/>
      <c r="K13" s="59"/>
      <c r="L13" s="58"/>
      <c r="M13" s="59"/>
      <c r="N13" s="59"/>
      <c r="O13" s="22"/>
    </row>
    <row r="14" ht="20.1" customHeight="1" spans="1:15">
      <c r="A14" s="16"/>
      <c r="B14" s="23"/>
      <c r="C14" s="18"/>
      <c r="D14" s="24"/>
      <c r="E14" s="20"/>
      <c r="F14" s="24"/>
      <c r="G14" s="25"/>
      <c r="H14" s="22"/>
      <c r="I14" s="22"/>
      <c r="J14" s="58"/>
      <c r="K14" s="59"/>
      <c r="L14" s="58"/>
      <c r="M14" s="59"/>
      <c r="N14" s="59"/>
      <c r="O14" s="22"/>
    </row>
    <row r="15" ht="20.1" hidden="1" customHeight="1" spans="1:15">
      <c r="A15" s="16"/>
      <c r="B15" s="23"/>
      <c r="C15" s="18"/>
      <c r="D15" s="24"/>
      <c r="E15" s="20"/>
      <c r="F15" s="24"/>
      <c r="G15" s="25"/>
      <c r="H15" s="22"/>
      <c r="I15" s="22"/>
      <c r="J15" s="58"/>
      <c r="K15" s="59"/>
      <c r="L15" s="58"/>
      <c r="M15" s="59"/>
      <c r="N15" s="59"/>
      <c r="O15" s="22"/>
    </row>
    <row r="16" ht="20.1" hidden="1" customHeight="1" spans="1:15">
      <c r="A16" s="16"/>
      <c r="B16" s="26"/>
      <c r="C16" s="18"/>
      <c r="D16" s="27"/>
      <c r="E16" s="28"/>
      <c r="F16" s="27"/>
      <c r="G16" s="25"/>
      <c r="H16" s="22"/>
      <c r="I16" s="22"/>
      <c r="J16" s="58"/>
      <c r="K16" s="59"/>
      <c r="L16" s="58"/>
      <c r="M16" s="59"/>
      <c r="N16" s="59"/>
      <c r="O16" s="22"/>
    </row>
    <row r="17" ht="36" customHeight="1" spans="1:15">
      <c r="A17" s="16">
        <v>2</v>
      </c>
      <c r="B17" s="17">
        <v>43497</v>
      </c>
      <c r="C17" s="18" t="s">
        <v>40</v>
      </c>
      <c r="D17" s="24">
        <v>4366710</v>
      </c>
      <c r="E17" s="20">
        <v>43494</v>
      </c>
      <c r="F17" s="24">
        <v>4366710</v>
      </c>
      <c r="G17" s="21">
        <v>0.02</v>
      </c>
      <c r="H17" s="22">
        <f>ROUNDUP(D17*G17,2)</f>
        <v>87334.2</v>
      </c>
      <c r="I17" s="22">
        <v>73933</v>
      </c>
      <c r="J17" s="58">
        <v>0</v>
      </c>
      <c r="K17" s="59"/>
      <c r="L17" s="64">
        <f>ROUNDUP(D17*1%,0)</f>
        <v>43668</v>
      </c>
      <c r="M17" s="65" t="s">
        <v>61</v>
      </c>
      <c r="N17" s="66"/>
      <c r="O17" s="67">
        <f>ROUNDUP(D17-H17-I17-J17-L17-O18-L18-J18,2)</f>
        <v>3658293.8</v>
      </c>
    </row>
    <row r="18" ht="25" customHeight="1" spans="1:15">
      <c r="A18" s="16"/>
      <c r="B18" s="23"/>
      <c r="C18" s="18"/>
      <c r="D18" s="24"/>
      <c r="E18" s="20"/>
      <c r="F18" s="24"/>
      <c r="G18" s="29" t="s">
        <v>62</v>
      </c>
      <c r="H18" s="30"/>
      <c r="I18" s="30"/>
      <c r="J18" s="68">
        <v>30685</v>
      </c>
      <c r="K18" s="59"/>
      <c r="L18" s="69">
        <v>472796</v>
      </c>
      <c r="M18" s="70" t="s">
        <v>63</v>
      </c>
      <c r="N18" s="71"/>
      <c r="O18" s="72"/>
    </row>
    <row r="19" ht="20.1" customHeight="1" spans="1:15">
      <c r="A19" s="31"/>
      <c r="B19" s="32"/>
      <c r="C19" s="33"/>
      <c r="D19" s="27"/>
      <c r="E19" s="28"/>
      <c r="F19" s="27"/>
      <c r="G19" s="34"/>
      <c r="H19" s="35"/>
      <c r="I19" s="35"/>
      <c r="J19" s="27"/>
      <c r="K19" s="59"/>
      <c r="L19" s="69"/>
      <c r="M19" s="70"/>
      <c r="N19" s="62"/>
      <c r="O19" s="22"/>
    </row>
    <row r="20" ht="20.1" customHeight="1" spans="1:15">
      <c r="A20" s="31"/>
      <c r="B20" s="26"/>
      <c r="C20" s="33"/>
      <c r="D20" s="27"/>
      <c r="E20" s="28"/>
      <c r="F20" s="27"/>
      <c r="G20" s="34"/>
      <c r="H20" s="35"/>
      <c r="I20" s="35"/>
      <c r="J20" s="27"/>
      <c r="K20" s="59"/>
      <c r="L20" s="69"/>
      <c r="M20" s="70"/>
      <c r="N20" s="62"/>
      <c r="O20" s="22"/>
    </row>
    <row r="21" ht="27" customHeight="1" spans="1:15">
      <c r="A21" s="16">
        <v>3</v>
      </c>
      <c r="B21" s="36" t="s">
        <v>65</v>
      </c>
      <c r="C21" s="18"/>
      <c r="D21" s="24"/>
      <c r="E21" s="20"/>
      <c r="F21" s="24"/>
      <c r="G21" s="25"/>
      <c r="H21" s="22"/>
      <c r="I21" s="22">
        <v>-45965</v>
      </c>
      <c r="J21" s="58"/>
      <c r="K21" s="62"/>
      <c r="L21" s="69">
        <v>-472796</v>
      </c>
      <c r="M21" s="70" t="s">
        <v>66</v>
      </c>
      <c r="N21" s="59"/>
      <c r="O21" s="22">
        <f>D21-I21-L21</f>
        <v>518761</v>
      </c>
    </row>
    <row r="22" ht="20.1" customHeight="1" spans="1:15">
      <c r="A22" s="31"/>
      <c r="B22" s="37"/>
      <c r="C22" s="18"/>
      <c r="D22" s="24"/>
      <c r="E22" s="20"/>
      <c r="F22" s="24"/>
      <c r="G22" s="38"/>
      <c r="H22" s="35"/>
      <c r="I22" s="35"/>
      <c r="J22" s="73"/>
      <c r="K22" s="62"/>
      <c r="L22" s="69"/>
      <c r="M22" s="70"/>
      <c r="N22" s="59"/>
      <c r="O22" s="35"/>
    </row>
    <row r="23" ht="20.1" customHeight="1" spans="1:15">
      <c r="A23" s="31"/>
      <c r="B23" s="37"/>
      <c r="C23" s="18"/>
      <c r="D23" s="24"/>
      <c r="E23" s="20"/>
      <c r="F23" s="24"/>
      <c r="G23" s="38"/>
      <c r="H23" s="35"/>
      <c r="I23" s="35"/>
      <c r="J23" s="73"/>
      <c r="K23" s="62"/>
      <c r="L23" s="69"/>
      <c r="M23" s="70"/>
      <c r="N23" s="59"/>
      <c r="O23" s="35"/>
    </row>
    <row r="24" ht="20.1" customHeight="1" spans="1:18">
      <c r="A24" s="31"/>
      <c r="B24" s="26" t="s">
        <v>1</v>
      </c>
      <c r="C24" s="18"/>
      <c r="D24" s="24"/>
      <c r="E24" s="20"/>
      <c r="F24" s="24"/>
      <c r="G24" s="38"/>
      <c r="H24" s="35"/>
      <c r="I24" s="35"/>
      <c r="J24" s="73"/>
      <c r="K24" s="62"/>
      <c r="L24" s="69"/>
      <c r="M24" s="70"/>
      <c r="N24" s="59"/>
      <c r="O24" s="35"/>
      <c r="P24" s="1" t="s">
        <v>69</v>
      </c>
      <c r="Q24" s="1" t="s">
        <v>70</v>
      </c>
      <c r="R24" s="1" t="s">
        <v>69</v>
      </c>
    </row>
    <row r="25" s="2" customFormat="1" ht="45" customHeight="1" spans="1:18">
      <c r="A25" s="31">
        <v>4</v>
      </c>
      <c r="B25" s="103">
        <v>43845</v>
      </c>
      <c r="C25" s="33" t="s">
        <v>40</v>
      </c>
      <c r="D25" s="27">
        <v>2620000</v>
      </c>
      <c r="E25" s="103">
        <v>43833</v>
      </c>
      <c r="F25" s="27">
        <v>2620000</v>
      </c>
      <c r="G25" s="104" t="s">
        <v>71</v>
      </c>
      <c r="H25" s="35">
        <v>62459</v>
      </c>
      <c r="I25" s="35">
        <v>67272</v>
      </c>
      <c r="J25" s="73">
        <v>200</v>
      </c>
      <c r="K25" s="62" t="s">
        <v>72</v>
      </c>
      <c r="L25" s="64">
        <f>ROUNDUP(D25*1%,0)</f>
        <v>26200</v>
      </c>
      <c r="M25" s="65" t="s">
        <v>61</v>
      </c>
      <c r="N25" s="62"/>
      <c r="O25" s="73">
        <v>2463869</v>
      </c>
      <c r="P25" s="73">
        <v>700000</v>
      </c>
      <c r="Q25" s="73">
        <v>1400060</v>
      </c>
      <c r="R25" s="73">
        <v>363809</v>
      </c>
    </row>
    <row r="26" s="3" customFormat="1" ht="27" customHeight="1" spans="1:15">
      <c r="A26" s="31"/>
      <c r="B26" s="103"/>
      <c r="C26" s="33"/>
      <c r="D26" s="27"/>
      <c r="E26" s="103"/>
      <c r="F26" s="27"/>
      <c r="G26" s="105" t="s">
        <v>73</v>
      </c>
      <c r="H26" s="35"/>
      <c r="I26" s="35"/>
      <c r="J26" s="73"/>
      <c r="K26" s="62"/>
      <c r="L26" s="64"/>
      <c r="M26" s="65"/>
      <c r="N26" s="62"/>
      <c r="O26" s="106"/>
    </row>
    <row r="27" s="3" customFormat="1" ht="15" customHeight="1" spans="1:15">
      <c r="A27" s="31"/>
      <c r="B27" s="103"/>
      <c r="C27" s="33"/>
      <c r="D27" s="27"/>
      <c r="E27" s="103"/>
      <c r="F27" s="27"/>
      <c r="G27" s="104"/>
      <c r="H27" s="35"/>
      <c r="I27" s="35"/>
      <c r="J27" s="73"/>
      <c r="K27" s="62"/>
      <c r="L27" s="64"/>
      <c r="M27" s="65"/>
      <c r="N27" s="66"/>
      <c r="O27" s="107"/>
    </row>
    <row r="28" s="3" customFormat="1" ht="14" customHeight="1" spans="1:15">
      <c r="A28" s="31"/>
      <c r="B28" s="103"/>
      <c r="C28" s="33"/>
      <c r="D28" s="27"/>
      <c r="E28" s="103"/>
      <c r="F28" s="27"/>
      <c r="G28" s="104"/>
      <c r="H28" s="35"/>
      <c r="I28" s="35"/>
      <c r="J28" s="73"/>
      <c r="K28" s="62"/>
      <c r="L28" s="64"/>
      <c r="M28" s="65"/>
      <c r="N28" s="66"/>
      <c r="O28" s="107"/>
    </row>
    <row r="29" ht="20.1" customHeight="1" spans="1:15">
      <c r="A29" s="31"/>
      <c r="B29" s="37"/>
      <c r="C29" s="18"/>
      <c r="D29" s="24"/>
      <c r="E29" s="20"/>
      <c r="F29" s="24"/>
      <c r="G29" s="38"/>
      <c r="H29" s="35"/>
      <c r="I29" s="35"/>
      <c r="J29" s="73"/>
      <c r="K29" s="62"/>
      <c r="L29" s="69"/>
      <c r="M29" s="70"/>
      <c r="N29" s="59"/>
      <c r="O29" s="35"/>
    </row>
    <row r="30" ht="20.1" customHeight="1" spans="1:15">
      <c r="A30" s="31"/>
      <c r="B30" s="37"/>
      <c r="C30" s="18"/>
      <c r="D30" s="24"/>
      <c r="E30" s="20"/>
      <c r="F30" s="24"/>
      <c r="G30" s="38"/>
      <c r="H30" s="35"/>
      <c r="I30" s="35"/>
      <c r="J30" s="73"/>
      <c r="K30" s="62"/>
      <c r="L30" s="69"/>
      <c r="M30" s="70"/>
      <c r="N30" s="59"/>
      <c r="O30" s="35"/>
    </row>
    <row r="31" ht="20.1" customHeight="1" spans="1:15">
      <c r="A31" s="16"/>
      <c r="B31" s="23"/>
      <c r="C31" s="18"/>
      <c r="D31" s="24"/>
      <c r="E31" s="20"/>
      <c r="F31" s="24"/>
      <c r="G31" s="25"/>
      <c r="H31" s="22"/>
      <c r="I31" s="22"/>
      <c r="J31" s="58"/>
      <c r="K31" s="59"/>
      <c r="L31" s="58"/>
      <c r="M31" s="59"/>
      <c r="N31" s="59"/>
      <c r="O31" s="22"/>
    </row>
    <row r="32" ht="20.1" customHeight="1" spans="1:15">
      <c r="A32" s="16"/>
      <c r="B32" s="23"/>
      <c r="C32" s="18"/>
      <c r="D32" s="24"/>
      <c r="E32" s="20"/>
      <c r="F32" s="24"/>
      <c r="G32" s="25"/>
      <c r="H32" s="22"/>
      <c r="I32" s="22"/>
      <c r="J32" s="58"/>
      <c r="K32" s="59"/>
      <c r="L32" s="58"/>
      <c r="M32" s="59"/>
      <c r="N32" s="59"/>
      <c r="O32" s="22"/>
    </row>
    <row r="33" ht="30" customHeight="1" spans="1:17">
      <c r="A33" s="7" t="s">
        <v>44</v>
      </c>
      <c r="B33" s="7"/>
      <c r="C33" s="42" t="s">
        <v>45</v>
      </c>
      <c r="D33" s="43">
        <f>SUM(D7:D32)</f>
        <v>11076710</v>
      </c>
      <c r="E33" s="42" t="s">
        <v>45</v>
      </c>
      <c r="F33" s="43">
        <f>SUM(F7:F32)</f>
        <v>11076710</v>
      </c>
      <c r="G33" s="42" t="s">
        <v>45</v>
      </c>
      <c r="H33" s="43">
        <f>SUM(H7:H32)</f>
        <v>231593.2</v>
      </c>
      <c r="I33" s="43">
        <f>SUM(I7:I32)</f>
        <v>234097</v>
      </c>
      <c r="J33" s="43">
        <f>SUM(J7:J32)</f>
        <v>37585</v>
      </c>
      <c r="K33" s="42" t="s">
        <v>45</v>
      </c>
      <c r="L33" s="43">
        <f>SUM(L7:L32)</f>
        <v>69868</v>
      </c>
      <c r="M33" s="42" t="s">
        <v>45</v>
      </c>
      <c r="N33" s="42" t="s">
        <v>45</v>
      </c>
      <c r="O33" s="43">
        <f>SUM(O7:O32)</f>
        <v>10503566.8</v>
      </c>
      <c r="P33" s="1">
        <f>D33/C4</f>
        <v>0.956567327146878</v>
      </c>
      <c r="Q33" s="1">
        <f>D33-C4</f>
        <v>-502934.93</v>
      </c>
    </row>
    <row r="34" ht="30" customHeight="1" spans="1:19">
      <c r="A34" s="7" t="s">
        <v>64</v>
      </c>
      <c r="B34" s="7"/>
      <c r="C34" s="7" t="s">
        <v>47</v>
      </c>
      <c r="D34" s="7"/>
      <c r="E34" s="44">
        <f>O25</f>
        <v>2463869</v>
      </c>
      <c r="F34" s="44"/>
      <c r="G34" s="44"/>
      <c r="H34" s="44"/>
      <c r="I34" s="7" t="s">
        <v>48</v>
      </c>
      <c r="J34" s="7"/>
      <c r="K34" s="82" t="s">
        <v>74</v>
      </c>
      <c r="L34" s="83"/>
      <c r="M34" s="83"/>
      <c r="N34" s="83"/>
      <c r="O34" s="84"/>
      <c r="Q34" s="1">
        <f>C4*0.02</f>
        <v>231592.8986</v>
      </c>
      <c r="S34" s="1">
        <f>Q34-H33</f>
        <v>-0.301400000025751</v>
      </c>
    </row>
    <row r="35" ht="30" customHeight="1" spans="1:15">
      <c r="A35" s="7"/>
      <c r="B35" s="7"/>
      <c r="C35" s="7" t="s">
        <v>50</v>
      </c>
      <c r="D35" s="7"/>
      <c r="E35" s="45">
        <v>0</v>
      </c>
      <c r="F35" s="45"/>
      <c r="G35" s="45"/>
      <c r="H35" s="45"/>
      <c r="I35" s="7"/>
      <c r="J35" s="7"/>
      <c r="K35" s="85"/>
      <c r="L35" s="86"/>
      <c r="M35" s="86"/>
      <c r="N35" s="86"/>
      <c r="O35" s="87"/>
    </row>
    <row r="36" ht="50.1" hidden="1" customHeight="1" spans="1:15">
      <c r="A36" s="7" t="s">
        <v>52</v>
      </c>
      <c r="B36" s="7"/>
      <c r="C36" s="46"/>
      <c r="D36" s="46"/>
      <c r="E36" s="46"/>
      <c r="F36" s="46"/>
      <c r="G36" s="46"/>
      <c r="H36" s="46"/>
      <c r="I36" s="7" t="s">
        <v>53</v>
      </c>
      <c r="J36" s="7"/>
      <c r="K36" s="7" t="s">
        <v>54</v>
      </c>
      <c r="L36" s="7"/>
      <c r="M36" s="7"/>
      <c r="N36" s="7"/>
      <c r="O36" s="7"/>
    </row>
    <row r="37" ht="50.1" hidden="1" customHeight="1" spans="1:15">
      <c r="A37" s="7" t="s">
        <v>55</v>
      </c>
      <c r="B37" s="7"/>
      <c r="C37" s="46"/>
      <c r="D37" s="46"/>
      <c r="E37" s="46"/>
      <c r="F37" s="46"/>
      <c r="G37" s="46"/>
      <c r="H37" s="46"/>
      <c r="I37" s="7" t="s">
        <v>56</v>
      </c>
      <c r="J37" s="7"/>
      <c r="K37" s="46"/>
      <c r="L37" s="46"/>
      <c r="M37" s="46"/>
      <c r="N37" s="46"/>
      <c r="O37" s="46"/>
    </row>
    <row r="38" ht="50.1" hidden="1" customHeight="1" spans="1:15">
      <c r="A38" s="7" t="s">
        <v>57</v>
      </c>
      <c r="B38" s="7"/>
      <c r="C38" s="47"/>
      <c r="D38" s="47"/>
      <c r="E38" s="47"/>
      <c r="F38" s="47"/>
      <c r="G38" s="47"/>
      <c r="H38" s="47"/>
      <c r="I38" s="7" t="s">
        <v>58</v>
      </c>
      <c r="J38" s="7"/>
      <c r="K38" s="47"/>
      <c r="L38" s="47"/>
      <c r="M38" s="47"/>
      <c r="N38" s="47"/>
      <c r="O38" s="47"/>
    </row>
    <row r="39" ht="50.1" hidden="1" customHeight="1" spans="1:15">
      <c r="A39" s="7" t="s">
        <v>59</v>
      </c>
      <c r="B39" s="7"/>
      <c r="C39" s="47"/>
      <c r="D39" s="47"/>
      <c r="E39" s="47"/>
      <c r="F39" s="47"/>
      <c r="G39" s="47"/>
      <c r="H39" s="47"/>
      <c r="I39" s="7" t="s">
        <v>60</v>
      </c>
      <c r="J39" s="7"/>
      <c r="K39" s="47"/>
      <c r="L39" s="47"/>
      <c r="M39" s="47"/>
      <c r="N39" s="47"/>
      <c r="O39" s="47"/>
    </row>
    <row r="42" ht="13.5" spans="17:17">
      <c r="Q42"/>
    </row>
    <row r="45" ht="13.5" spans="2:2">
      <c r="B45"/>
    </row>
  </sheetData>
  <mergeCells count="44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A33:B33"/>
    <mergeCell ref="C34:D34"/>
    <mergeCell ref="E34:H34"/>
    <mergeCell ref="C35:D35"/>
    <mergeCell ref="E35:H35"/>
    <mergeCell ref="A36:B36"/>
    <mergeCell ref="C36:H36"/>
    <mergeCell ref="I36:J36"/>
    <mergeCell ref="K36:O36"/>
    <mergeCell ref="A37:B37"/>
    <mergeCell ref="C37:H37"/>
    <mergeCell ref="I37:J37"/>
    <mergeCell ref="K37:O37"/>
    <mergeCell ref="A38:B38"/>
    <mergeCell ref="C38:H38"/>
    <mergeCell ref="I38:J38"/>
    <mergeCell ref="K38:O38"/>
    <mergeCell ref="A39:B39"/>
    <mergeCell ref="C39:H39"/>
    <mergeCell ref="I39:J39"/>
    <mergeCell ref="K39:O39"/>
    <mergeCell ref="A5:A6"/>
    <mergeCell ref="H3:H4"/>
    <mergeCell ref="N17:N18"/>
    <mergeCell ref="O17:O18"/>
    <mergeCell ref="I3:M4"/>
    <mergeCell ref="A34:B35"/>
    <mergeCell ref="I34:J35"/>
    <mergeCell ref="K34:O35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topLeftCell="A23" workbookViewId="0">
      <selection activeCell="A23" sqref="$A1:$XFD1048576"/>
    </sheetView>
  </sheetViews>
  <sheetFormatPr defaultColWidth="9" defaultRowHeight="11.25"/>
  <cols>
    <col min="1" max="1" width="3.25" style="1" customWidth="1"/>
    <col min="2" max="2" width="8.63333333333333" style="4" customWidth="1"/>
    <col min="3" max="3" width="3.63333333333333" style="1" customWidth="1"/>
    <col min="4" max="4" width="11.3833333333333" style="5" customWidth="1"/>
    <col min="5" max="5" width="6.63333333333333" style="4" customWidth="1"/>
    <col min="6" max="6" width="9.75" style="5" customWidth="1"/>
    <col min="7" max="7" width="4.43333333333333" style="1" customWidth="1"/>
    <col min="8" max="8" width="11" style="5" customWidth="1"/>
    <col min="9" max="9" width="9.38333333333333" style="1" customWidth="1"/>
    <col min="10" max="10" width="9.63333333333333" style="5" customWidth="1"/>
    <col min="11" max="11" width="5.63333333333333" style="1" customWidth="1"/>
    <col min="12" max="12" width="9.38333333333333" style="1" customWidth="1"/>
    <col min="13" max="13" width="5.63333333333333" style="1" customWidth="1"/>
    <col min="14" max="14" width="31" style="1" customWidth="1"/>
    <col min="15" max="15" width="9.88333333333333" style="5" customWidth="1"/>
    <col min="16" max="16" width="9.63333333333333" style="1"/>
    <col min="17" max="17" width="10.75" style="1" customWidth="1"/>
    <col min="18" max="18" width="10.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s="1" customFormat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6" t="s">
        <v>1</v>
      </c>
    </row>
    <row r="2" s="1" customFormat="1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29" t="s">
        <v>4</v>
      </c>
      <c r="M2" s="48">
        <v>7877</v>
      </c>
      <c r="N2" s="49" t="s">
        <v>5</v>
      </c>
      <c r="O2" s="49" t="s">
        <v>6</v>
      </c>
      <c r="Q2" s="88" t="s">
        <v>6</v>
      </c>
      <c r="R2" s="89">
        <v>78</v>
      </c>
      <c r="S2" s="90">
        <v>7877</v>
      </c>
      <c r="T2" s="91" t="s">
        <v>3</v>
      </c>
      <c r="U2" s="92" t="s">
        <v>7</v>
      </c>
      <c r="V2" s="93">
        <v>11405642.85</v>
      </c>
      <c r="W2" s="94" t="s">
        <v>8</v>
      </c>
      <c r="X2" s="94" t="s">
        <v>9</v>
      </c>
      <c r="Y2" s="96" t="s">
        <v>10</v>
      </c>
      <c r="Z2" s="97" t="s">
        <v>11</v>
      </c>
      <c r="AA2" s="97" t="s">
        <v>12</v>
      </c>
      <c r="AB2" s="98" t="s">
        <v>13</v>
      </c>
      <c r="AC2" s="97"/>
      <c r="AD2" s="99" t="s">
        <v>14</v>
      </c>
      <c r="AE2" s="100"/>
      <c r="AF2" s="101"/>
      <c r="AG2" s="101"/>
      <c r="AH2" s="99" t="s">
        <v>15</v>
      </c>
      <c r="AI2" s="101"/>
    </row>
    <row r="3" s="1" customFormat="1" ht="27.95" customHeight="1" spans="1:15">
      <c r="A3" s="7" t="s">
        <v>16</v>
      </c>
      <c r="B3" s="7"/>
      <c r="C3" s="9">
        <v>11405642.85</v>
      </c>
      <c r="D3" s="9"/>
      <c r="E3" s="9" t="s">
        <v>17</v>
      </c>
      <c r="F3" s="10" t="s">
        <v>7</v>
      </c>
      <c r="G3" s="10"/>
      <c r="H3" s="11" t="s">
        <v>18</v>
      </c>
      <c r="I3" s="50" t="s">
        <v>19</v>
      </c>
      <c r="J3" s="51"/>
      <c r="K3" s="51"/>
      <c r="L3" s="51"/>
      <c r="M3" s="52"/>
      <c r="N3" s="7" t="s">
        <v>21</v>
      </c>
      <c r="O3" s="53" t="s">
        <v>67</v>
      </c>
    </row>
    <row r="4" s="1" customFormat="1" ht="27.95" customHeight="1" spans="1:15">
      <c r="A4" s="7" t="s">
        <v>22</v>
      </c>
      <c r="B4" s="7"/>
      <c r="C4" s="12">
        <v>11579644.93</v>
      </c>
      <c r="D4" s="12"/>
      <c r="E4" s="9" t="s">
        <v>23</v>
      </c>
      <c r="F4" s="13" t="s">
        <v>68</v>
      </c>
      <c r="G4" s="13"/>
      <c r="H4" s="14"/>
      <c r="I4" s="54"/>
      <c r="J4" s="55"/>
      <c r="K4" s="55"/>
      <c r="L4" s="55"/>
      <c r="M4" s="56"/>
      <c r="N4" s="9" t="s">
        <v>25</v>
      </c>
      <c r="O4" s="57" t="s">
        <v>12</v>
      </c>
    </row>
    <row r="5" s="1" customFormat="1" ht="27.95" customHeight="1" spans="1:15">
      <c r="A5" s="7" t="s">
        <v>26</v>
      </c>
      <c r="B5" s="7" t="s">
        <v>27</v>
      </c>
      <c r="C5" s="7"/>
      <c r="D5" s="7"/>
      <c r="E5" s="7" t="s">
        <v>28</v>
      </c>
      <c r="F5" s="7"/>
      <c r="G5" s="7" t="s">
        <v>29</v>
      </c>
      <c r="H5" s="7"/>
      <c r="I5" s="7" t="s">
        <v>30</v>
      </c>
      <c r="J5" s="7" t="s">
        <v>31</v>
      </c>
      <c r="K5" s="7"/>
      <c r="L5" s="7" t="s">
        <v>32</v>
      </c>
      <c r="M5" s="7"/>
      <c r="N5" s="9" t="s">
        <v>33</v>
      </c>
      <c r="O5" s="9"/>
    </row>
    <row r="6" s="1" customFormat="1" ht="27.95" customHeight="1" spans="1:15">
      <c r="A6" s="7"/>
      <c r="B6" s="15" t="s">
        <v>34</v>
      </c>
      <c r="C6" s="7" t="s">
        <v>35</v>
      </c>
      <c r="D6" s="9" t="s">
        <v>36</v>
      </c>
      <c r="E6" s="15" t="s">
        <v>34</v>
      </c>
      <c r="F6" s="9" t="s">
        <v>36</v>
      </c>
      <c r="G6" s="7" t="s">
        <v>37</v>
      </c>
      <c r="H6" s="9" t="s">
        <v>36</v>
      </c>
      <c r="I6" s="49" t="s">
        <v>36</v>
      </c>
      <c r="J6" s="9" t="s">
        <v>36</v>
      </c>
      <c r="K6" s="7" t="s">
        <v>38</v>
      </c>
      <c r="L6" s="7" t="s">
        <v>36</v>
      </c>
      <c r="M6" s="7" t="s">
        <v>38</v>
      </c>
      <c r="N6" s="9" t="s">
        <v>39</v>
      </c>
      <c r="O6" s="9" t="s">
        <v>36</v>
      </c>
    </row>
    <row r="7" s="2" customFormat="1" ht="34.5" customHeight="1" spans="1:17">
      <c r="A7" s="16">
        <v>1</v>
      </c>
      <c r="B7" s="17">
        <v>43142</v>
      </c>
      <c r="C7" s="18" t="s">
        <v>40</v>
      </c>
      <c r="D7" s="19">
        <v>4090000</v>
      </c>
      <c r="E7" s="20">
        <v>43133</v>
      </c>
      <c r="F7" s="19">
        <v>4090000</v>
      </c>
      <c r="G7" s="21">
        <v>0.02</v>
      </c>
      <c r="H7" s="22">
        <f>ROUNDUP(D7*G7,2)</f>
        <v>81800</v>
      </c>
      <c r="I7" s="22">
        <v>138857</v>
      </c>
      <c r="J7" s="58">
        <v>6700</v>
      </c>
      <c r="K7" s="59"/>
      <c r="L7" s="60"/>
      <c r="M7" s="9"/>
      <c r="N7" s="59" t="s">
        <v>41</v>
      </c>
      <c r="O7" s="22">
        <f>ROUNDUP(D7-H7-I7-J7-L7-O8,2)</f>
        <v>3072683</v>
      </c>
      <c r="Q7" s="95"/>
    </row>
    <row r="8" s="2" customFormat="1" ht="33.75" customHeight="1" spans="1:15">
      <c r="A8" s="16"/>
      <c r="B8" s="23"/>
      <c r="C8" s="18"/>
      <c r="D8" s="24"/>
      <c r="E8" s="20"/>
      <c r="F8" s="24"/>
      <c r="G8" s="25"/>
      <c r="H8" s="22"/>
      <c r="I8" s="22"/>
      <c r="J8" s="58"/>
      <c r="K8" s="61" t="s">
        <v>42</v>
      </c>
      <c r="L8" s="58"/>
      <c r="M8" s="9"/>
      <c r="N8" s="59" t="s">
        <v>43</v>
      </c>
      <c r="O8" s="58">
        <v>789960</v>
      </c>
    </row>
    <row r="9" s="1" customFormat="1" ht="20.1" customHeight="1" spans="1:15">
      <c r="A9" s="16"/>
      <c r="B9" s="23"/>
      <c r="C9" s="18"/>
      <c r="D9" s="24"/>
      <c r="E9" s="20"/>
      <c r="F9" s="24"/>
      <c r="G9" s="25"/>
      <c r="H9" s="22"/>
      <c r="I9" s="22"/>
      <c r="J9" s="58"/>
      <c r="K9" s="62"/>
      <c r="L9" s="58"/>
      <c r="M9" s="63"/>
      <c r="N9" s="59"/>
      <c r="O9" s="35"/>
    </row>
    <row r="10" s="1" customFormat="1" ht="20.1" customHeight="1" spans="1:18">
      <c r="A10" s="16"/>
      <c r="B10" s="23"/>
      <c r="C10" s="18"/>
      <c r="D10" s="24"/>
      <c r="E10" s="20"/>
      <c r="F10" s="24"/>
      <c r="G10" s="25"/>
      <c r="H10" s="22"/>
      <c r="I10" s="22"/>
      <c r="J10" s="58"/>
      <c r="K10" s="62"/>
      <c r="L10" s="58"/>
      <c r="M10" s="63"/>
      <c r="N10" s="59"/>
      <c r="O10" s="35"/>
      <c r="R10" s="1">
        <f>D7-H7-I7-J7</f>
        <v>3862643</v>
      </c>
    </row>
    <row r="11" s="1" customFormat="1" ht="20.1" customHeight="1" spans="1:18">
      <c r="A11" s="16"/>
      <c r="B11" s="23"/>
      <c r="C11" s="18"/>
      <c r="D11" s="24"/>
      <c r="E11" s="20"/>
      <c r="F11" s="24"/>
      <c r="G11" s="25"/>
      <c r="H11" s="22"/>
      <c r="I11" s="22"/>
      <c r="J11" s="58"/>
      <c r="K11" s="62"/>
      <c r="L11" s="58"/>
      <c r="M11" s="63"/>
      <c r="N11" s="59"/>
      <c r="O11" s="22"/>
      <c r="Q11"/>
      <c r="R11" s="1">
        <f>D17-H17-I17-L17-J18-L18</f>
        <v>3658293.8</v>
      </c>
    </row>
    <row r="12" s="1" customFormat="1" ht="21" customHeight="1" spans="1:15">
      <c r="A12" s="16"/>
      <c r="B12" s="23"/>
      <c r="C12" s="18"/>
      <c r="D12" s="24"/>
      <c r="E12" s="20"/>
      <c r="F12" s="24"/>
      <c r="G12" s="25"/>
      <c r="H12" s="22"/>
      <c r="I12" s="22"/>
      <c r="J12" s="58"/>
      <c r="K12" s="59"/>
      <c r="L12" s="58"/>
      <c r="M12" s="59"/>
      <c r="N12" s="59"/>
      <c r="O12" s="22"/>
    </row>
    <row r="13" s="1" customFormat="1" ht="20.1" customHeight="1" spans="1:15">
      <c r="A13" s="16"/>
      <c r="B13" s="23"/>
      <c r="C13" s="18"/>
      <c r="D13" s="24"/>
      <c r="E13" s="20"/>
      <c r="F13" s="24"/>
      <c r="G13" s="25"/>
      <c r="H13" s="22"/>
      <c r="I13" s="22"/>
      <c r="J13" s="58"/>
      <c r="K13" s="59"/>
      <c r="L13" s="58"/>
      <c r="M13" s="59"/>
      <c r="N13" s="59"/>
      <c r="O13" s="22"/>
    </row>
    <row r="14" s="1" customFormat="1" ht="20.1" customHeight="1" spans="1:15">
      <c r="A14" s="16"/>
      <c r="B14" s="23"/>
      <c r="C14" s="18"/>
      <c r="D14" s="24"/>
      <c r="E14" s="20"/>
      <c r="F14" s="24"/>
      <c r="G14" s="25"/>
      <c r="H14" s="22"/>
      <c r="I14" s="22"/>
      <c r="J14" s="58"/>
      <c r="K14" s="59"/>
      <c r="L14" s="58"/>
      <c r="M14" s="59"/>
      <c r="N14" s="59"/>
      <c r="O14" s="22"/>
    </row>
    <row r="15" s="1" customFormat="1" ht="20.1" hidden="1" customHeight="1" spans="1:15">
      <c r="A15" s="16"/>
      <c r="B15" s="23"/>
      <c r="C15" s="18"/>
      <c r="D15" s="24"/>
      <c r="E15" s="20"/>
      <c r="F15" s="24"/>
      <c r="G15" s="25"/>
      <c r="H15" s="22"/>
      <c r="I15" s="22"/>
      <c r="J15" s="58"/>
      <c r="K15" s="59"/>
      <c r="L15" s="58"/>
      <c r="M15" s="59"/>
      <c r="N15" s="59"/>
      <c r="O15" s="22"/>
    </row>
    <row r="16" s="1" customFormat="1" ht="20.1" hidden="1" customHeight="1" spans="1:15">
      <c r="A16" s="16"/>
      <c r="B16" s="26"/>
      <c r="C16" s="18"/>
      <c r="D16" s="27"/>
      <c r="E16" s="28"/>
      <c r="F16" s="27"/>
      <c r="G16" s="25"/>
      <c r="H16" s="22"/>
      <c r="I16" s="22"/>
      <c r="J16" s="58"/>
      <c r="K16" s="59"/>
      <c r="L16" s="58"/>
      <c r="M16" s="59"/>
      <c r="N16" s="59"/>
      <c r="O16" s="22"/>
    </row>
    <row r="17" s="1" customFormat="1" ht="36" customHeight="1" spans="1:15">
      <c r="A17" s="16">
        <v>2</v>
      </c>
      <c r="B17" s="17">
        <v>43497</v>
      </c>
      <c r="C17" s="18" t="s">
        <v>40</v>
      </c>
      <c r="D17" s="24">
        <v>4366710</v>
      </c>
      <c r="E17" s="20">
        <v>43494</v>
      </c>
      <c r="F17" s="24">
        <v>4366710</v>
      </c>
      <c r="G17" s="21">
        <v>0.02</v>
      </c>
      <c r="H17" s="22">
        <f>ROUNDUP(D17*G17,2)</f>
        <v>87334.2</v>
      </c>
      <c r="I17" s="22">
        <v>73933</v>
      </c>
      <c r="J17" s="58">
        <v>0</v>
      </c>
      <c r="K17" s="59"/>
      <c r="L17" s="64">
        <f>ROUNDUP(D17*1%,0)</f>
        <v>43668</v>
      </c>
      <c r="M17" s="65" t="s">
        <v>61</v>
      </c>
      <c r="N17" s="66"/>
      <c r="O17" s="67">
        <f>ROUNDUP(D17-H17-I17-J17-L17-O18-L18-J18,2)</f>
        <v>3658293.8</v>
      </c>
    </row>
    <row r="18" s="1" customFormat="1" ht="25" customHeight="1" spans="1:15">
      <c r="A18" s="16"/>
      <c r="B18" s="23"/>
      <c r="C18" s="18"/>
      <c r="D18" s="24"/>
      <c r="E18" s="20"/>
      <c r="F18" s="24"/>
      <c r="G18" s="29" t="s">
        <v>62</v>
      </c>
      <c r="H18" s="30"/>
      <c r="I18" s="30"/>
      <c r="J18" s="68">
        <v>30685</v>
      </c>
      <c r="K18" s="59"/>
      <c r="L18" s="69">
        <v>472796</v>
      </c>
      <c r="M18" s="70" t="s">
        <v>63</v>
      </c>
      <c r="N18" s="71"/>
      <c r="O18" s="72"/>
    </row>
    <row r="19" s="1" customFormat="1" ht="20.1" customHeight="1" spans="1:15">
      <c r="A19" s="31"/>
      <c r="B19" s="32"/>
      <c r="C19" s="33"/>
      <c r="D19" s="27"/>
      <c r="E19" s="28"/>
      <c r="F19" s="27"/>
      <c r="G19" s="34"/>
      <c r="H19" s="35"/>
      <c r="I19" s="35"/>
      <c r="J19" s="27"/>
      <c r="K19" s="59"/>
      <c r="L19" s="69"/>
      <c r="M19" s="70"/>
      <c r="N19" s="62"/>
      <c r="O19" s="22"/>
    </row>
    <row r="20" s="1" customFormat="1" ht="20.1" customHeight="1" spans="1:15">
      <c r="A20" s="31"/>
      <c r="B20" s="26"/>
      <c r="C20" s="33"/>
      <c r="D20" s="27"/>
      <c r="E20" s="28"/>
      <c r="F20" s="27"/>
      <c r="G20" s="34"/>
      <c r="H20" s="35"/>
      <c r="I20" s="35"/>
      <c r="J20" s="27"/>
      <c r="K20" s="59"/>
      <c r="L20" s="69"/>
      <c r="M20" s="70"/>
      <c r="N20" s="62"/>
      <c r="O20" s="22"/>
    </row>
    <row r="21" s="1" customFormat="1" ht="27" customHeight="1" spans="1:15">
      <c r="A21" s="16">
        <v>3</v>
      </c>
      <c r="B21" s="36" t="s">
        <v>65</v>
      </c>
      <c r="C21" s="18"/>
      <c r="D21" s="24"/>
      <c r="E21" s="20"/>
      <c r="F21" s="24"/>
      <c r="G21" s="25"/>
      <c r="H21" s="22"/>
      <c r="I21" s="22">
        <v>-45965</v>
      </c>
      <c r="J21" s="58"/>
      <c r="K21" s="62"/>
      <c r="L21" s="69">
        <v>-472796</v>
      </c>
      <c r="M21" s="70" t="s">
        <v>66</v>
      </c>
      <c r="N21" s="59"/>
      <c r="O21" s="22">
        <f>D21-I21-L21</f>
        <v>518761</v>
      </c>
    </row>
    <row r="22" s="1" customFormat="1" ht="20.1" customHeight="1" spans="1:15">
      <c r="A22" s="31"/>
      <c r="B22" s="37"/>
      <c r="C22" s="18"/>
      <c r="D22" s="24"/>
      <c r="E22" s="20"/>
      <c r="F22" s="24"/>
      <c r="G22" s="38"/>
      <c r="H22" s="35"/>
      <c r="I22" s="35"/>
      <c r="J22" s="73"/>
      <c r="K22" s="62"/>
      <c r="L22" s="69"/>
      <c r="M22" s="70"/>
      <c r="N22" s="59"/>
      <c r="O22" s="35"/>
    </row>
    <row r="23" s="1" customFormat="1" ht="20.1" customHeight="1" spans="1:15">
      <c r="A23" s="31"/>
      <c r="B23" s="37"/>
      <c r="C23" s="18"/>
      <c r="D23" s="24"/>
      <c r="E23" s="20"/>
      <c r="F23" s="24"/>
      <c r="G23" s="38"/>
      <c r="H23" s="35"/>
      <c r="I23" s="35"/>
      <c r="J23" s="73"/>
      <c r="K23" s="62"/>
      <c r="L23" s="69"/>
      <c r="M23" s="70"/>
      <c r="N23" s="59"/>
      <c r="O23" s="35"/>
    </row>
    <row r="24" s="2" customFormat="1" ht="45" customHeight="1" spans="1:18">
      <c r="A24" s="16">
        <v>4</v>
      </c>
      <c r="B24" s="17">
        <v>43845</v>
      </c>
      <c r="C24" s="18" t="s">
        <v>40</v>
      </c>
      <c r="D24" s="24">
        <v>2620000</v>
      </c>
      <c r="E24" s="17">
        <v>43833</v>
      </c>
      <c r="F24" s="24">
        <v>2620000</v>
      </c>
      <c r="G24" s="21" t="s">
        <v>71</v>
      </c>
      <c r="H24" s="22">
        <v>62459</v>
      </c>
      <c r="I24" s="22">
        <v>67272</v>
      </c>
      <c r="J24" s="58">
        <v>200</v>
      </c>
      <c r="K24" s="59" t="s">
        <v>72</v>
      </c>
      <c r="L24" s="74">
        <f>ROUNDUP(D24*1%,0)</f>
        <v>26200</v>
      </c>
      <c r="M24" s="75" t="s">
        <v>61</v>
      </c>
      <c r="N24" s="59"/>
      <c r="O24" s="58">
        <v>2100060</v>
      </c>
      <c r="P24" s="58">
        <v>700000</v>
      </c>
      <c r="Q24" s="58">
        <v>1400060</v>
      </c>
      <c r="R24" s="73"/>
    </row>
    <row r="25" s="3" customFormat="1" ht="27" customHeight="1" spans="1:17">
      <c r="A25" s="16"/>
      <c r="B25" s="17"/>
      <c r="C25" s="18"/>
      <c r="D25" s="24"/>
      <c r="E25" s="17"/>
      <c r="F25" s="24"/>
      <c r="G25" s="39" t="s">
        <v>73</v>
      </c>
      <c r="H25" s="22"/>
      <c r="I25" s="22"/>
      <c r="J25" s="58"/>
      <c r="K25" s="59"/>
      <c r="L25" s="74"/>
      <c r="M25" s="75"/>
      <c r="N25" s="59"/>
      <c r="O25" s="76"/>
      <c r="P25" s="77"/>
      <c r="Q25" s="77"/>
    </row>
    <row r="26" s="3" customFormat="1" ht="34" customHeight="1" spans="1:17">
      <c r="A26" s="16">
        <v>5</v>
      </c>
      <c r="B26" s="17">
        <v>43959</v>
      </c>
      <c r="C26" s="18"/>
      <c r="D26" s="24"/>
      <c r="E26" s="17"/>
      <c r="F26" s="24"/>
      <c r="G26" s="21"/>
      <c r="H26" s="22"/>
      <c r="I26" s="22"/>
      <c r="J26" s="58">
        <v>250</v>
      </c>
      <c r="K26" s="59" t="s">
        <v>72</v>
      </c>
      <c r="L26" s="74"/>
      <c r="M26" s="75"/>
      <c r="N26" s="78" t="s">
        <v>75</v>
      </c>
      <c r="O26" s="67">
        <v>90000</v>
      </c>
      <c r="Q26" s="3">
        <v>363809</v>
      </c>
    </row>
    <row r="27" s="1" customFormat="1" ht="36" customHeight="1" spans="1:17">
      <c r="A27" s="16"/>
      <c r="B27" s="36"/>
      <c r="C27" s="18"/>
      <c r="D27" s="24"/>
      <c r="E27" s="20"/>
      <c r="F27" s="24"/>
      <c r="G27" s="25"/>
      <c r="H27" s="22"/>
      <c r="I27" s="22"/>
      <c r="J27" s="58"/>
      <c r="K27" s="59"/>
      <c r="L27" s="74"/>
      <c r="M27" s="75"/>
      <c r="N27" s="79" t="s">
        <v>76</v>
      </c>
      <c r="O27" s="22">
        <v>90000</v>
      </c>
      <c r="Q27" s="1" t="e">
        <f>#REF!-J26</f>
        <v>#REF!</v>
      </c>
    </row>
    <row r="28" s="1" customFormat="1" ht="33" customHeight="1" spans="1:15">
      <c r="A28" s="16"/>
      <c r="B28" s="36"/>
      <c r="C28" s="18"/>
      <c r="D28" s="24"/>
      <c r="E28" s="20"/>
      <c r="F28" s="24"/>
      <c r="G28" s="25"/>
      <c r="H28" s="22"/>
      <c r="I28" s="22"/>
      <c r="J28" s="58"/>
      <c r="K28" s="59"/>
      <c r="L28" s="74"/>
      <c r="M28" s="75"/>
      <c r="N28" s="79" t="s">
        <v>77</v>
      </c>
      <c r="O28" s="22">
        <v>30000</v>
      </c>
    </row>
    <row r="29" s="1" customFormat="1" ht="33" customHeight="1" spans="1:15">
      <c r="A29" s="31">
        <v>6</v>
      </c>
      <c r="B29" s="32">
        <v>43965</v>
      </c>
      <c r="C29" s="33"/>
      <c r="D29" s="27"/>
      <c r="E29" s="28"/>
      <c r="F29" s="27"/>
      <c r="G29" s="41"/>
      <c r="H29" s="35"/>
      <c r="I29" s="35"/>
      <c r="J29" s="73">
        <v>50</v>
      </c>
      <c r="K29" s="62" t="s">
        <v>72</v>
      </c>
      <c r="L29" s="73"/>
      <c r="M29" s="62"/>
      <c r="N29" s="102" t="s">
        <v>78</v>
      </c>
      <c r="O29" s="35">
        <v>51750</v>
      </c>
    </row>
    <row r="30" s="1" customFormat="1" ht="34" customHeight="1" spans="1:15">
      <c r="A30" s="31"/>
      <c r="B30" s="32"/>
      <c r="C30" s="33"/>
      <c r="D30" s="27"/>
      <c r="E30" s="28"/>
      <c r="F30" s="27"/>
      <c r="G30" s="41"/>
      <c r="H30" s="35"/>
      <c r="I30" s="35"/>
      <c r="J30" s="73"/>
      <c r="K30" s="62"/>
      <c r="L30" s="73"/>
      <c r="M30" s="62"/>
      <c r="N30" s="81" t="s">
        <v>79</v>
      </c>
      <c r="O30" s="35">
        <v>101759</v>
      </c>
    </row>
    <row r="31" s="1" customFormat="1" ht="30" customHeight="1" spans="1:17">
      <c r="A31" s="7" t="s">
        <v>44</v>
      </c>
      <c r="B31" s="7"/>
      <c r="C31" s="42" t="s">
        <v>45</v>
      </c>
      <c r="D31" s="43">
        <f>SUM(D7:D30)</f>
        <v>11076710</v>
      </c>
      <c r="E31" s="42" t="s">
        <v>45</v>
      </c>
      <c r="F31" s="43">
        <f>SUM(F7:F30)</f>
        <v>11076710</v>
      </c>
      <c r="G31" s="42" t="s">
        <v>45</v>
      </c>
      <c r="H31" s="43">
        <f>SUM(H7:H30)</f>
        <v>231593.2</v>
      </c>
      <c r="I31" s="43">
        <f>SUM(I7:I30)</f>
        <v>234097</v>
      </c>
      <c r="J31" s="43">
        <f>SUM(J7:J30)</f>
        <v>37885</v>
      </c>
      <c r="K31" s="42" t="s">
        <v>45</v>
      </c>
      <c r="L31" s="43">
        <f>SUM(L7:L30)</f>
        <v>69868</v>
      </c>
      <c r="M31" s="42" t="s">
        <v>45</v>
      </c>
      <c r="N31" s="42" t="s">
        <v>45</v>
      </c>
      <c r="O31" s="43">
        <f>SUM(O7:O30)</f>
        <v>10503266.8</v>
      </c>
      <c r="P31" s="1">
        <f>D31/C4</f>
        <v>0.956567327146878</v>
      </c>
      <c r="Q31" s="1">
        <f>D31-C4</f>
        <v>-502934.93</v>
      </c>
    </row>
    <row r="32" s="1" customFormat="1" ht="30" customHeight="1" spans="1:19">
      <c r="A32" s="7" t="s">
        <v>64</v>
      </c>
      <c r="B32" s="7"/>
      <c r="C32" s="7" t="s">
        <v>47</v>
      </c>
      <c r="D32" s="7"/>
      <c r="E32" s="44">
        <f>O29+O30</f>
        <v>153509</v>
      </c>
      <c r="F32" s="44"/>
      <c r="G32" s="44"/>
      <c r="H32" s="44"/>
      <c r="I32" s="7" t="s">
        <v>48</v>
      </c>
      <c r="J32" s="7"/>
      <c r="K32" s="82" t="s">
        <v>74</v>
      </c>
      <c r="L32" s="83"/>
      <c r="M32" s="83"/>
      <c r="N32" s="83"/>
      <c r="O32" s="84"/>
      <c r="Q32" s="1">
        <f>C4*0.02</f>
        <v>231592.8986</v>
      </c>
      <c r="S32" s="1">
        <f>Q32-H31</f>
        <v>-0.301400000025751</v>
      </c>
    </row>
    <row r="33" s="1" customFormat="1" ht="30" customHeight="1" spans="1:15">
      <c r="A33" s="7"/>
      <c r="B33" s="7"/>
      <c r="C33" s="7" t="s">
        <v>50</v>
      </c>
      <c r="D33" s="7"/>
      <c r="E33" s="45">
        <v>0</v>
      </c>
      <c r="F33" s="45"/>
      <c r="G33" s="45"/>
      <c r="H33" s="45"/>
      <c r="I33" s="7"/>
      <c r="J33" s="7"/>
      <c r="K33" s="85"/>
      <c r="L33" s="86"/>
      <c r="M33" s="86"/>
      <c r="N33" s="86"/>
      <c r="O33" s="87"/>
    </row>
    <row r="34" s="1" customFormat="1" ht="50.1" hidden="1" customHeight="1" spans="1:15">
      <c r="A34" s="7" t="s">
        <v>52</v>
      </c>
      <c r="B34" s="7"/>
      <c r="C34" s="46"/>
      <c r="D34" s="46"/>
      <c r="E34" s="46"/>
      <c r="F34" s="46"/>
      <c r="G34" s="46"/>
      <c r="H34" s="46"/>
      <c r="I34" s="7" t="s">
        <v>53</v>
      </c>
      <c r="J34" s="7"/>
      <c r="K34" s="7" t="s">
        <v>54</v>
      </c>
      <c r="L34" s="7"/>
      <c r="M34" s="7"/>
      <c r="N34" s="7"/>
      <c r="O34" s="7"/>
    </row>
    <row r="35" s="1" customFormat="1" ht="50.1" hidden="1" customHeight="1" spans="1:15">
      <c r="A35" s="7" t="s">
        <v>55</v>
      </c>
      <c r="B35" s="7"/>
      <c r="C35" s="46"/>
      <c r="D35" s="46"/>
      <c r="E35" s="46"/>
      <c r="F35" s="46"/>
      <c r="G35" s="46"/>
      <c r="H35" s="46"/>
      <c r="I35" s="7" t="s">
        <v>56</v>
      </c>
      <c r="J35" s="7"/>
      <c r="K35" s="46"/>
      <c r="L35" s="46"/>
      <c r="M35" s="46"/>
      <c r="N35" s="46"/>
      <c r="O35" s="46"/>
    </row>
    <row r="36" s="1" customFormat="1" ht="50.1" hidden="1" customHeight="1" spans="1:15">
      <c r="A36" s="7" t="s">
        <v>57</v>
      </c>
      <c r="B36" s="7"/>
      <c r="C36" s="47"/>
      <c r="D36" s="47"/>
      <c r="E36" s="47"/>
      <c r="F36" s="47"/>
      <c r="G36" s="47"/>
      <c r="H36" s="47"/>
      <c r="I36" s="7" t="s">
        <v>58</v>
      </c>
      <c r="J36" s="7"/>
      <c r="K36" s="47"/>
      <c r="L36" s="47"/>
      <c r="M36" s="47"/>
      <c r="N36" s="47"/>
      <c r="O36" s="47"/>
    </row>
    <row r="37" s="1" customFormat="1" ht="50.1" hidden="1" customHeight="1" spans="1:15">
      <c r="A37" s="7" t="s">
        <v>59</v>
      </c>
      <c r="B37" s="7"/>
      <c r="C37" s="47"/>
      <c r="D37" s="47"/>
      <c r="E37" s="47"/>
      <c r="F37" s="47"/>
      <c r="G37" s="47"/>
      <c r="H37" s="47"/>
      <c r="I37" s="7" t="s">
        <v>60</v>
      </c>
      <c r="J37" s="7"/>
      <c r="K37" s="47"/>
      <c r="L37" s="47"/>
      <c r="M37" s="47"/>
      <c r="N37" s="47"/>
      <c r="O37" s="47"/>
    </row>
    <row r="38" s="1" customFormat="1" spans="2:15">
      <c r="B38" s="4"/>
      <c r="D38" s="5"/>
      <c r="E38" s="4"/>
      <c r="F38" s="5"/>
      <c r="H38" s="5"/>
      <c r="J38" s="5"/>
      <c r="O38" s="5"/>
    </row>
    <row r="39" s="1" customFormat="1" spans="2:15">
      <c r="B39" s="4"/>
      <c r="D39" s="5"/>
      <c r="E39" s="4"/>
      <c r="F39" s="5"/>
      <c r="H39" s="5"/>
      <c r="J39" s="5"/>
      <c r="O39" s="5"/>
    </row>
    <row r="40" s="1" customFormat="1" ht="13.5" spans="2:17">
      <c r="B40" s="4"/>
      <c r="D40" s="5"/>
      <c r="E40" s="4"/>
      <c r="F40" s="5"/>
      <c r="H40" s="5"/>
      <c r="J40" s="5"/>
      <c r="O40" s="5"/>
      <c r="Q40"/>
    </row>
    <row r="41" s="1" customFormat="1" spans="2:15">
      <c r="B41" s="4"/>
      <c r="D41" s="5"/>
      <c r="E41" s="4"/>
      <c r="F41" s="5"/>
      <c r="H41" s="5"/>
      <c r="J41" s="5"/>
      <c r="O41" s="5"/>
    </row>
    <row r="42" s="1" customFormat="1" spans="2:15">
      <c r="B42" s="4"/>
      <c r="D42" s="5"/>
      <c r="E42" s="4"/>
      <c r="F42" s="5"/>
      <c r="H42" s="5"/>
      <c r="J42" s="5"/>
      <c r="O42" s="5"/>
    </row>
    <row r="43" s="1" customFormat="1" ht="13.5" spans="2:15">
      <c r="B43"/>
      <c r="D43" s="5"/>
      <c r="E43" s="4"/>
      <c r="F43" s="5"/>
      <c r="H43" s="5"/>
      <c r="J43" s="5"/>
      <c r="O43" s="5"/>
    </row>
  </sheetData>
  <mergeCells count="44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A31:B31"/>
    <mergeCell ref="C32:D32"/>
    <mergeCell ref="E32:H32"/>
    <mergeCell ref="C33:D33"/>
    <mergeCell ref="E33:H33"/>
    <mergeCell ref="A34:B34"/>
    <mergeCell ref="C34:H34"/>
    <mergeCell ref="I34:J34"/>
    <mergeCell ref="K34:O34"/>
    <mergeCell ref="A35:B35"/>
    <mergeCell ref="C35:H35"/>
    <mergeCell ref="I35:J35"/>
    <mergeCell ref="K35:O35"/>
    <mergeCell ref="A36:B36"/>
    <mergeCell ref="C36:H36"/>
    <mergeCell ref="I36:J36"/>
    <mergeCell ref="K36:O36"/>
    <mergeCell ref="A37:B37"/>
    <mergeCell ref="C37:H37"/>
    <mergeCell ref="I37:J37"/>
    <mergeCell ref="K37:O37"/>
    <mergeCell ref="A5:A6"/>
    <mergeCell ref="H3:H4"/>
    <mergeCell ref="N17:N18"/>
    <mergeCell ref="O17:O18"/>
    <mergeCell ref="I3:M4"/>
    <mergeCell ref="A32:B33"/>
    <mergeCell ref="I32:J33"/>
    <mergeCell ref="K32:O3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"/>
  <sheetViews>
    <sheetView tabSelected="1" view="pageBreakPreview" zoomScaleNormal="130" topLeftCell="A13" workbookViewId="0">
      <selection activeCell="D31" sqref="D31:D33"/>
    </sheetView>
  </sheetViews>
  <sheetFormatPr defaultColWidth="9" defaultRowHeight="11.25"/>
  <cols>
    <col min="1" max="1" width="3.25" style="1" customWidth="1"/>
    <col min="2" max="2" width="8.63333333333333" style="4" customWidth="1"/>
    <col min="3" max="3" width="3.63333333333333" style="1" customWidth="1"/>
    <col min="4" max="4" width="11.3833333333333" style="5" customWidth="1"/>
    <col min="5" max="5" width="6.63333333333333" style="4" customWidth="1"/>
    <col min="6" max="6" width="9.75" style="5" customWidth="1"/>
    <col min="7" max="7" width="4.43333333333333" style="1" customWidth="1"/>
    <col min="8" max="8" width="11" style="5" customWidth="1"/>
    <col min="9" max="9" width="9.38333333333333" style="1" customWidth="1"/>
    <col min="10" max="10" width="9.63333333333333" style="5" customWidth="1"/>
    <col min="11" max="11" width="5.63333333333333" style="1" customWidth="1"/>
    <col min="12" max="12" width="9.38333333333333" style="1" customWidth="1"/>
    <col min="13" max="13" width="5.63333333333333" style="1" customWidth="1"/>
    <col min="14" max="14" width="31" style="1" customWidth="1"/>
    <col min="15" max="15" width="9.88333333333333" style="5" customWidth="1"/>
    <col min="16" max="16" width="11.3333333333333" style="1"/>
    <col min="17" max="17" width="10.75" style="1" customWidth="1"/>
    <col min="18" max="18" width="10.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s="1" customFormat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6" t="s">
        <v>1</v>
      </c>
    </row>
    <row r="2" s="1" customFormat="1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29" t="s">
        <v>4</v>
      </c>
      <c r="M2" s="48">
        <v>7877</v>
      </c>
      <c r="N2" s="49" t="s">
        <v>5</v>
      </c>
      <c r="O2" s="49" t="s">
        <v>6</v>
      </c>
      <c r="Q2" s="88" t="s">
        <v>6</v>
      </c>
      <c r="R2" s="89">
        <v>78</v>
      </c>
      <c r="S2" s="90">
        <v>7877</v>
      </c>
      <c r="T2" s="91" t="s">
        <v>3</v>
      </c>
      <c r="U2" s="92" t="s">
        <v>7</v>
      </c>
      <c r="V2" s="93">
        <v>11405642.85</v>
      </c>
      <c r="W2" s="94" t="s">
        <v>8</v>
      </c>
      <c r="X2" s="94" t="s">
        <v>9</v>
      </c>
      <c r="Y2" s="96" t="s">
        <v>10</v>
      </c>
      <c r="Z2" s="97" t="s">
        <v>11</v>
      </c>
      <c r="AA2" s="97" t="s">
        <v>12</v>
      </c>
      <c r="AB2" s="98" t="s">
        <v>13</v>
      </c>
      <c r="AC2" s="97"/>
      <c r="AD2" s="99" t="s">
        <v>14</v>
      </c>
      <c r="AE2" s="100"/>
      <c r="AF2" s="101"/>
      <c r="AG2" s="101"/>
      <c r="AH2" s="99" t="s">
        <v>15</v>
      </c>
      <c r="AI2" s="101"/>
    </row>
    <row r="3" s="1" customFormat="1" ht="27.95" customHeight="1" spans="1:15">
      <c r="A3" s="7" t="s">
        <v>16</v>
      </c>
      <c r="B3" s="7"/>
      <c r="C3" s="9">
        <v>11405642.85</v>
      </c>
      <c r="D3" s="9"/>
      <c r="E3" s="9" t="s">
        <v>17</v>
      </c>
      <c r="F3" s="10" t="s">
        <v>7</v>
      </c>
      <c r="G3" s="10"/>
      <c r="H3" s="11" t="s">
        <v>18</v>
      </c>
      <c r="I3" s="50" t="s">
        <v>80</v>
      </c>
      <c r="J3" s="51"/>
      <c r="K3" s="51"/>
      <c r="L3" s="51"/>
      <c r="M3" s="52"/>
      <c r="N3" s="7" t="s">
        <v>21</v>
      </c>
      <c r="O3" s="53" t="s">
        <v>67</v>
      </c>
    </row>
    <row r="4" s="1" customFormat="1" ht="27.95" customHeight="1" spans="1:15">
      <c r="A4" s="7" t="s">
        <v>22</v>
      </c>
      <c r="B4" s="7"/>
      <c r="C4" s="12">
        <v>11579644.93</v>
      </c>
      <c r="D4" s="12"/>
      <c r="E4" s="9" t="s">
        <v>23</v>
      </c>
      <c r="F4" s="13" t="s">
        <v>68</v>
      </c>
      <c r="G4" s="13"/>
      <c r="H4" s="14"/>
      <c r="I4" s="54"/>
      <c r="J4" s="55"/>
      <c r="K4" s="55"/>
      <c r="L4" s="55"/>
      <c r="M4" s="56"/>
      <c r="N4" s="9" t="s">
        <v>25</v>
      </c>
      <c r="O4" s="57" t="s">
        <v>12</v>
      </c>
    </row>
    <row r="5" s="1" customFormat="1" ht="27.95" customHeight="1" spans="1:15">
      <c r="A5" s="7" t="s">
        <v>26</v>
      </c>
      <c r="B5" s="7" t="s">
        <v>27</v>
      </c>
      <c r="C5" s="7"/>
      <c r="D5" s="7"/>
      <c r="E5" s="7" t="s">
        <v>28</v>
      </c>
      <c r="F5" s="7"/>
      <c r="G5" s="7" t="s">
        <v>29</v>
      </c>
      <c r="H5" s="7"/>
      <c r="I5" s="7" t="s">
        <v>30</v>
      </c>
      <c r="J5" s="7" t="s">
        <v>31</v>
      </c>
      <c r="K5" s="7"/>
      <c r="L5" s="7" t="s">
        <v>32</v>
      </c>
      <c r="M5" s="7"/>
      <c r="N5" s="9" t="s">
        <v>33</v>
      </c>
      <c r="O5" s="9"/>
    </row>
    <row r="6" s="1" customFormat="1" ht="27.95" customHeight="1" spans="1:15">
      <c r="A6" s="7"/>
      <c r="B6" s="15" t="s">
        <v>34</v>
      </c>
      <c r="C6" s="7" t="s">
        <v>35</v>
      </c>
      <c r="D6" s="9" t="s">
        <v>36</v>
      </c>
      <c r="E6" s="15" t="s">
        <v>34</v>
      </c>
      <c r="F6" s="9" t="s">
        <v>36</v>
      </c>
      <c r="G6" s="7" t="s">
        <v>37</v>
      </c>
      <c r="H6" s="9" t="s">
        <v>36</v>
      </c>
      <c r="I6" s="49" t="s">
        <v>36</v>
      </c>
      <c r="J6" s="9" t="s">
        <v>36</v>
      </c>
      <c r="K6" s="7" t="s">
        <v>38</v>
      </c>
      <c r="L6" s="7" t="s">
        <v>36</v>
      </c>
      <c r="M6" s="7" t="s">
        <v>38</v>
      </c>
      <c r="N6" s="9" t="s">
        <v>39</v>
      </c>
      <c r="O6" s="9" t="s">
        <v>36</v>
      </c>
    </row>
    <row r="7" s="2" customFormat="1" ht="34.5" customHeight="1" spans="1:17">
      <c r="A7" s="16">
        <v>1</v>
      </c>
      <c r="B7" s="17">
        <v>43142</v>
      </c>
      <c r="C7" s="18" t="s">
        <v>40</v>
      </c>
      <c r="D7" s="19">
        <v>4090000</v>
      </c>
      <c r="E7" s="20">
        <v>43133</v>
      </c>
      <c r="F7" s="19">
        <v>4090000</v>
      </c>
      <c r="G7" s="21">
        <v>0.02</v>
      </c>
      <c r="H7" s="22">
        <f>ROUNDUP(D7*G7,2)</f>
        <v>81800</v>
      </c>
      <c r="I7" s="22">
        <v>138857</v>
      </c>
      <c r="J7" s="58">
        <v>6700</v>
      </c>
      <c r="K7" s="59"/>
      <c r="L7" s="60"/>
      <c r="M7" s="9"/>
      <c r="N7" s="59" t="s">
        <v>41</v>
      </c>
      <c r="O7" s="22">
        <f>ROUNDUP(D7-H7-I7-J7-L7-O8,2)</f>
        <v>3072683</v>
      </c>
      <c r="Q7" s="95"/>
    </row>
    <row r="8" s="2" customFormat="1" ht="33.75" customHeight="1" spans="1:15">
      <c r="A8" s="16"/>
      <c r="B8" s="23"/>
      <c r="C8" s="18"/>
      <c r="D8" s="24"/>
      <c r="E8" s="20"/>
      <c r="F8" s="24"/>
      <c r="G8" s="25"/>
      <c r="H8" s="22"/>
      <c r="I8" s="22"/>
      <c r="J8" s="58"/>
      <c r="K8" s="61" t="s">
        <v>42</v>
      </c>
      <c r="L8" s="58"/>
      <c r="M8" s="9"/>
      <c r="N8" s="59" t="s">
        <v>43</v>
      </c>
      <c r="O8" s="58">
        <v>789960</v>
      </c>
    </row>
    <row r="9" s="1" customFormat="1" ht="20.1" customHeight="1" spans="1:15">
      <c r="A9" s="16"/>
      <c r="B9" s="23"/>
      <c r="C9" s="18"/>
      <c r="D9" s="24"/>
      <c r="E9" s="20"/>
      <c r="F9" s="24"/>
      <c r="G9" s="25"/>
      <c r="H9" s="22"/>
      <c r="I9" s="22"/>
      <c r="J9" s="58"/>
      <c r="K9" s="62"/>
      <c r="L9" s="58"/>
      <c r="M9" s="63"/>
      <c r="N9" s="59"/>
      <c r="O9" s="35"/>
    </row>
    <row r="10" s="1" customFormat="1" ht="20.1" customHeight="1" spans="1:18">
      <c r="A10" s="16"/>
      <c r="B10" s="23"/>
      <c r="C10" s="18"/>
      <c r="D10" s="24"/>
      <c r="E10" s="20"/>
      <c r="F10" s="24"/>
      <c r="G10" s="25"/>
      <c r="H10" s="22"/>
      <c r="I10" s="22"/>
      <c r="J10" s="58"/>
      <c r="K10" s="62"/>
      <c r="L10" s="58"/>
      <c r="M10" s="63"/>
      <c r="N10" s="59"/>
      <c r="O10" s="35"/>
      <c r="R10" s="1">
        <f>D7-H7-I7-J7</f>
        <v>3862643</v>
      </c>
    </row>
    <row r="11" s="1" customFormat="1" ht="20.1" customHeight="1" spans="1:18">
      <c r="A11" s="16"/>
      <c r="B11" s="23"/>
      <c r="C11" s="18"/>
      <c r="D11" s="24"/>
      <c r="E11" s="20"/>
      <c r="F11" s="24"/>
      <c r="G11" s="25"/>
      <c r="H11" s="22"/>
      <c r="I11" s="22"/>
      <c r="J11" s="58"/>
      <c r="K11" s="62"/>
      <c r="L11" s="58"/>
      <c r="M11" s="63"/>
      <c r="N11" s="59"/>
      <c r="O11" s="22"/>
      <c r="Q11"/>
      <c r="R11" s="1">
        <f>D17-H17-I17-L17-J18-L18</f>
        <v>3658293.8</v>
      </c>
    </row>
    <row r="12" s="1" customFormat="1" ht="21" customHeight="1" spans="1:15">
      <c r="A12" s="16"/>
      <c r="B12" s="23"/>
      <c r="C12" s="18"/>
      <c r="D12" s="24"/>
      <c r="E12" s="20"/>
      <c r="F12" s="24"/>
      <c r="G12" s="25"/>
      <c r="H12" s="22"/>
      <c r="I12" s="22"/>
      <c r="J12" s="58"/>
      <c r="K12" s="59"/>
      <c r="L12" s="58"/>
      <c r="M12" s="59"/>
      <c r="N12" s="59"/>
      <c r="O12" s="22"/>
    </row>
    <row r="13" s="1" customFormat="1" ht="20.1" customHeight="1" spans="1:15">
      <c r="A13" s="16"/>
      <c r="B13" s="23"/>
      <c r="C13" s="18"/>
      <c r="D13" s="24"/>
      <c r="E13" s="20"/>
      <c r="F13" s="24"/>
      <c r="G13" s="25"/>
      <c r="H13" s="22"/>
      <c r="I13" s="22"/>
      <c r="J13" s="58"/>
      <c r="K13" s="59"/>
      <c r="L13" s="58"/>
      <c r="M13" s="59"/>
      <c r="N13" s="59"/>
      <c r="O13" s="22"/>
    </row>
    <row r="14" s="1" customFormat="1" ht="20.1" customHeight="1" spans="1:15">
      <c r="A14" s="16"/>
      <c r="B14" s="23"/>
      <c r="C14" s="18"/>
      <c r="D14" s="24"/>
      <c r="E14" s="20"/>
      <c r="F14" s="24"/>
      <c r="G14" s="25"/>
      <c r="H14" s="22"/>
      <c r="I14" s="22"/>
      <c r="J14" s="58"/>
      <c r="K14" s="59"/>
      <c r="L14" s="58"/>
      <c r="M14" s="59"/>
      <c r="N14" s="59"/>
      <c r="O14" s="22"/>
    </row>
    <row r="15" s="1" customFormat="1" ht="20.1" hidden="1" customHeight="1" spans="1:15">
      <c r="A15" s="16"/>
      <c r="B15" s="23"/>
      <c r="C15" s="18"/>
      <c r="D15" s="24"/>
      <c r="E15" s="20"/>
      <c r="F15" s="24"/>
      <c r="G15" s="25"/>
      <c r="H15" s="22"/>
      <c r="I15" s="22"/>
      <c r="J15" s="58"/>
      <c r="K15" s="59"/>
      <c r="L15" s="58"/>
      <c r="M15" s="59"/>
      <c r="N15" s="59"/>
      <c r="O15" s="22"/>
    </row>
    <row r="16" s="1" customFormat="1" ht="20.1" hidden="1" customHeight="1" spans="1:15">
      <c r="A16" s="16"/>
      <c r="B16" s="26"/>
      <c r="C16" s="18"/>
      <c r="D16" s="27"/>
      <c r="E16" s="28"/>
      <c r="F16" s="27"/>
      <c r="G16" s="25"/>
      <c r="H16" s="22"/>
      <c r="I16" s="22"/>
      <c r="J16" s="58"/>
      <c r="K16" s="59"/>
      <c r="L16" s="58"/>
      <c r="M16" s="59"/>
      <c r="N16" s="59"/>
      <c r="O16" s="22"/>
    </row>
    <row r="17" s="1" customFormat="1" ht="36" customHeight="1" spans="1:15">
      <c r="A17" s="16">
        <v>2</v>
      </c>
      <c r="B17" s="17">
        <v>43497</v>
      </c>
      <c r="C17" s="18" t="s">
        <v>40</v>
      </c>
      <c r="D17" s="24">
        <v>4366710</v>
      </c>
      <c r="E17" s="20">
        <v>43494</v>
      </c>
      <c r="F17" s="24">
        <v>4366710</v>
      </c>
      <c r="G17" s="21">
        <v>0.02</v>
      </c>
      <c r="H17" s="22">
        <f>ROUNDUP(D17*G17,2)</f>
        <v>87334.2</v>
      </c>
      <c r="I17" s="22">
        <v>73933</v>
      </c>
      <c r="J17" s="58">
        <v>0</v>
      </c>
      <c r="K17" s="59"/>
      <c r="L17" s="64">
        <f>ROUNDUP(D17*1%,0)</f>
        <v>43668</v>
      </c>
      <c r="M17" s="65" t="s">
        <v>61</v>
      </c>
      <c r="N17" s="66"/>
      <c r="O17" s="67">
        <f>ROUNDUP(D17-H17-I17-J17-L17-O18-L18-J18,2)</f>
        <v>3658293.8</v>
      </c>
    </row>
    <row r="18" s="1" customFormat="1" ht="25" customHeight="1" spans="1:15">
      <c r="A18" s="16"/>
      <c r="B18" s="23"/>
      <c r="C18" s="18"/>
      <c r="D18" s="24"/>
      <c r="E18" s="20"/>
      <c r="F18" s="24"/>
      <c r="G18" s="29" t="s">
        <v>62</v>
      </c>
      <c r="H18" s="30"/>
      <c r="I18" s="30"/>
      <c r="J18" s="68">
        <v>30685</v>
      </c>
      <c r="K18" s="59"/>
      <c r="L18" s="69">
        <v>472796</v>
      </c>
      <c r="M18" s="70" t="s">
        <v>63</v>
      </c>
      <c r="N18" s="71"/>
      <c r="O18" s="72"/>
    </row>
    <row r="19" s="1" customFormat="1" ht="20.1" customHeight="1" spans="1:15">
      <c r="A19" s="31"/>
      <c r="B19" s="32"/>
      <c r="C19" s="33"/>
      <c r="D19" s="27"/>
      <c r="E19" s="28"/>
      <c r="F19" s="27"/>
      <c r="G19" s="34"/>
      <c r="H19" s="35"/>
      <c r="I19" s="35"/>
      <c r="J19" s="27"/>
      <c r="K19" s="59"/>
      <c r="L19" s="69"/>
      <c r="M19" s="70"/>
      <c r="N19" s="62"/>
      <c r="O19" s="22"/>
    </row>
    <row r="20" s="1" customFormat="1" ht="20.1" customHeight="1" spans="1:15">
      <c r="A20" s="31"/>
      <c r="B20" s="26"/>
      <c r="C20" s="33"/>
      <c r="D20" s="27"/>
      <c r="E20" s="28"/>
      <c r="F20" s="27"/>
      <c r="G20" s="34"/>
      <c r="H20" s="35"/>
      <c r="I20" s="35"/>
      <c r="J20" s="27"/>
      <c r="K20" s="59"/>
      <c r="L20" s="69"/>
      <c r="M20" s="70"/>
      <c r="N20" s="62"/>
      <c r="O20" s="22"/>
    </row>
    <row r="21" s="1" customFormat="1" ht="27" customHeight="1" spans="1:15">
      <c r="A21" s="16">
        <v>3</v>
      </c>
      <c r="B21" s="36" t="s">
        <v>65</v>
      </c>
      <c r="C21" s="18"/>
      <c r="D21" s="24"/>
      <c r="E21" s="20"/>
      <c r="F21" s="24"/>
      <c r="G21" s="25"/>
      <c r="H21" s="22"/>
      <c r="I21" s="22">
        <v>-45965</v>
      </c>
      <c r="J21" s="58"/>
      <c r="K21" s="62"/>
      <c r="L21" s="69">
        <v>-472796</v>
      </c>
      <c r="M21" s="70" t="s">
        <v>66</v>
      </c>
      <c r="N21" s="59"/>
      <c r="O21" s="22">
        <f>D21-I21-L21</f>
        <v>518761</v>
      </c>
    </row>
    <row r="22" s="1" customFormat="1" ht="20.1" customHeight="1" spans="1:15">
      <c r="A22" s="31"/>
      <c r="B22" s="37"/>
      <c r="C22" s="18"/>
      <c r="D22" s="24"/>
      <c r="E22" s="20"/>
      <c r="F22" s="24"/>
      <c r="G22" s="38"/>
      <c r="H22" s="35"/>
      <c r="I22" s="35"/>
      <c r="J22" s="73"/>
      <c r="K22" s="62"/>
      <c r="L22" s="69"/>
      <c r="M22" s="70"/>
      <c r="N22" s="59"/>
      <c r="O22" s="35"/>
    </row>
    <row r="23" s="1" customFormat="1" ht="20.1" customHeight="1" spans="1:15">
      <c r="A23" s="31"/>
      <c r="B23" s="37"/>
      <c r="C23" s="18"/>
      <c r="D23" s="24"/>
      <c r="E23" s="20"/>
      <c r="F23" s="24"/>
      <c r="G23" s="38"/>
      <c r="H23" s="35"/>
      <c r="I23" s="35"/>
      <c r="J23" s="73"/>
      <c r="K23" s="62"/>
      <c r="L23" s="69"/>
      <c r="M23" s="70"/>
      <c r="N23" s="59"/>
      <c r="O23" s="35"/>
    </row>
    <row r="24" s="2" customFormat="1" ht="45" customHeight="1" spans="1:18">
      <c r="A24" s="16">
        <v>4</v>
      </c>
      <c r="B24" s="17">
        <v>43845</v>
      </c>
      <c r="C24" s="18" t="s">
        <v>40</v>
      </c>
      <c r="D24" s="24">
        <v>2620000</v>
      </c>
      <c r="E24" s="17">
        <v>43833</v>
      </c>
      <c r="F24" s="24">
        <v>2620000</v>
      </c>
      <c r="G24" s="21" t="s">
        <v>71</v>
      </c>
      <c r="H24" s="22">
        <v>62459</v>
      </c>
      <c r="I24" s="22">
        <v>67272</v>
      </c>
      <c r="J24" s="58">
        <v>200</v>
      </c>
      <c r="K24" s="59" t="s">
        <v>72</v>
      </c>
      <c r="L24" s="74">
        <f>ROUNDUP(D24*1%,0)</f>
        <v>26200</v>
      </c>
      <c r="M24" s="75" t="s">
        <v>61</v>
      </c>
      <c r="N24" s="59"/>
      <c r="O24" s="58">
        <v>2100060</v>
      </c>
      <c r="P24" s="58">
        <v>700000</v>
      </c>
      <c r="Q24" s="58">
        <v>1400060</v>
      </c>
      <c r="R24" s="73"/>
    </row>
    <row r="25" s="3" customFormat="1" ht="27" customHeight="1" spans="1:17">
      <c r="A25" s="16"/>
      <c r="B25" s="17"/>
      <c r="C25" s="18"/>
      <c r="D25" s="24"/>
      <c r="E25" s="17"/>
      <c r="F25" s="24"/>
      <c r="G25" s="39" t="s">
        <v>73</v>
      </c>
      <c r="H25" s="22"/>
      <c r="I25" s="22"/>
      <c r="J25" s="58"/>
      <c r="K25" s="59"/>
      <c r="L25" s="74"/>
      <c r="M25" s="75"/>
      <c r="N25" s="59"/>
      <c r="O25" s="76"/>
      <c r="P25" s="77"/>
      <c r="Q25" s="77"/>
    </row>
    <row r="26" s="3" customFormat="1" ht="34" customHeight="1" spans="1:17">
      <c r="A26" s="16">
        <v>5</v>
      </c>
      <c r="B26" s="17">
        <v>43959</v>
      </c>
      <c r="C26" s="18"/>
      <c r="D26" s="24"/>
      <c r="E26" s="17"/>
      <c r="F26" s="24"/>
      <c r="G26" s="21"/>
      <c r="H26" s="22"/>
      <c r="I26" s="22"/>
      <c r="J26" s="58">
        <v>250</v>
      </c>
      <c r="K26" s="59" t="s">
        <v>72</v>
      </c>
      <c r="L26" s="74"/>
      <c r="M26" s="75"/>
      <c r="N26" s="78" t="s">
        <v>75</v>
      </c>
      <c r="O26" s="67">
        <v>90000</v>
      </c>
      <c r="Q26" s="3">
        <v>363809</v>
      </c>
    </row>
    <row r="27" s="1" customFormat="1" ht="36" customHeight="1" spans="1:17">
      <c r="A27" s="16"/>
      <c r="B27" s="36"/>
      <c r="C27" s="18"/>
      <c r="D27" s="24"/>
      <c r="E27" s="20"/>
      <c r="F27" s="24"/>
      <c r="G27" s="25"/>
      <c r="H27" s="22"/>
      <c r="I27" s="22"/>
      <c r="J27" s="58"/>
      <c r="K27" s="59"/>
      <c r="L27" s="74"/>
      <c r="M27" s="75"/>
      <c r="N27" s="79" t="s">
        <v>76</v>
      </c>
      <c r="O27" s="22">
        <v>90000</v>
      </c>
      <c r="Q27" s="1" t="e">
        <f>#REF!-J26</f>
        <v>#REF!</v>
      </c>
    </row>
    <row r="28" s="1" customFormat="1" ht="33" customHeight="1" spans="1:15">
      <c r="A28" s="16"/>
      <c r="B28" s="36"/>
      <c r="C28" s="18"/>
      <c r="D28" s="24"/>
      <c r="E28" s="20"/>
      <c r="F28" s="24"/>
      <c r="G28" s="25"/>
      <c r="H28" s="22"/>
      <c r="I28" s="22"/>
      <c r="J28" s="58"/>
      <c r="K28" s="59"/>
      <c r="L28" s="74"/>
      <c r="M28" s="75"/>
      <c r="N28" s="79" t="s">
        <v>77</v>
      </c>
      <c r="O28" s="22">
        <v>30000</v>
      </c>
    </row>
    <row r="29" s="1" customFormat="1" ht="33" customHeight="1" spans="1:17">
      <c r="A29" s="16">
        <v>6</v>
      </c>
      <c r="B29" s="23">
        <v>43965</v>
      </c>
      <c r="C29" s="18"/>
      <c r="D29" s="24"/>
      <c r="E29" s="20"/>
      <c r="F29" s="24"/>
      <c r="G29" s="25"/>
      <c r="H29" s="22"/>
      <c r="I29" s="22"/>
      <c r="J29" s="58">
        <v>50</v>
      </c>
      <c r="K29" s="59" t="s">
        <v>72</v>
      </c>
      <c r="L29" s="58"/>
      <c r="M29" s="59"/>
      <c r="N29" s="80" t="s">
        <v>78</v>
      </c>
      <c r="O29" s="22">
        <v>51750</v>
      </c>
      <c r="Q29" s="1">
        <f>L18+L24</f>
        <v>498996</v>
      </c>
    </row>
    <row r="30" s="1" customFormat="1" ht="34" customHeight="1" spans="1:15">
      <c r="A30" s="16"/>
      <c r="B30" s="23"/>
      <c r="C30" s="18"/>
      <c r="D30" s="24"/>
      <c r="E30" s="20"/>
      <c r="F30" s="24"/>
      <c r="G30" s="25"/>
      <c r="H30" s="22"/>
      <c r="I30" s="22"/>
      <c r="J30" s="58"/>
      <c r="K30" s="59"/>
      <c r="L30" s="58"/>
      <c r="M30" s="59"/>
      <c r="N30" s="79" t="s">
        <v>79</v>
      </c>
      <c r="O30" s="22">
        <v>101759</v>
      </c>
    </row>
    <row r="31" s="1" customFormat="1" ht="34" customHeight="1" spans="1:15">
      <c r="A31" s="31">
        <v>7</v>
      </c>
      <c r="B31" s="32">
        <v>44298</v>
      </c>
      <c r="C31" s="33"/>
      <c r="D31" s="27">
        <v>171559.93</v>
      </c>
      <c r="E31" s="28"/>
      <c r="F31" s="27"/>
      <c r="G31" s="40">
        <v>0</v>
      </c>
      <c r="H31" s="35">
        <v>0</v>
      </c>
      <c r="I31" s="35">
        <v>32207.32</v>
      </c>
      <c r="J31" s="73">
        <v>200</v>
      </c>
      <c r="K31" s="62" t="s">
        <v>81</v>
      </c>
      <c r="L31" s="73">
        <v>-69868</v>
      </c>
      <c r="M31" s="62" t="s">
        <v>82</v>
      </c>
      <c r="N31" s="81" t="s">
        <v>79</v>
      </c>
      <c r="O31" s="35">
        <v>139895.61</v>
      </c>
    </row>
    <row r="32" s="1" customFormat="1" ht="34" customHeight="1" spans="1:15">
      <c r="A32" s="31"/>
      <c r="B32" s="32"/>
      <c r="C32" s="33"/>
      <c r="D32" s="27">
        <v>109902</v>
      </c>
      <c r="E32" s="28"/>
      <c r="F32" s="27"/>
      <c r="G32" s="41"/>
      <c r="H32" s="35"/>
      <c r="I32" s="35"/>
      <c r="J32" s="73">
        <v>500</v>
      </c>
      <c r="K32" s="62" t="s">
        <v>83</v>
      </c>
      <c r="L32" s="73"/>
      <c r="M32" s="62"/>
      <c r="N32" s="81" t="s">
        <v>84</v>
      </c>
      <c r="O32" s="35">
        <v>400000</v>
      </c>
    </row>
    <row r="33" s="1" customFormat="1" ht="34" customHeight="1" spans="1:15">
      <c r="A33" s="31"/>
      <c r="B33" s="32"/>
      <c r="C33" s="33"/>
      <c r="D33" s="27">
        <v>221473</v>
      </c>
      <c r="E33" s="28"/>
      <c r="F33" s="27"/>
      <c r="G33" s="41"/>
      <c r="H33" s="35"/>
      <c r="I33" s="35"/>
      <c r="J33" s="73"/>
      <c r="K33" s="62"/>
      <c r="L33" s="73"/>
      <c r="M33" s="62"/>
      <c r="N33" s="81"/>
      <c r="O33" s="35"/>
    </row>
    <row r="34" s="1" customFormat="1" ht="30" customHeight="1" spans="1:17">
      <c r="A34" s="7" t="s">
        <v>44</v>
      </c>
      <c r="B34" s="7"/>
      <c r="C34" s="42" t="s">
        <v>45</v>
      </c>
      <c r="D34" s="43">
        <f>SUM(D7:D33)</f>
        <v>11579644.93</v>
      </c>
      <c r="E34" s="42" t="s">
        <v>45</v>
      </c>
      <c r="F34" s="43">
        <f>SUM(F7:F30)</f>
        <v>11076710</v>
      </c>
      <c r="G34" s="42" t="s">
        <v>45</v>
      </c>
      <c r="H34" s="43">
        <f>SUM(H7:H33)</f>
        <v>231593.2</v>
      </c>
      <c r="I34" s="43">
        <f>SUM(I7:I33)</f>
        <v>266304.32</v>
      </c>
      <c r="J34" s="43">
        <f>SUM(J7:J33)</f>
        <v>38585</v>
      </c>
      <c r="K34" s="42" t="s">
        <v>45</v>
      </c>
      <c r="L34" s="43">
        <f>SUM(L7:L33)</f>
        <v>0</v>
      </c>
      <c r="M34" s="42" t="s">
        <v>45</v>
      </c>
      <c r="N34" s="42" t="s">
        <v>45</v>
      </c>
      <c r="O34" s="43">
        <f>SUM(O7:O30)</f>
        <v>10503266.8</v>
      </c>
      <c r="P34" s="1">
        <f>D34/C4</f>
        <v>1</v>
      </c>
      <c r="Q34" s="1">
        <f>D34-C4</f>
        <v>0</v>
      </c>
    </row>
    <row r="35" s="1" customFormat="1" ht="30" customHeight="1" spans="1:19">
      <c r="A35" s="7" t="s">
        <v>64</v>
      </c>
      <c r="B35" s="7"/>
      <c r="C35" s="7" t="s">
        <v>47</v>
      </c>
      <c r="D35" s="7"/>
      <c r="E35" s="44">
        <f>O31+O32</f>
        <v>539895.61</v>
      </c>
      <c r="F35" s="44"/>
      <c r="G35" s="44"/>
      <c r="H35" s="44"/>
      <c r="I35" s="7" t="s">
        <v>48</v>
      </c>
      <c r="J35" s="7"/>
      <c r="K35" s="82" t="s">
        <v>74</v>
      </c>
      <c r="L35" s="83"/>
      <c r="M35" s="83"/>
      <c r="N35" s="83"/>
      <c r="O35" s="84"/>
      <c r="Q35" s="1">
        <f>C4*0.02</f>
        <v>231592.8986</v>
      </c>
      <c r="S35" s="1">
        <f>Q35-H34</f>
        <v>-0.301400000025751</v>
      </c>
    </row>
    <row r="36" s="1" customFormat="1" ht="30" customHeight="1" spans="1:15">
      <c r="A36" s="7"/>
      <c r="B36" s="7"/>
      <c r="C36" s="7" t="s">
        <v>50</v>
      </c>
      <c r="D36" s="7"/>
      <c r="E36" s="45">
        <v>0</v>
      </c>
      <c r="F36" s="45"/>
      <c r="G36" s="45"/>
      <c r="H36" s="45"/>
      <c r="I36" s="7"/>
      <c r="J36" s="7"/>
      <c r="K36" s="85"/>
      <c r="L36" s="86"/>
      <c r="M36" s="86"/>
      <c r="N36" s="86"/>
      <c r="O36" s="87"/>
    </row>
    <row r="37" s="1" customFormat="1" ht="50.1" hidden="1" customHeight="1" spans="1:15">
      <c r="A37" s="7" t="s">
        <v>52</v>
      </c>
      <c r="B37" s="7"/>
      <c r="C37" s="46"/>
      <c r="D37" s="46"/>
      <c r="E37" s="46"/>
      <c r="F37" s="46"/>
      <c r="G37" s="46"/>
      <c r="H37" s="46"/>
      <c r="I37" s="7" t="s">
        <v>53</v>
      </c>
      <c r="J37" s="7"/>
      <c r="K37" s="7" t="s">
        <v>54</v>
      </c>
      <c r="L37" s="7"/>
      <c r="M37" s="7"/>
      <c r="N37" s="7"/>
      <c r="O37" s="7"/>
    </row>
    <row r="38" s="1" customFormat="1" ht="50.1" hidden="1" customHeight="1" spans="1:15">
      <c r="A38" s="7" t="s">
        <v>55</v>
      </c>
      <c r="B38" s="7"/>
      <c r="C38" s="46"/>
      <c r="D38" s="46"/>
      <c r="E38" s="46"/>
      <c r="F38" s="46"/>
      <c r="G38" s="46"/>
      <c r="H38" s="46"/>
      <c r="I38" s="7" t="s">
        <v>56</v>
      </c>
      <c r="J38" s="7"/>
      <c r="K38" s="46"/>
      <c r="L38" s="46"/>
      <c r="M38" s="46"/>
      <c r="N38" s="46"/>
      <c r="O38" s="46"/>
    </row>
    <row r="39" s="1" customFormat="1" ht="50.1" hidden="1" customHeight="1" spans="1:15">
      <c r="A39" s="7" t="s">
        <v>57</v>
      </c>
      <c r="B39" s="7"/>
      <c r="C39" s="47"/>
      <c r="D39" s="47"/>
      <c r="E39" s="47"/>
      <c r="F39" s="47"/>
      <c r="G39" s="47"/>
      <c r="H39" s="47"/>
      <c r="I39" s="7" t="s">
        <v>58</v>
      </c>
      <c r="J39" s="7"/>
      <c r="K39" s="47"/>
      <c r="L39" s="47"/>
      <c r="M39" s="47"/>
      <c r="N39" s="47"/>
      <c r="O39" s="47"/>
    </row>
    <row r="40" s="1" customFormat="1" ht="50.1" hidden="1" customHeight="1" spans="1:15">
      <c r="A40" s="7" t="s">
        <v>59</v>
      </c>
      <c r="B40" s="7"/>
      <c r="C40" s="47"/>
      <c r="D40" s="47"/>
      <c r="E40" s="47"/>
      <c r="F40" s="47"/>
      <c r="G40" s="47"/>
      <c r="H40" s="47"/>
      <c r="I40" s="7" t="s">
        <v>60</v>
      </c>
      <c r="J40" s="7"/>
      <c r="K40" s="47"/>
      <c r="L40" s="47"/>
      <c r="M40" s="47"/>
      <c r="N40" s="47"/>
      <c r="O40" s="47"/>
    </row>
    <row r="41" s="1" customFormat="1" spans="2:15">
      <c r="B41" s="4"/>
      <c r="D41" s="5"/>
      <c r="E41" s="4"/>
      <c r="F41" s="5"/>
      <c r="H41" s="5"/>
      <c r="J41" s="5"/>
      <c r="O41" s="5"/>
    </row>
    <row r="42" s="1" customFormat="1" spans="2:15">
      <c r="B42" s="4"/>
      <c r="D42" s="5"/>
      <c r="E42" s="4"/>
      <c r="F42" s="5"/>
      <c r="H42" s="5"/>
      <c r="J42" s="5"/>
      <c r="O42" s="5"/>
    </row>
    <row r="43" s="1" customFormat="1" ht="13.5" spans="2:17">
      <c r="B43" s="4"/>
      <c r="D43" s="5"/>
      <c r="E43" s="4"/>
      <c r="F43" s="5"/>
      <c r="H43" s="5"/>
      <c r="J43" s="5"/>
      <c r="O43" s="5"/>
      <c r="Q43"/>
    </row>
    <row r="44" s="1" customFormat="1" spans="2:15">
      <c r="B44" s="4"/>
      <c r="D44" s="5"/>
      <c r="E44" s="4"/>
      <c r="F44" s="5"/>
      <c r="H44" s="5"/>
      <c r="J44" s="5"/>
      <c r="O44" s="5"/>
    </row>
    <row r="45" s="1" customFormat="1" spans="2:15">
      <c r="B45" s="4"/>
      <c r="D45" s="5"/>
      <c r="E45" s="4"/>
      <c r="F45" s="5"/>
      <c r="H45" s="5"/>
      <c r="J45" s="5"/>
      <c r="L45" s="1">
        <f>D34/C4</f>
        <v>1</v>
      </c>
      <c r="O45" s="5"/>
    </row>
    <row r="46" s="1" customFormat="1" ht="13.5" spans="2:15">
      <c r="B46"/>
      <c r="D46" s="5"/>
      <c r="E46" s="4"/>
      <c r="F46" s="5"/>
      <c r="H46" s="5"/>
      <c r="J46" s="5"/>
      <c r="O46" s="5"/>
    </row>
  </sheetData>
  <mergeCells count="44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A34:B34"/>
    <mergeCell ref="C35:D35"/>
    <mergeCell ref="E35:H35"/>
    <mergeCell ref="C36:D36"/>
    <mergeCell ref="E36:H36"/>
    <mergeCell ref="A37:B37"/>
    <mergeCell ref="C37:H37"/>
    <mergeCell ref="I37:J37"/>
    <mergeCell ref="K37:O37"/>
    <mergeCell ref="A38:B38"/>
    <mergeCell ref="C38:H38"/>
    <mergeCell ref="I38:J38"/>
    <mergeCell ref="K38:O38"/>
    <mergeCell ref="A39:B39"/>
    <mergeCell ref="C39:H39"/>
    <mergeCell ref="I39:J39"/>
    <mergeCell ref="K39:O39"/>
    <mergeCell ref="A40:B40"/>
    <mergeCell ref="C40:H40"/>
    <mergeCell ref="I40:J40"/>
    <mergeCell ref="K40:O40"/>
    <mergeCell ref="A5:A6"/>
    <mergeCell ref="H3:H4"/>
    <mergeCell ref="N17:N18"/>
    <mergeCell ref="O17:O18"/>
    <mergeCell ref="I3:M4"/>
    <mergeCell ref="A35:B36"/>
    <mergeCell ref="I35:J36"/>
    <mergeCell ref="K35:O36"/>
  </mergeCells>
  <pageMargins left="0.75" right="0.75" top="1" bottom="1" header="0.5" footer="0.5"/>
  <pageSetup paperSize="9" scale="63" orientation="portrait"/>
  <headerFooter/>
  <colBreaks count="1" manualBreakCount="1">
    <brk id="1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4-1</vt:lpstr>
      <vt:lpstr>4-2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2018-02-03T02:06:00Z</dcterms:created>
  <dcterms:modified xsi:type="dcterms:W3CDTF">2021-04-13T02:28:41Z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48E365A022854C70A5C876A5728033D6</vt:lpwstr>
  </property>
</Properties>
</file>