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000" sheetId="1" r:id="rId1"/>
    <sheet name="1" sheetId="2" r:id="rId2"/>
    <sheet name="1.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微软用户</author>
    <author>Administrator</author>
  </authors>
  <commentList>
    <comment ref="E10" authorId="0">
      <text>
        <r>
          <rPr>
            <b/>
            <sz val="9"/>
            <rFont val="宋体"/>
            <charset val="134"/>
          </rPr>
          <t>微软用户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分公司转的周转金</t>
        </r>
      </text>
    </comment>
    <comment ref="E24" authorId="1">
      <text>
        <r>
          <rPr>
            <sz val="9"/>
            <rFont val="宋体"/>
            <charset val="134"/>
          </rPr>
          <t xml:space="preserve">（退还周转金）杨长新
</t>
        </r>
      </text>
    </comment>
  </commentList>
</comments>
</file>

<file path=xl/comments2.xml><?xml version="1.0" encoding="utf-8"?>
<comments xmlns="http://schemas.openxmlformats.org/spreadsheetml/2006/main">
  <authors>
    <author>微软用户</author>
    <author>Administrator</author>
  </authors>
  <commentList>
    <comment ref="E10" authorId="0">
      <text>
        <r>
          <rPr>
            <b/>
            <sz val="9"/>
            <rFont val="宋体"/>
            <charset val="134"/>
          </rPr>
          <t>微软用户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分公司转的周转金</t>
        </r>
      </text>
    </comment>
    <comment ref="E24" authorId="1">
      <text>
        <r>
          <rPr>
            <sz val="9"/>
            <rFont val="宋体"/>
            <charset val="134"/>
          </rPr>
          <t xml:space="preserve">（退还周转金）杨长新
</t>
        </r>
      </text>
    </comment>
  </commentList>
</comments>
</file>

<file path=xl/sharedStrings.xml><?xml version="1.0" encoding="utf-8"?>
<sst xmlns="http://schemas.openxmlformats.org/spreadsheetml/2006/main" count="308" uniqueCount="88">
  <si>
    <t xml:space="preserve">分公司  工程款支付证书 </t>
  </si>
  <si>
    <t>工程名称</t>
  </si>
  <si>
    <t>新晃侗族自治县农村基础设施项目第一批项目（1标段）</t>
  </si>
  <si>
    <t>ERP编号</t>
  </si>
  <si>
    <t>档案编号</t>
  </si>
  <si>
    <t>CD2017-068</t>
  </si>
  <si>
    <t>中标</t>
  </si>
  <si>
    <t>合同金额</t>
  </si>
  <si>
    <t>中标日期</t>
  </si>
  <si>
    <t>2017.6.27</t>
  </si>
  <si>
    <t>已供       工程资料</t>
  </si>
  <si>
    <t>责任单位</t>
  </si>
  <si>
    <t>湖南甘晟轩13875837583</t>
  </si>
  <si>
    <t>江  山</t>
  </si>
  <si>
    <t>150日历天</t>
  </si>
  <si>
    <t>怀化市新晃
侗族自治县</t>
  </si>
  <si>
    <t>湖南公司甘晟轩13875837583</t>
  </si>
  <si>
    <t>杨长新13677442868</t>
  </si>
  <si>
    <t>决算金额</t>
  </si>
  <si>
    <t>竣工日期</t>
  </si>
  <si>
    <t>责任人</t>
  </si>
  <si>
    <t>CD2017-073</t>
  </si>
  <si>
    <t>新晃侗族自治县农村公路基础建设项目（第三批）第三标段</t>
  </si>
  <si>
    <t>2017.7.4</t>
  </si>
  <si>
    <t>施迎东</t>
  </si>
  <si>
    <t>5个月</t>
  </si>
  <si>
    <t>序号</t>
  </si>
  <si>
    <t>工程款到账</t>
  </si>
  <si>
    <t>周转金</t>
  </si>
  <si>
    <t>工程收费结算（应收）</t>
  </si>
  <si>
    <t>工程费用收取        （已收）</t>
  </si>
  <si>
    <t>剩余可供分配金额</t>
  </si>
  <si>
    <t>日期</t>
  </si>
  <si>
    <t>账户</t>
  </si>
  <si>
    <t>金额</t>
  </si>
  <si>
    <t>管理费1%</t>
  </si>
  <si>
    <t>项目费用</t>
  </si>
  <si>
    <t>费用备注</t>
  </si>
  <si>
    <t>合计</t>
  </si>
  <si>
    <t>预留金额</t>
  </si>
  <si>
    <t>可支付金额</t>
  </si>
  <si>
    <t>分公司</t>
  </si>
  <si>
    <t>无其他费用，无税费</t>
  </si>
  <si>
    <t>1%管理费,1%损失准备金，另3%暂扣</t>
  </si>
  <si>
    <t>怀化三实贸易有限公司</t>
  </si>
  <si>
    <t>姚红兵个人转款</t>
  </si>
  <si>
    <t>1%管理费,1%损失准备金，</t>
  </si>
  <si>
    <t>本次</t>
  </si>
  <si>
    <t>退上次个人转款，已扣的1%管理费,1%损失准备金，合计1800元；</t>
  </si>
  <si>
    <t>个人转款</t>
  </si>
  <si>
    <t>下次退已扣部分</t>
  </si>
  <si>
    <t>损失准备金累计：36958元</t>
  </si>
  <si>
    <t>-</t>
  </si>
  <si>
    <t>本次结算   支付明细</t>
  </si>
  <si>
    <t>应支付金额</t>
  </si>
  <si>
    <t>实际支付金额</t>
  </si>
  <si>
    <t>详见委托付款函</t>
  </si>
  <si>
    <t>已支付金额</t>
  </si>
  <si>
    <t>申请部门
意见</t>
  </si>
  <si>
    <t>项目管理
意见</t>
  </si>
  <si>
    <t>何总、朱总已同意支付（附表背面截图）。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</si>
  <si>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</si>
  <si>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</si>
  <si>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</si>
  <si>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</si>
  <si>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</si>
  <si>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</si>
  <si>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r>
      <rPr>
        <sz val="9"/>
        <rFont val="宋体"/>
        <charset val="134"/>
      </rPr>
      <t>中标书及施工合同原件，在公司。</t>
    </r>
    <r>
      <rPr>
        <sz val="9"/>
        <color rgb="FFFF0000"/>
        <rFont val="宋体"/>
        <charset val="134"/>
      </rPr>
      <t>交工报告和审计报告均未下发。检测报告已出，扫描件合作人明日发过来。</t>
    </r>
    <r>
      <rPr>
        <sz val="9"/>
        <rFont val="宋体"/>
        <charset val="134"/>
      </rPr>
      <t>有项目部章一枚，于2020.3.31收回已销毁。</t>
    </r>
  </si>
  <si>
    <t>周转金到账</t>
  </si>
  <si>
    <t>管理费？%</t>
  </si>
  <si>
    <t>周转金支付</t>
  </si>
  <si>
    <t>政府拨入税金</t>
  </si>
  <si>
    <t>交税</t>
  </si>
  <si>
    <t>杨长新</t>
  </si>
  <si>
    <t>娄底市西部祥昇贸易有限公司</t>
  </si>
  <si>
    <t>姚志敏</t>
  </si>
  <si>
    <t>贵州茂鑫水泥有限责任公司</t>
  </si>
  <si>
    <t>新晃县鱼市加油站</t>
  </si>
  <si>
    <t>吴桃辉</t>
  </si>
  <si>
    <t>中国石化销售有限公司湖南怀化石油分公司</t>
  </si>
  <si>
    <t>王柳元</t>
  </si>
  <si>
    <t>中国石化销售有限公司湖南衡阳石油分公司</t>
  </si>
  <si>
    <t>财务手续费</t>
  </si>
  <si>
    <t>1%预留损失准备金</t>
  </si>
  <si>
    <t>损失准备金累计： 元</t>
  </si>
  <si>
    <r>
      <rPr>
        <sz val="9"/>
        <rFont val="宋体"/>
        <charset val="134"/>
      </rPr>
      <t>中标书、施工合同、终结结算、原件，在公司。</t>
    </r>
    <r>
      <rPr>
        <sz val="9"/>
        <color rgb="FFFF0000"/>
        <rFont val="宋体"/>
        <charset val="134"/>
      </rPr>
      <t>交工报告和审计报告均未下发。检测报告已出，扫描件合作人明日发过来。</t>
    </r>
    <r>
      <rPr>
        <sz val="9"/>
        <rFont val="宋体"/>
        <charset val="134"/>
      </rPr>
      <t>有项目部章一枚，于2020.3.31收回已销毁。</t>
    </r>
  </si>
  <si>
    <t>现金</t>
  </si>
  <si>
    <t>退损失准备金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</si>
</sst>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/m/d;@"/>
    <numFmt numFmtId="179" formatCode="m/d;@"/>
    <numFmt numFmtId="180" formatCode="0_ "/>
    <numFmt numFmtId="181" formatCode="0.00_ "/>
  </numFmts>
  <fonts count="45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b/>
      <sz val="14"/>
      <color rgb="FFFF0000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  <scheme val="minor"/>
    </font>
    <font>
      <b/>
      <sz val="9"/>
      <color rgb="FFFF0000"/>
      <name val="宋体"/>
      <charset val="134"/>
    </font>
    <font>
      <b/>
      <sz val="12"/>
      <color rgb="FFFF0000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8"/>
      <name val="宋体"/>
      <charset val="134"/>
    </font>
    <font>
      <b/>
      <sz val="9"/>
      <color rgb="FF7030A0"/>
      <name val="宋体"/>
      <charset val="134"/>
    </font>
    <font>
      <sz val="10"/>
      <color theme="1"/>
      <name val="宋体"/>
      <charset val="134"/>
    </font>
    <font>
      <sz val="10"/>
      <color rgb="FF00B050"/>
      <name val="宋体"/>
      <charset val="134"/>
      <scheme val="minor"/>
    </font>
    <font>
      <sz val="10"/>
      <color rgb="FFFF0000"/>
      <name val="宋体"/>
      <charset val="134"/>
    </font>
    <font>
      <sz val="9"/>
      <color rgb="FF7030A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Tahoma"/>
      <charset val="134"/>
    </font>
    <font>
      <b/>
      <sz val="9"/>
      <name val="宋体"/>
      <charset val="134"/>
    </font>
    <font>
      <sz val="9"/>
      <name val="Tahoma"/>
      <charset val="134"/>
    </font>
  </fonts>
  <fills count="3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9" borderId="16" applyNumberFormat="0" applyAlignment="0" applyProtection="0">
      <alignment vertical="center"/>
    </xf>
    <xf numFmtId="0" fontId="30" fillId="10" borderId="17" applyNumberFormat="0" applyAlignment="0" applyProtection="0">
      <alignment vertical="center"/>
    </xf>
    <xf numFmtId="0" fontId="31" fillId="10" borderId="16" applyNumberFormat="0" applyAlignment="0" applyProtection="0">
      <alignment vertical="center"/>
    </xf>
    <xf numFmtId="0" fontId="32" fillId="11" borderId="18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0">
      <alignment vertical="center"/>
    </xf>
  </cellStyleXfs>
  <cellXfs count="166">
    <xf numFmtId="0" fontId="0" fillId="0" borderId="0" xfId="0">
      <alignment vertical="center"/>
    </xf>
    <xf numFmtId="0" fontId="1" fillId="0" borderId="0" xfId="50" applyFont="1" applyFill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/>
    </xf>
    <xf numFmtId="0" fontId="2" fillId="2" borderId="0" xfId="50" applyFont="1" applyFill="1" applyBorder="1" applyAlignment="1">
      <alignment horizontal="center" vertical="center"/>
    </xf>
    <xf numFmtId="176" fontId="1" fillId="0" borderId="0" xfId="50" applyNumberFormat="1" applyFont="1" applyFill="1" applyBorder="1" applyAlignment="1">
      <alignment horizontal="center" vertical="center"/>
    </xf>
    <xf numFmtId="177" fontId="1" fillId="0" borderId="0" xfId="5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top"/>
    </xf>
    <xf numFmtId="0" fontId="4" fillId="0" borderId="1" xfId="50" applyFont="1" applyFill="1" applyBorder="1" applyAlignment="1">
      <alignment horizontal="center" vertical="top"/>
    </xf>
    <xf numFmtId="0" fontId="5" fillId="0" borderId="2" xfId="50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shrinkToFit="1"/>
    </xf>
    <xf numFmtId="0" fontId="6" fillId="0" borderId="4" xfId="50" applyFont="1" applyFill="1" applyBorder="1" applyAlignment="1">
      <alignment horizontal="center" vertical="center" shrinkToFit="1"/>
    </xf>
    <xf numFmtId="177" fontId="5" fillId="0" borderId="2" xfId="50" applyNumberFormat="1" applyFont="1" applyFill="1" applyBorder="1" applyAlignment="1">
      <alignment horizontal="center" vertical="center" wrapText="1"/>
    </xf>
    <xf numFmtId="177" fontId="5" fillId="0" borderId="4" xfId="50" applyNumberFormat="1" applyFont="1" applyFill="1" applyBorder="1" applyAlignment="1">
      <alignment horizontal="center" vertical="center" wrapText="1"/>
    </xf>
    <xf numFmtId="177" fontId="5" fillId="0" borderId="3" xfId="50" applyNumberFormat="1" applyFont="1" applyFill="1" applyBorder="1" applyAlignment="1">
      <alignment horizontal="center" vertical="center" wrapText="1"/>
    </xf>
    <xf numFmtId="177" fontId="5" fillId="0" borderId="5" xfId="5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5" fillId="3" borderId="6" xfId="50" applyFont="1" applyFill="1" applyBorder="1" applyAlignment="1">
      <alignment horizontal="center" vertical="center" wrapText="1"/>
    </xf>
    <xf numFmtId="177" fontId="8" fillId="0" borderId="2" xfId="50" applyNumberFormat="1" applyFont="1" applyFill="1" applyBorder="1" applyAlignment="1">
      <alignment horizontal="center" vertical="center" wrapText="1"/>
    </xf>
    <xf numFmtId="177" fontId="8" fillId="0" borderId="4" xfId="50" applyNumberFormat="1" applyFont="1" applyFill="1" applyBorder="1" applyAlignment="1">
      <alignment horizontal="center" vertical="center" wrapText="1"/>
    </xf>
    <xf numFmtId="177" fontId="8" fillId="0" borderId="3" xfId="50" applyNumberFormat="1" applyFont="1" applyFill="1" applyBorder="1" applyAlignment="1">
      <alignment horizontal="center" vertical="center" wrapText="1"/>
    </xf>
    <xf numFmtId="178" fontId="1" fillId="0" borderId="2" xfId="50" applyNumberFormat="1" applyFont="1" applyFill="1" applyBorder="1" applyAlignment="1">
      <alignment horizontal="center" vertical="center" wrapText="1"/>
    </xf>
    <xf numFmtId="0" fontId="5" fillId="3" borderId="7" xfId="50" applyFont="1" applyFill="1" applyBorder="1" applyAlignment="1">
      <alignment horizontal="center" vertical="center" wrapText="1"/>
    </xf>
    <xf numFmtId="0" fontId="5" fillId="0" borderId="6" xfId="50" applyFont="1" applyFill="1" applyBorder="1" applyAlignment="1">
      <alignment horizontal="center" vertical="center" wrapText="1"/>
    </xf>
    <xf numFmtId="176" fontId="5" fillId="0" borderId="6" xfId="50" applyNumberFormat="1" applyFont="1" applyFill="1" applyBorder="1" applyAlignment="1">
      <alignment horizontal="center" vertical="center" wrapText="1"/>
    </xf>
    <xf numFmtId="0" fontId="5" fillId="0" borderId="5" xfId="50" applyFont="1" applyFill="1" applyBorder="1" applyAlignment="1">
      <alignment horizontal="center" vertical="center" wrapText="1"/>
    </xf>
    <xf numFmtId="0" fontId="8" fillId="0" borderId="5" xfId="50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 wrapText="1"/>
    </xf>
    <xf numFmtId="0" fontId="5" fillId="0" borderId="7" xfId="50" applyFont="1" applyFill="1" applyBorder="1" applyAlignment="1">
      <alignment horizontal="center" vertical="center" wrapText="1"/>
    </xf>
    <xf numFmtId="176" fontId="5" fillId="0" borderId="7" xfId="50" applyNumberFormat="1" applyFont="1" applyFill="1" applyBorder="1" applyAlignment="1">
      <alignment horizontal="center" vertical="center" wrapText="1"/>
    </xf>
    <xf numFmtId="176" fontId="8" fillId="0" borderId="5" xfId="50" applyNumberFormat="1" applyFont="1" applyFill="1" applyBorder="1" applyAlignment="1">
      <alignment horizontal="center" vertical="center" wrapText="1"/>
    </xf>
    <xf numFmtId="0" fontId="1" fillId="3" borderId="5" xfId="50" applyFont="1" applyFill="1" applyBorder="1" applyAlignment="1">
      <alignment horizontal="center" vertical="center" wrapText="1"/>
    </xf>
    <xf numFmtId="176" fontId="1" fillId="3" borderId="5" xfId="50" applyNumberFormat="1" applyFont="1" applyFill="1" applyBorder="1" applyAlignment="1">
      <alignment horizontal="left" vertical="center" shrinkToFit="1"/>
    </xf>
    <xf numFmtId="14" fontId="1" fillId="3" borderId="5" xfId="50" applyNumberFormat="1" applyFont="1" applyFill="1" applyBorder="1" applyAlignment="1">
      <alignment horizontal="center" vertical="center" wrapText="1"/>
    </xf>
    <xf numFmtId="177" fontId="1" fillId="3" borderId="5" xfId="50" applyNumberFormat="1" applyFont="1" applyFill="1" applyBorder="1" applyAlignment="1">
      <alignment horizontal="right" vertical="center" shrinkToFit="1"/>
    </xf>
    <xf numFmtId="179" fontId="1" fillId="3" borderId="2" xfId="50" applyNumberFormat="1" applyFont="1" applyFill="1" applyBorder="1" applyAlignment="1">
      <alignment horizontal="center" vertical="center" wrapText="1"/>
    </xf>
    <xf numFmtId="0" fontId="1" fillId="2" borderId="5" xfId="50" applyFont="1" applyFill="1" applyBorder="1" applyAlignment="1">
      <alignment horizontal="center" vertical="center" wrapText="1"/>
    </xf>
    <xf numFmtId="176" fontId="1" fillId="2" borderId="5" xfId="50" applyNumberFormat="1" applyFont="1" applyFill="1" applyBorder="1" applyAlignment="1">
      <alignment horizontal="left" vertical="center" shrinkToFit="1"/>
    </xf>
    <xf numFmtId="14" fontId="1" fillId="2" borderId="5" xfId="50" applyNumberFormat="1" applyFont="1" applyFill="1" applyBorder="1" applyAlignment="1">
      <alignment horizontal="center" vertical="center" wrapText="1"/>
    </xf>
    <xf numFmtId="177" fontId="1" fillId="2" borderId="5" xfId="50" applyNumberFormat="1" applyFont="1" applyFill="1" applyBorder="1" applyAlignment="1">
      <alignment horizontal="right" vertical="center" shrinkToFit="1"/>
    </xf>
    <xf numFmtId="179" fontId="1" fillId="2" borderId="2" xfId="50" applyNumberFormat="1" applyFont="1" applyFill="1" applyBorder="1" applyAlignment="1">
      <alignment horizontal="center" vertical="center" wrapText="1"/>
    </xf>
    <xf numFmtId="14" fontId="1" fillId="4" borderId="5" xfId="50" applyNumberFormat="1" applyFont="1" applyFill="1" applyBorder="1" applyAlignment="1">
      <alignment horizontal="center" vertical="center" wrapText="1"/>
    </xf>
    <xf numFmtId="177" fontId="1" fillId="4" borderId="5" xfId="50" applyNumberFormat="1" applyFont="1" applyFill="1" applyBorder="1" applyAlignment="1">
      <alignment horizontal="right" vertical="center" shrinkToFit="1"/>
    </xf>
    <xf numFmtId="14" fontId="1" fillId="3" borderId="5" xfId="50" applyNumberFormat="1" applyFont="1" applyFill="1" applyBorder="1" applyAlignment="1">
      <alignment horizontal="right" vertical="center" wrapText="1"/>
    </xf>
    <xf numFmtId="177" fontId="1" fillId="5" borderId="5" xfId="50" applyNumberFormat="1" applyFont="1" applyFill="1" applyBorder="1" applyAlignment="1">
      <alignment horizontal="right" vertical="center" wrapText="1" shrinkToFit="1"/>
    </xf>
    <xf numFmtId="0" fontId="2" fillId="3" borderId="5" xfId="50" applyFont="1" applyFill="1" applyBorder="1" applyAlignment="1">
      <alignment horizontal="center" vertical="center" wrapText="1"/>
    </xf>
    <xf numFmtId="14" fontId="9" fillId="0" borderId="5" xfId="50" applyNumberFormat="1" applyFont="1" applyBorder="1" applyAlignment="1">
      <alignment horizontal="center" vertical="center" wrapText="1"/>
    </xf>
    <xf numFmtId="14" fontId="2" fillId="3" borderId="5" xfId="50" applyNumberFormat="1" applyFont="1" applyFill="1" applyBorder="1" applyAlignment="1">
      <alignment horizontal="center" vertical="center" wrapText="1"/>
    </xf>
    <xf numFmtId="177" fontId="2" fillId="3" borderId="5" xfId="50" applyNumberFormat="1" applyFont="1" applyFill="1" applyBorder="1" applyAlignment="1">
      <alignment horizontal="right" vertical="center" shrinkToFit="1"/>
    </xf>
    <xf numFmtId="177" fontId="2" fillId="5" borderId="5" xfId="50" applyNumberFormat="1" applyFont="1" applyFill="1" applyBorder="1" applyAlignment="1">
      <alignment horizontal="right" vertical="center" shrinkToFit="1"/>
    </xf>
    <xf numFmtId="179" fontId="2" fillId="3" borderId="2" xfId="50" applyNumberFormat="1" applyFont="1" applyFill="1" applyBorder="1" applyAlignment="1">
      <alignment horizontal="center" vertical="center" wrapText="1"/>
    </xf>
    <xf numFmtId="0" fontId="10" fillId="3" borderId="5" xfId="50" applyFont="1" applyFill="1" applyBorder="1" applyAlignment="1">
      <alignment horizontal="center" vertical="center" wrapText="1"/>
    </xf>
    <xf numFmtId="176" fontId="10" fillId="3" borderId="5" xfId="50" applyNumberFormat="1" applyFont="1" applyFill="1" applyBorder="1" applyAlignment="1">
      <alignment horizontal="left" vertical="center" shrinkToFit="1"/>
    </xf>
    <xf numFmtId="14" fontId="10" fillId="3" borderId="5" xfId="50" applyNumberFormat="1" applyFont="1" applyFill="1" applyBorder="1" applyAlignment="1">
      <alignment vertical="center" wrapText="1"/>
    </xf>
    <xf numFmtId="177" fontId="10" fillId="3" borderId="5" xfId="50" applyNumberFormat="1" applyFont="1" applyFill="1" applyBorder="1" applyAlignment="1">
      <alignment vertical="center" shrinkToFit="1"/>
    </xf>
    <xf numFmtId="177" fontId="10" fillId="5" borderId="5" xfId="50" applyNumberFormat="1" applyFont="1" applyFill="1" applyBorder="1" applyAlignment="1">
      <alignment horizontal="right" vertical="center" wrapText="1" shrinkToFit="1"/>
    </xf>
    <xf numFmtId="9" fontId="11" fillId="3" borderId="5" xfId="50" applyNumberFormat="1" applyFont="1" applyFill="1" applyBorder="1" applyAlignment="1">
      <alignment horizontal="center" vertical="center"/>
    </xf>
    <xf numFmtId="177" fontId="10" fillId="3" borderId="5" xfId="50" applyNumberFormat="1" applyFont="1" applyFill="1" applyBorder="1" applyAlignment="1">
      <alignment horizontal="right" vertical="center" shrinkToFit="1"/>
    </xf>
    <xf numFmtId="179" fontId="10" fillId="3" borderId="2" xfId="50" applyNumberFormat="1" applyFont="1" applyFill="1" applyBorder="1" applyAlignment="1">
      <alignment horizontal="center" vertical="center" wrapText="1"/>
    </xf>
    <xf numFmtId="176" fontId="2" fillId="3" borderId="5" xfId="50" applyNumberFormat="1" applyFont="1" applyFill="1" applyBorder="1" applyAlignment="1">
      <alignment vertical="center" shrinkToFit="1"/>
    </xf>
    <xf numFmtId="14" fontId="2" fillId="3" borderId="5" xfId="50" applyNumberFormat="1" applyFont="1" applyFill="1" applyBorder="1" applyAlignment="1">
      <alignment vertical="center" wrapText="1"/>
    </xf>
    <xf numFmtId="177" fontId="2" fillId="3" borderId="5" xfId="50" applyNumberFormat="1" applyFont="1" applyFill="1" applyBorder="1" applyAlignment="1">
      <alignment vertical="center" shrinkToFit="1"/>
    </xf>
    <xf numFmtId="177" fontId="2" fillId="5" borderId="5" xfId="50" applyNumberFormat="1" applyFont="1" applyFill="1" applyBorder="1" applyAlignment="1">
      <alignment horizontal="right" vertical="center" wrapText="1" shrinkToFit="1"/>
    </xf>
    <xf numFmtId="176" fontId="2" fillId="3" borderId="5" xfId="50" applyNumberFormat="1" applyFont="1" applyFill="1" applyBorder="1" applyAlignment="1">
      <alignment horizontal="center" vertical="center" shrinkToFit="1"/>
    </xf>
    <xf numFmtId="9" fontId="8" fillId="3" borderId="5" xfId="50" applyNumberFormat="1" applyFont="1" applyFill="1" applyBorder="1" applyAlignment="1">
      <alignment horizontal="center" vertical="center"/>
    </xf>
    <xf numFmtId="179" fontId="2" fillId="5" borderId="2" xfId="50" applyNumberFormat="1" applyFont="1" applyFill="1" applyBorder="1" applyAlignment="1">
      <alignment vertical="center" wrapText="1"/>
    </xf>
    <xf numFmtId="179" fontId="2" fillId="3" borderId="2" xfId="50" applyNumberFormat="1" applyFont="1" applyFill="1" applyBorder="1" applyAlignment="1">
      <alignment vertical="center" wrapText="1"/>
    </xf>
    <xf numFmtId="0" fontId="5" fillId="0" borderId="8" xfId="50" applyFont="1" applyFill="1" applyBorder="1" applyAlignment="1">
      <alignment horizontal="center" vertical="center" wrapText="1"/>
    </xf>
    <xf numFmtId="0" fontId="5" fillId="0" borderId="9" xfId="50" applyFont="1" applyFill="1" applyBorder="1" applyAlignment="1">
      <alignment horizontal="center" vertical="center" wrapText="1"/>
    </xf>
    <xf numFmtId="0" fontId="1" fillId="6" borderId="6" xfId="50" applyFont="1" applyFill="1" applyBorder="1" applyAlignment="1">
      <alignment horizontal="center" vertical="center" shrinkToFit="1"/>
    </xf>
    <xf numFmtId="177" fontId="12" fillId="6" borderId="6" xfId="50" applyNumberFormat="1" applyFont="1" applyFill="1" applyBorder="1" applyAlignment="1">
      <alignment horizontal="right" vertical="center" shrinkToFit="1"/>
    </xf>
    <xf numFmtId="177" fontId="12" fillId="5" borderId="6" xfId="50" applyNumberFormat="1" applyFont="1" applyFill="1" applyBorder="1" applyAlignment="1">
      <alignment horizontal="right" vertical="center" shrinkToFit="1"/>
    </xf>
    <xf numFmtId="177" fontId="12" fillId="6" borderId="6" xfId="50" applyNumberFormat="1" applyFont="1" applyFill="1" applyBorder="1" applyAlignment="1">
      <alignment horizontal="center" vertical="center" shrinkToFit="1"/>
    </xf>
    <xf numFmtId="177" fontId="13" fillId="6" borderId="2" xfId="50" applyNumberFormat="1" applyFont="1" applyFill="1" applyBorder="1" applyAlignment="1">
      <alignment horizontal="center" vertical="center" shrinkToFit="1"/>
    </xf>
    <xf numFmtId="177" fontId="13" fillId="6" borderId="4" xfId="50" applyNumberFormat="1" applyFont="1" applyFill="1" applyBorder="1" applyAlignment="1">
      <alignment horizontal="center" vertical="center" shrinkToFit="1"/>
    </xf>
    <xf numFmtId="177" fontId="13" fillId="0" borderId="2" xfId="50" applyNumberFormat="1" applyFont="1" applyFill="1" applyBorder="1" applyAlignment="1">
      <alignment horizontal="center" vertical="center" shrinkToFit="1"/>
    </xf>
    <xf numFmtId="177" fontId="13" fillId="0" borderId="4" xfId="50" applyNumberFormat="1" applyFont="1" applyFill="1" applyBorder="1" applyAlignment="1">
      <alignment horizontal="center" vertical="center" shrinkToFit="1"/>
    </xf>
    <xf numFmtId="0" fontId="1" fillId="0" borderId="7" xfId="50" applyFont="1" applyFill="1" applyBorder="1" applyAlignment="1">
      <alignment horizontal="center" vertical="center" wrapText="1"/>
    </xf>
    <xf numFmtId="0" fontId="1" fillId="0" borderId="5" xfId="50" applyFont="1" applyFill="1" applyBorder="1" applyAlignment="1">
      <alignment horizontal="center" vertical="center" wrapText="1"/>
    </xf>
    <xf numFmtId="0" fontId="4" fillId="0" borderId="0" xfId="50" applyFont="1" applyFill="1" applyBorder="1" applyAlignment="1">
      <alignment horizontal="center" vertical="top"/>
    </xf>
    <xf numFmtId="0" fontId="6" fillId="0" borderId="3" xfId="50" applyFont="1" applyFill="1" applyBorder="1" applyAlignment="1">
      <alignment horizontal="center" vertical="center" shrinkToFit="1"/>
    </xf>
    <xf numFmtId="0" fontId="5" fillId="0" borderId="5" xfId="50" applyFont="1" applyFill="1" applyBorder="1" applyAlignment="1">
      <alignment horizontal="center" vertical="center"/>
    </xf>
    <xf numFmtId="180" fontId="5" fillId="0" borderId="5" xfId="1" applyNumberFormat="1" applyFont="1" applyFill="1" applyBorder="1" applyAlignment="1">
      <alignment horizontal="center" vertical="center"/>
    </xf>
    <xf numFmtId="177" fontId="5" fillId="0" borderId="5" xfId="50" applyNumberFormat="1" applyFont="1" applyFill="1" applyBorder="1" applyAlignment="1">
      <alignment horizontal="center" vertical="center" shrinkToFit="1"/>
    </xf>
    <xf numFmtId="177" fontId="5" fillId="0" borderId="0" xfId="50" applyNumberFormat="1" applyFont="1" applyFill="1" applyBorder="1" applyAlignment="1">
      <alignment horizontal="center" vertical="center" shrinkToFit="1"/>
    </xf>
    <xf numFmtId="0" fontId="14" fillId="0" borderId="5" xfId="0" applyFont="1" applyBorder="1" applyAlignment="1">
      <alignment horizontal="left" vertical="center"/>
    </xf>
    <xf numFmtId="0" fontId="1" fillId="3" borderId="8" xfId="50" applyFont="1" applyFill="1" applyBorder="1" applyAlignment="1">
      <alignment horizontal="left" vertical="top" wrapText="1"/>
    </xf>
    <xf numFmtId="0" fontId="1" fillId="3" borderId="10" xfId="50" applyFont="1" applyFill="1" applyBorder="1" applyAlignment="1">
      <alignment horizontal="left" vertical="top" wrapText="1"/>
    </xf>
    <xf numFmtId="0" fontId="1" fillId="3" borderId="9" xfId="50" applyFont="1" applyFill="1" applyBorder="1" applyAlignment="1">
      <alignment horizontal="left" vertical="top" wrapText="1"/>
    </xf>
    <xf numFmtId="0" fontId="15" fillId="0" borderId="5" xfId="50" applyFont="1" applyFill="1" applyBorder="1" applyAlignment="1">
      <alignment horizontal="center" vertical="center" wrapText="1"/>
    </xf>
    <xf numFmtId="0" fontId="15" fillId="0" borderId="0" xfId="50" applyFont="1" applyFill="1" applyBorder="1" applyAlignment="1">
      <alignment horizontal="center" vertical="center" wrapText="1"/>
    </xf>
    <xf numFmtId="0" fontId="1" fillId="3" borderId="11" xfId="50" applyFont="1" applyFill="1" applyBorder="1" applyAlignment="1">
      <alignment horizontal="left" vertical="top" wrapText="1"/>
    </xf>
    <xf numFmtId="0" fontId="1" fillId="3" borderId="1" xfId="50" applyFont="1" applyFill="1" applyBorder="1" applyAlignment="1">
      <alignment horizontal="left" vertical="top" wrapText="1"/>
    </xf>
    <xf numFmtId="0" fontId="1" fillId="3" borderId="12" xfId="50" applyFont="1" applyFill="1" applyBorder="1" applyAlignment="1">
      <alignment horizontal="left" vertical="top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177" fontId="1" fillId="6" borderId="5" xfId="50" applyNumberFormat="1" applyFont="1" applyFill="1" applyBorder="1" applyAlignment="1">
      <alignment horizontal="right" vertical="center" shrinkToFit="1"/>
    </xf>
    <xf numFmtId="179" fontId="1" fillId="3" borderId="5" xfId="50" applyNumberFormat="1" applyFont="1" applyFill="1" applyBorder="1" applyAlignment="1">
      <alignment horizontal="center" vertical="center" wrapText="1"/>
    </xf>
    <xf numFmtId="177" fontId="5" fillId="3" borderId="5" xfId="50" applyNumberFormat="1" applyFont="1" applyFill="1" applyBorder="1" applyAlignment="1">
      <alignment horizontal="right" vertical="center" shrinkToFit="1"/>
    </xf>
    <xf numFmtId="179" fontId="1" fillId="2" borderId="5" xfId="50" applyNumberFormat="1" applyFont="1" applyFill="1" applyBorder="1" applyAlignment="1">
      <alignment horizontal="center" vertical="center" wrapText="1"/>
    </xf>
    <xf numFmtId="177" fontId="5" fillId="2" borderId="5" xfId="50" applyNumberFormat="1" applyFont="1" applyFill="1" applyBorder="1" applyAlignment="1">
      <alignment horizontal="right" vertical="center" shrinkToFit="1"/>
    </xf>
    <xf numFmtId="177" fontId="1" fillId="2" borderId="5" xfId="50" applyNumberFormat="1" applyFont="1" applyFill="1" applyBorder="1" applyAlignment="1">
      <alignment horizontal="right" vertical="center" wrapText="1" shrinkToFit="1"/>
    </xf>
    <xf numFmtId="177" fontId="5" fillId="3" borderId="5" xfId="50" applyNumberFormat="1" applyFont="1" applyFill="1" applyBorder="1" applyAlignment="1">
      <alignment horizontal="right" vertical="center"/>
    </xf>
    <xf numFmtId="0" fontId="1" fillId="0" borderId="5" xfId="50" applyFont="1" applyFill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14" fontId="1" fillId="3" borderId="5" xfId="50" applyNumberFormat="1" applyFont="1" applyFill="1" applyBorder="1" applyAlignment="1">
      <alignment horizontal="left" vertical="center"/>
    </xf>
    <xf numFmtId="177" fontId="2" fillId="6" borderId="5" xfId="50" applyNumberFormat="1" applyFont="1" applyFill="1" applyBorder="1" applyAlignment="1">
      <alignment horizontal="right" vertical="center" shrinkToFit="1"/>
    </xf>
    <xf numFmtId="179" fontId="2" fillId="3" borderId="5" xfId="50" applyNumberFormat="1" applyFont="1" applyFill="1" applyBorder="1" applyAlignment="1">
      <alignment horizontal="center" vertical="center" wrapText="1"/>
    </xf>
    <xf numFmtId="177" fontId="16" fillId="3" borderId="5" xfId="50" applyNumberFormat="1" applyFont="1" applyFill="1" applyBorder="1" applyAlignment="1">
      <alignment horizontal="right" vertical="center" shrinkToFit="1"/>
    </xf>
    <xf numFmtId="177" fontId="16" fillId="3" borderId="5" xfId="50" applyNumberFormat="1" applyFont="1" applyFill="1" applyBorder="1" applyAlignment="1">
      <alignment horizontal="right" vertical="center"/>
    </xf>
    <xf numFmtId="0" fontId="2" fillId="0" borderId="5" xfId="50" applyFont="1" applyFill="1" applyBorder="1" applyAlignment="1">
      <alignment horizontal="center" vertical="center"/>
    </xf>
    <xf numFmtId="177" fontId="10" fillId="6" borderId="5" xfId="50" applyNumberFormat="1" applyFont="1" applyFill="1" applyBorder="1" applyAlignment="1">
      <alignment horizontal="right" vertical="center" shrinkToFit="1"/>
    </xf>
    <xf numFmtId="181" fontId="11" fillId="3" borderId="5" xfId="50" applyNumberFormat="1" applyFont="1" applyFill="1" applyBorder="1" applyAlignment="1">
      <alignment horizontal="right" vertical="center" shrinkToFit="1"/>
    </xf>
    <xf numFmtId="181" fontId="10" fillId="3" borderId="5" xfId="50" applyNumberFormat="1" applyFont="1" applyFill="1" applyBorder="1" applyAlignment="1">
      <alignment horizontal="center" vertical="center" wrapText="1"/>
    </xf>
    <xf numFmtId="177" fontId="11" fillId="3" borderId="5" xfId="50" applyNumberFormat="1" applyFont="1" applyFill="1" applyBorder="1" applyAlignment="1">
      <alignment horizontal="right" vertical="center"/>
    </xf>
    <xf numFmtId="177" fontId="17" fillId="6" borderId="5" xfId="50" applyNumberFormat="1" applyFont="1" applyFill="1" applyBorder="1" applyAlignment="1">
      <alignment horizontal="right" vertical="center" shrinkToFit="1"/>
    </xf>
    <xf numFmtId="181" fontId="2" fillId="3" borderId="5" xfId="50" applyNumberFormat="1" applyFont="1" applyFill="1" applyBorder="1" applyAlignment="1">
      <alignment horizontal="center" vertical="center" wrapText="1"/>
    </xf>
    <xf numFmtId="177" fontId="8" fillId="3" borderId="5" xfId="50" applyNumberFormat="1" applyFont="1" applyFill="1" applyBorder="1" applyAlignment="1">
      <alignment horizontal="right" vertical="center"/>
    </xf>
    <xf numFmtId="179" fontId="2" fillId="5" borderId="5" xfId="50" applyNumberFormat="1" applyFont="1" applyFill="1" applyBorder="1" applyAlignment="1">
      <alignment horizontal="center" vertical="center" wrapText="1"/>
    </xf>
    <xf numFmtId="177" fontId="16" fillId="0" borderId="5" xfId="50" applyNumberFormat="1" applyFont="1" applyFill="1" applyBorder="1" applyAlignment="1">
      <alignment horizontal="right" vertical="center" shrinkToFit="1"/>
    </xf>
    <xf numFmtId="177" fontId="16" fillId="0" borderId="5" xfId="50" applyNumberFormat="1" applyFont="1" applyFill="1" applyBorder="1" applyAlignment="1">
      <alignment horizontal="right" vertical="center"/>
    </xf>
    <xf numFmtId="177" fontId="2" fillId="0" borderId="5" xfId="50" applyNumberFormat="1" applyFont="1" applyFill="1" applyBorder="1" applyAlignment="1">
      <alignment horizontal="right" vertical="center" shrinkToFit="1"/>
    </xf>
    <xf numFmtId="177" fontId="2" fillId="3" borderId="5" xfId="50" applyNumberFormat="1" applyFont="1" applyFill="1" applyBorder="1" applyAlignment="1">
      <alignment horizontal="right" vertical="center"/>
    </xf>
    <xf numFmtId="0" fontId="2" fillId="0" borderId="0" xfId="50" applyNumberFormat="1" applyFont="1" applyFill="1" applyBorder="1" applyAlignment="1" applyProtection="1">
      <alignment horizontal="center" vertical="center"/>
    </xf>
    <xf numFmtId="177" fontId="13" fillId="6" borderId="3" xfId="50" applyNumberFormat="1" applyFont="1" applyFill="1" applyBorder="1" applyAlignment="1">
      <alignment horizontal="center" vertical="center" shrinkToFit="1"/>
    </xf>
    <xf numFmtId="10" fontId="2" fillId="3" borderId="5" xfId="50" applyNumberFormat="1" applyFont="1" applyFill="1" applyBorder="1" applyAlignment="1">
      <alignment horizontal="center" vertical="center" shrinkToFit="1"/>
    </xf>
    <xf numFmtId="177" fontId="13" fillId="0" borderId="3" xfId="50" applyNumberFormat="1" applyFont="1" applyFill="1" applyBorder="1" applyAlignment="1">
      <alignment horizontal="center" vertical="center" shrinkToFit="1"/>
    </xf>
    <xf numFmtId="0" fontId="8" fillId="0" borderId="0" xfId="50" applyFont="1" applyFill="1" applyBorder="1" applyAlignment="1">
      <alignment horizontal="center" vertical="center" wrapText="1"/>
    </xf>
    <xf numFmtId="0" fontId="5" fillId="0" borderId="0" xfId="50" applyFont="1" applyFill="1" applyBorder="1" applyAlignment="1">
      <alignment horizontal="center" vertical="center" wrapText="1"/>
    </xf>
    <xf numFmtId="0" fontId="1" fillId="0" borderId="0" xfId="50" applyFont="1" applyFill="1" applyBorder="1" applyAlignment="1">
      <alignment horizontal="center" vertical="center" wrapText="1"/>
    </xf>
    <xf numFmtId="0" fontId="1" fillId="0" borderId="5" xfId="50" applyFont="1" applyFill="1" applyBorder="1" applyAlignment="1">
      <alignment horizontal="center" vertical="top" wrapText="1"/>
    </xf>
    <xf numFmtId="0" fontId="1" fillId="0" borderId="0" xfId="50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vertical="center" wrapText="1"/>
    </xf>
    <xf numFmtId="181" fontId="14" fillId="0" borderId="5" xfId="0" applyNumberFormat="1" applyFont="1" applyBorder="1" applyAlignment="1">
      <alignment horizontal="right" vertical="center" wrapText="1"/>
    </xf>
    <xf numFmtId="181" fontId="14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7" fillId="0" borderId="5" xfId="49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176" fontId="2" fillId="3" borderId="5" xfId="50" applyNumberFormat="1" applyFont="1" applyFill="1" applyBorder="1" applyAlignment="1">
      <alignment horizontal="left" vertical="center" shrinkToFit="1"/>
    </xf>
    <xf numFmtId="181" fontId="8" fillId="3" borderId="5" xfId="50" applyNumberFormat="1" applyFont="1" applyFill="1" applyBorder="1" applyAlignment="1">
      <alignment horizontal="right" vertical="center" shrinkToFit="1"/>
    </xf>
    <xf numFmtId="177" fontId="19" fillId="6" borderId="5" xfId="50" applyNumberFormat="1" applyFont="1" applyFill="1" applyBorder="1" applyAlignment="1">
      <alignment horizontal="right" vertical="center" shrinkToFit="1"/>
    </xf>
    <xf numFmtId="10" fontId="2" fillId="0" borderId="0" xfId="50" applyNumberFormat="1" applyFont="1" applyFill="1" applyBorder="1" applyAlignment="1">
      <alignment horizontal="center" vertical="center"/>
    </xf>
    <xf numFmtId="0" fontId="8" fillId="0" borderId="4" xfId="50" applyFont="1" applyFill="1" applyBorder="1" applyAlignment="1">
      <alignment horizontal="center" vertical="center" wrapText="1"/>
    </xf>
    <xf numFmtId="176" fontId="5" fillId="0" borderId="5" xfId="50" applyNumberFormat="1" applyFont="1" applyFill="1" applyBorder="1" applyAlignment="1">
      <alignment horizontal="center" vertical="center" wrapText="1"/>
    </xf>
    <xf numFmtId="176" fontId="1" fillId="3" borderId="5" xfId="50" applyNumberFormat="1" applyFont="1" applyFill="1" applyBorder="1" applyAlignment="1">
      <alignment horizontal="center" vertical="center" shrinkToFit="1"/>
    </xf>
    <xf numFmtId="0" fontId="2" fillId="3" borderId="6" xfId="50" applyFont="1" applyFill="1" applyBorder="1" applyAlignment="1">
      <alignment horizontal="center" vertical="center" wrapText="1"/>
    </xf>
    <xf numFmtId="176" fontId="2" fillId="3" borderId="6" xfId="50" applyNumberFormat="1" applyFont="1" applyFill="1" applyBorder="1" applyAlignment="1">
      <alignment horizontal="center" vertical="center" shrinkToFit="1"/>
    </xf>
    <xf numFmtId="14" fontId="2" fillId="3" borderId="6" xfId="50" applyNumberFormat="1" applyFont="1" applyFill="1" applyBorder="1" applyAlignment="1">
      <alignment horizontal="center" vertical="center" wrapText="1"/>
    </xf>
    <xf numFmtId="177" fontId="2" fillId="3" borderId="6" xfId="50" applyNumberFormat="1" applyFont="1" applyFill="1" applyBorder="1" applyAlignment="1">
      <alignment horizontal="center" vertical="center" shrinkToFit="1"/>
    </xf>
    <xf numFmtId="177" fontId="20" fillId="3" borderId="5" xfId="50" applyNumberFormat="1" applyFont="1" applyFill="1" applyBorder="1" applyAlignment="1">
      <alignment horizontal="left" vertical="center"/>
    </xf>
    <xf numFmtId="0" fontId="2" fillId="3" borderId="7" xfId="50" applyFont="1" applyFill="1" applyBorder="1" applyAlignment="1">
      <alignment horizontal="center" vertical="center" wrapText="1"/>
    </xf>
    <xf numFmtId="176" fontId="2" fillId="3" borderId="7" xfId="50" applyNumberFormat="1" applyFont="1" applyFill="1" applyBorder="1" applyAlignment="1">
      <alignment horizontal="center" vertical="center" shrinkToFit="1"/>
    </xf>
    <xf numFmtId="14" fontId="2" fillId="3" borderId="7" xfId="50" applyNumberFormat="1" applyFont="1" applyFill="1" applyBorder="1" applyAlignment="1">
      <alignment horizontal="center" vertical="center" wrapText="1"/>
    </xf>
    <xf numFmtId="177" fontId="2" fillId="3" borderId="7" xfId="50" applyNumberFormat="1" applyFont="1" applyFill="1" applyBorder="1" applyAlignment="1">
      <alignment horizontal="right" vertical="center" shrinkToFit="1"/>
    </xf>
    <xf numFmtId="177" fontId="13" fillId="6" borderId="5" xfId="50" applyNumberFormat="1" applyFont="1" applyFill="1" applyBorder="1" applyAlignment="1">
      <alignment horizontal="center" vertical="center" shrinkToFit="1"/>
    </xf>
    <xf numFmtId="177" fontId="13" fillId="0" borderId="5" xfId="50" applyNumberFormat="1" applyFont="1" applyFill="1" applyBorder="1" applyAlignment="1">
      <alignment horizontal="center" vertical="center" shrinkToFit="1"/>
    </xf>
    <xf numFmtId="177" fontId="16" fillId="7" borderId="5" xfId="50" applyNumberFormat="1" applyFont="1" applyFill="1" applyBorder="1" applyAlignment="1">
      <alignment horizontal="right" vertical="center" shrinkToFit="1"/>
    </xf>
    <xf numFmtId="177" fontId="16" fillId="7" borderId="5" xfId="50" applyNumberFormat="1" applyFont="1" applyFill="1" applyBorder="1" applyAlignment="1">
      <alignment horizontal="right" vertical="center"/>
    </xf>
    <xf numFmtId="177" fontId="2" fillId="6" borderId="6" xfId="50" applyNumberFormat="1" applyFont="1" applyFill="1" applyBorder="1" applyAlignment="1">
      <alignment horizontal="right" vertical="center" shrinkToFit="1"/>
    </xf>
    <xf numFmtId="177" fontId="2" fillId="6" borderId="7" xfId="50" applyNumberFormat="1" applyFont="1" applyFill="1" applyBorder="1" applyAlignment="1">
      <alignment horizontal="right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7" Type="http://schemas.openxmlformats.org/officeDocument/2006/relationships/image" Target="../media/image11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7" Type="http://schemas.openxmlformats.org/officeDocument/2006/relationships/image" Target="../media/image11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190500</xdr:colOff>
      <xdr:row>5</xdr:row>
      <xdr:rowOff>6985</xdr:rowOff>
    </xdr:from>
    <xdr:to>
      <xdr:col>27</xdr:col>
      <xdr:colOff>542925</xdr:colOff>
      <xdr:row>13</xdr:row>
      <xdr:rowOff>13970</xdr:rowOff>
    </xdr:to>
    <xdr:pic>
      <xdr:nvPicPr>
        <xdr:cNvPr id="2" name="图片 1" descr="(LH0$6D35NDNK4OJ]S$S0AK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77550" y="1693545"/>
          <a:ext cx="10058400" cy="2933700"/>
        </a:xfrm>
        <a:prstGeom prst="rect">
          <a:avLst/>
        </a:prstGeom>
      </xdr:spPr>
    </xdr:pic>
    <xdr:clientData/>
  </xdr:twoCellAnchor>
  <xdr:twoCellAnchor editAs="oneCell">
    <xdr:from>
      <xdr:col>13</xdr:col>
      <xdr:colOff>485775</xdr:colOff>
      <xdr:row>5</xdr:row>
      <xdr:rowOff>104775</xdr:rowOff>
    </xdr:from>
    <xdr:to>
      <xdr:col>17</xdr:col>
      <xdr:colOff>952500</xdr:colOff>
      <xdr:row>8</xdr:row>
      <xdr:rowOff>150495</xdr:rowOff>
    </xdr:to>
    <xdr:pic>
      <xdr:nvPicPr>
        <xdr:cNvPr id="3" name="图片 2" descr="GNHG}Z2185IKLA]56@TP5KE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067800" y="1791335"/>
          <a:ext cx="3257550" cy="134175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32</xdr:row>
      <xdr:rowOff>47625</xdr:rowOff>
    </xdr:from>
    <xdr:to>
      <xdr:col>11</xdr:col>
      <xdr:colOff>286385</xdr:colOff>
      <xdr:row>51</xdr:row>
      <xdr:rowOff>9525</xdr:rowOff>
    </xdr:to>
    <xdr:pic>
      <xdr:nvPicPr>
        <xdr:cNvPr id="4" name="图片 3" descr="O[6{~KAYEXTNXUFY$`6%{MH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635" y="6939280"/>
          <a:ext cx="7086600" cy="2733675"/>
        </a:xfrm>
        <a:prstGeom prst="rect">
          <a:avLst/>
        </a:prstGeom>
      </xdr:spPr>
    </xdr:pic>
    <xdr:clientData/>
  </xdr:twoCellAnchor>
  <xdr:twoCellAnchor editAs="oneCell">
    <xdr:from>
      <xdr:col>16</xdr:col>
      <xdr:colOff>533400</xdr:colOff>
      <xdr:row>10</xdr:row>
      <xdr:rowOff>38100</xdr:rowOff>
    </xdr:from>
    <xdr:to>
      <xdr:col>28</xdr:col>
      <xdr:colOff>200025</xdr:colOff>
      <xdr:row>27</xdr:row>
      <xdr:rowOff>333375</xdr:rowOff>
    </xdr:to>
    <xdr:pic>
      <xdr:nvPicPr>
        <xdr:cNvPr id="5" name="图片 4" descr="){EHRL)NK5D]O3)K(OUH54R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11220450" y="3847465"/>
          <a:ext cx="10058400" cy="2996565"/>
        </a:xfrm>
        <a:prstGeom prst="rect">
          <a:avLst/>
        </a:prstGeom>
      </xdr:spPr>
    </xdr:pic>
    <xdr:clientData/>
  </xdr:twoCellAnchor>
  <xdr:twoCellAnchor editAs="oneCell">
    <xdr:from>
      <xdr:col>14</xdr:col>
      <xdr:colOff>685800</xdr:colOff>
      <xdr:row>11</xdr:row>
      <xdr:rowOff>247650</xdr:rowOff>
    </xdr:from>
    <xdr:to>
      <xdr:col>26</xdr:col>
      <xdr:colOff>180975</xdr:colOff>
      <xdr:row>13</xdr:row>
      <xdr:rowOff>321945</xdr:rowOff>
    </xdr:to>
    <xdr:pic>
      <xdr:nvPicPr>
        <xdr:cNvPr id="6" name="图片 5" descr="{`[OT1FJG{XZZC1BI_D}AN9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9953625" y="4312285"/>
          <a:ext cx="9934575" cy="6229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190500</xdr:colOff>
      <xdr:row>4</xdr:row>
      <xdr:rowOff>123825</xdr:rowOff>
    </xdr:from>
    <xdr:to>
      <xdr:col>23</xdr:col>
      <xdr:colOff>266700</xdr:colOff>
      <xdr:row>14</xdr:row>
      <xdr:rowOff>103505</xdr:rowOff>
    </xdr:to>
    <xdr:pic>
      <xdr:nvPicPr>
        <xdr:cNvPr id="6" name="图片 5" descr="{`[OT1FJG{XZZC1BI_D}AN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717530" y="1455420"/>
          <a:ext cx="7924800" cy="68961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52</xdr:row>
      <xdr:rowOff>19050</xdr:rowOff>
    </xdr:from>
    <xdr:to>
      <xdr:col>7</xdr:col>
      <xdr:colOff>146685</xdr:colOff>
      <xdr:row>68</xdr:row>
      <xdr:rowOff>19050</xdr:rowOff>
    </xdr:to>
    <xdr:pic>
      <xdr:nvPicPr>
        <xdr:cNvPr id="2" name="图片 1" descr="`9K$H@RY~PC2U$8L~RS7ZQV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9050" y="9608185"/>
          <a:ext cx="4333875" cy="23431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52</xdr:row>
      <xdr:rowOff>133350</xdr:rowOff>
    </xdr:from>
    <xdr:to>
      <xdr:col>12</xdr:col>
      <xdr:colOff>870585</xdr:colOff>
      <xdr:row>67</xdr:row>
      <xdr:rowOff>114300</xdr:rowOff>
    </xdr:to>
    <xdr:pic>
      <xdr:nvPicPr>
        <xdr:cNvPr id="3" name="图片 2" descr="E[}KN%`UOG4A0AQKST@_B]Q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4206240" y="9722485"/>
          <a:ext cx="4000500" cy="2181225"/>
        </a:xfrm>
        <a:prstGeom prst="rect">
          <a:avLst/>
        </a:prstGeom>
      </xdr:spPr>
    </xdr:pic>
    <xdr:clientData/>
  </xdr:twoCellAnchor>
  <xdr:twoCellAnchor editAs="oneCell">
    <xdr:from>
      <xdr:col>16</xdr:col>
      <xdr:colOff>133350</xdr:colOff>
      <xdr:row>22</xdr:row>
      <xdr:rowOff>38100</xdr:rowOff>
    </xdr:from>
    <xdr:to>
      <xdr:col>26</xdr:col>
      <xdr:colOff>628650</xdr:colOff>
      <xdr:row>29</xdr:row>
      <xdr:rowOff>99060</xdr:rowOff>
    </xdr:to>
    <xdr:pic>
      <xdr:nvPicPr>
        <xdr:cNvPr id="4" name="图片 3" descr="e871ee11325d6d7d43fb8f4ba405dcd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11546205" y="4725670"/>
          <a:ext cx="9515475" cy="2002155"/>
        </a:xfrm>
        <a:prstGeom prst="rect">
          <a:avLst/>
        </a:prstGeom>
      </xdr:spPr>
    </xdr:pic>
    <xdr:clientData/>
  </xdr:twoCellAnchor>
  <xdr:twoCellAnchor editAs="oneCell">
    <xdr:from>
      <xdr:col>0</xdr:col>
      <xdr:colOff>72390</xdr:colOff>
      <xdr:row>70</xdr:row>
      <xdr:rowOff>104775</xdr:rowOff>
    </xdr:from>
    <xdr:to>
      <xdr:col>8</xdr:col>
      <xdr:colOff>353060</xdr:colOff>
      <xdr:row>102</xdr:row>
      <xdr:rowOff>57150</xdr:rowOff>
    </xdr:to>
    <xdr:pic>
      <xdr:nvPicPr>
        <xdr:cNvPr id="5" name="图片 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2390" y="12322810"/>
          <a:ext cx="4991100" cy="452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266700</xdr:colOff>
      <xdr:row>69</xdr:row>
      <xdr:rowOff>85725</xdr:rowOff>
    </xdr:from>
    <xdr:to>
      <xdr:col>16</xdr:col>
      <xdr:colOff>95250</xdr:colOff>
      <xdr:row>116</xdr:row>
      <xdr:rowOff>63500</xdr:rowOff>
    </xdr:to>
    <xdr:pic>
      <xdr:nvPicPr>
        <xdr:cNvPr id="7" name="图片 6" descr="$CNN[F`D1LKW}E_C%@12E7R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977130" y="12160885"/>
          <a:ext cx="6530975" cy="6692900"/>
        </a:xfrm>
        <a:prstGeom prst="rect">
          <a:avLst/>
        </a:prstGeom>
      </xdr:spPr>
    </xdr:pic>
    <xdr:clientData/>
  </xdr:twoCellAnchor>
  <xdr:twoCellAnchor editAs="oneCell">
    <xdr:from>
      <xdr:col>18</xdr:col>
      <xdr:colOff>66675</xdr:colOff>
      <xdr:row>69</xdr:row>
      <xdr:rowOff>0</xdr:rowOff>
    </xdr:from>
    <xdr:to>
      <xdr:col>20</xdr:col>
      <xdr:colOff>1243330</xdr:colOff>
      <xdr:row>110</xdr:row>
      <xdr:rowOff>6985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2851130" y="12075160"/>
          <a:ext cx="3948430" cy="58648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190500</xdr:colOff>
      <xdr:row>4</xdr:row>
      <xdr:rowOff>123825</xdr:rowOff>
    </xdr:from>
    <xdr:to>
      <xdr:col>23</xdr:col>
      <xdr:colOff>266700</xdr:colOff>
      <xdr:row>6</xdr:row>
      <xdr:rowOff>103505</xdr:rowOff>
    </xdr:to>
    <xdr:pic>
      <xdr:nvPicPr>
        <xdr:cNvPr id="2" name="图片 1" descr="{`[OT1FJG{XZZC1BI_D}AN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717530" y="1455420"/>
          <a:ext cx="7924800" cy="68961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52</xdr:row>
      <xdr:rowOff>19050</xdr:rowOff>
    </xdr:from>
    <xdr:to>
      <xdr:col>7</xdr:col>
      <xdr:colOff>146685</xdr:colOff>
      <xdr:row>68</xdr:row>
      <xdr:rowOff>19050</xdr:rowOff>
    </xdr:to>
    <xdr:pic>
      <xdr:nvPicPr>
        <xdr:cNvPr id="3" name="图片 2" descr="`9K$H@RY~PC2U$8L~RS7ZQV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9050" y="12663805"/>
          <a:ext cx="4333875" cy="23431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52</xdr:row>
      <xdr:rowOff>133350</xdr:rowOff>
    </xdr:from>
    <xdr:to>
      <xdr:col>12</xdr:col>
      <xdr:colOff>870585</xdr:colOff>
      <xdr:row>67</xdr:row>
      <xdr:rowOff>114300</xdr:rowOff>
    </xdr:to>
    <xdr:pic>
      <xdr:nvPicPr>
        <xdr:cNvPr id="4" name="图片 3" descr="E[}KN%`UOG4A0AQKST@_B]Q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4206240" y="12778105"/>
          <a:ext cx="4000500" cy="2181225"/>
        </a:xfrm>
        <a:prstGeom prst="rect">
          <a:avLst/>
        </a:prstGeom>
      </xdr:spPr>
    </xdr:pic>
    <xdr:clientData/>
  </xdr:twoCellAnchor>
  <xdr:twoCellAnchor editAs="oneCell">
    <xdr:from>
      <xdr:col>16</xdr:col>
      <xdr:colOff>285750</xdr:colOff>
      <xdr:row>11</xdr:row>
      <xdr:rowOff>38100</xdr:rowOff>
    </xdr:from>
    <xdr:to>
      <xdr:col>27</xdr:col>
      <xdr:colOff>95250</xdr:colOff>
      <xdr:row>17</xdr:row>
      <xdr:rowOff>241935</xdr:rowOff>
    </xdr:to>
    <xdr:pic>
      <xdr:nvPicPr>
        <xdr:cNvPr id="5" name="图片 4" descr="e871ee11325d6d7d43fb8f4ba405dcd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11698605" y="4277995"/>
          <a:ext cx="9515475" cy="2002155"/>
        </a:xfrm>
        <a:prstGeom prst="rect">
          <a:avLst/>
        </a:prstGeom>
      </xdr:spPr>
    </xdr:pic>
    <xdr:clientData/>
  </xdr:twoCellAnchor>
  <xdr:twoCellAnchor editAs="oneCell">
    <xdr:from>
      <xdr:col>0</xdr:col>
      <xdr:colOff>72390</xdr:colOff>
      <xdr:row>70</xdr:row>
      <xdr:rowOff>104775</xdr:rowOff>
    </xdr:from>
    <xdr:to>
      <xdr:col>8</xdr:col>
      <xdr:colOff>353060</xdr:colOff>
      <xdr:row>102</xdr:row>
      <xdr:rowOff>57150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2390" y="15378430"/>
          <a:ext cx="4991100" cy="452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266700</xdr:colOff>
      <xdr:row>69</xdr:row>
      <xdr:rowOff>85725</xdr:rowOff>
    </xdr:from>
    <xdr:to>
      <xdr:col>16</xdr:col>
      <xdr:colOff>95250</xdr:colOff>
      <xdr:row>116</xdr:row>
      <xdr:rowOff>63500</xdr:rowOff>
    </xdr:to>
    <xdr:pic>
      <xdr:nvPicPr>
        <xdr:cNvPr id="7" name="图片 6" descr="$CNN[F`D1LKW}E_C%@12E7R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977130" y="15216505"/>
          <a:ext cx="6530975" cy="6692900"/>
        </a:xfrm>
        <a:prstGeom prst="rect">
          <a:avLst/>
        </a:prstGeom>
      </xdr:spPr>
    </xdr:pic>
    <xdr:clientData/>
  </xdr:twoCellAnchor>
  <xdr:twoCellAnchor editAs="oneCell">
    <xdr:from>
      <xdr:col>18</xdr:col>
      <xdr:colOff>66675</xdr:colOff>
      <xdr:row>69</xdr:row>
      <xdr:rowOff>0</xdr:rowOff>
    </xdr:from>
    <xdr:to>
      <xdr:col>20</xdr:col>
      <xdr:colOff>1243330</xdr:colOff>
      <xdr:row>110</xdr:row>
      <xdr:rowOff>6985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2851130" y="15130780"/>
          <a:ext cx="3948430" cy="5864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180975</xdr:colOff>
      <xdr:row>1</xdr:row>
      <xdr:rowOff>342900</xdr:rowOff>
    </xdr:from>
    <xdr:to>
      <xdr:col>26</xdr:col>
      <xdr:colOff>333375</xdr:colOff>
      <xdr:row>7</xdr:row>
      <xdr:rowOff>658495</xdr:rowOff>
    </xdr:to>
    <xdr:pic>
      <xdr:nvPicPr>
        <xdr:cNvPr id="9" name="图片 8" descr="CD50D17AF115F1582FD258BD1E4D050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708005" y="609600"/>
          <a:ext cx="10058400" cy="2776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N41"/>
  <sheetViews>
    <sheetView workbookViewId="0">
      <selection activeCell="E14" sqref="E14"/>
    </sheetView>
  </sheetViews>
  <sheetFormatPr defaultColWidth="9" defaultRowHeight="11.25"/>
  <cols>
    <col min="1" max="1" width="3.875" style="1" customWidth="1"/>
    <col min="2" max="2" width="6.75" style="4" customWidth="1"/>
    <col min="3" max="3" width="4.5" style="1" customWidth="1"/>
    <col min="4" max="4" width="11.625" style="5" customWidth="1"/>
    <col min="5" max="5" width="9.75" style="5" customWidth="1"/>
    <col min="6" max="6" width="9" style="4" customWidth="1"/>
    <col min="7" max="7" width="8" style="5" customWidth="1"/>
    <col min="8" max="8" width="8.75" style="5" customWidth="1"/>
    <col min="9" max="9" width="10.625" style="1" customWidth="1"/>
    <col min="10" max="10" width="7.375" style="1" customWidth="1"/>
    <col min="11" max="11" width="9" style="1" customWidth="1"/>
    <col min="12" max="12" width="10.75" style="1" customWidth="1"/>
    <col min="13" max="13" width="12.625" style="1" customWidth="1"/>
    <col min="14" max="14" width="9" style="1"/>
    <col min="15" max="15" width="9.625" style="1"/>
    <col min="16" max="17" width="9" style="1"/>
    <col min="18" max="18" width="27.375" style="1" customWidth="1"/>
    <col min="19" max="19" width="9" style="1"/>
    <col min="20" max="20" width="19" style="1" customWidth="1"/>
    <col min="21" max="16384" width="9" style="1"/>
  </cols>
  <sheetData>
    <row r="1" ht="21" customHeight="1" spans="1:13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27.95" customHeight="1" spans="1:40">
      <c r="A2" s="8" t="s">
        <v>1</v>
      </c>
      <c r="B2" s="9"/>
      <c r="C2" s="10" t="s">
        <v>2</v>
      </c>
      <c r="D2" s="11"/>
      <c r="E2" s="11"/>
      <c r="F2" s="11"/>
      <c r="G2" s="11"/>
      <c r="H2" s="11"/>
      <c r="I2" s="80"/>
      <c r="J2" s="81" t="s">
        <v>3</v>
      </c>
      <c r="K2" s="82">
        <v>7605</v>
      </c>
      <c r="L2" s="83" t="s">
        <v>4</v>
      </c>
      <c r="M2" s="83" t="s">
        <v>5</v>
      </c>
      <c r="O2" s="85"/>
      <c r="P2" s="132"/>
      <c r="Q2" s="133"/>
      <c r="R2" s="134"/>
      <c r="S2" s="16"/>
      <c r="T2" s="135"/>
      <c r="U2" s="136"/>
      <c r="V2" s="136"/>
      <c r="W2" s="137"/>
      <c r="X2" s="138"/>
      <c r="Y2" s="139"/>
      <c r="Z2" s="140"/>
      <c r="AA2" s="139"/>
      <c r="AB2" s="141" t="s">
        <v>6</v>
      </c>
      <c r="AC2" s="142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</row>
    <row r="3" ht="27.95" customHeight="1" spans="1:26">
      <c r="A3" s="8" t="s">
        <v>7</v>
      </c>
      <c r="B3" s="9"/>
      <c r="C3" s="12">
        <v>5585473.98</v>
      </c>
      <c r="D3" s="14"/>
      <c r="E3" s="14"/>
      <c r="F3" s="15" t="s">
        <v>8</v>
      </c>
      <c r="G3" s="16" t="s">
        <v>9</v>
      </c>
      <c r="H3" s="17" t="s">
        <v>10</v>
      </c>
      <c r="I3" s="86"/>
      <c r="J3" s="87"/>
      <c r="K3" s="88"/>
      <c r="L3" s="25" t="s">
        <v>11</v>
      </c>
      <c r="M3" s="89" t="s">
        <v>12</v>
      </c>
      <c r="O3" s="85" t="s">
        <v>5</v>
      </c>
      <c r="P3" s="132">
        <v>66</v>
      </c>
      <c r="Q3" s="133">
        <v>7605</v>
      </c>
      <c r="R3" s="134" t="s">
        <v>2</v>
      </c>
      <c r="S3" s="16" t="s">
        <v>9</v>
      </c>
      <c r="T3" s="135">
        <v>5585473.98</v>
      </c>
      <c r="U3" s="136" t="s">
        <v>13</v>
      </c>
      <c r="V3" s="136" t="s">
        <v>14</v>
      </c>
      <c r="W3" s="137" t="s">
        <v>15</v>
      </c>
      <c r="X3" s="138" t="s">
        <v>16</v>
      </c>
      <c r="Y3" s="94" t="s">
        <v>17</v>
      </c>
      <c r="Z3" s="140"/>
    </row>
    <row r="4" ht="27.95" customHeight="1" spans="1:26">
      <c r="A4" s="8" t="s">
        <v>18</v>
      </c>
      <c r="B4" s="9"/>
      <c r="C4" s="18"/>
      <c r="D4" s="20"/>
      <c r="E4" s="20"/>
      <c r="F4" s="15" t="s">
        <v>19</v>
      </c>
      <c r="G4" s="21"/>
      <c r="H4" s="22"/>
      <c r="I4" s="91"/>
      <c r="J4" s="92"/>
      <c r="K4" s="93"/>
      <c r="L4" s="15" t="s">
        <v>20</v>
      </c>
      <c r="M4" s="94" t="s">
        <v>17</v>
      </c>
      <c r="O4" s="85" t="s">
        <v>21</v>
      </c>
      <c r="P4" s="132">
        <v>71</v>
      </c>
      <c r="Q4" s="133">
        <v>7684</v>
      </c>
      <c r="R4" s="134" t="s">
        <v>22</v>
      </c>
      <c r="S4" s="16" t="s">
        <v>23</v>
      </c>
      <c r="T4" s="135">
        <v>7368396.92</v>
      </c>
      <c r="U4" s="136" t="s">
        <v>24</v>
      </c>
      <c r="V4" s="136" t="s">
        <v>25</v>
      </c>
      <c r="W4" s="137" t="s">
        <v>15</v>
      </c>
      <c r="X4" s="138" t="s">
        <v>16</v>
      </c>
      <c r="Y4" s="94" t="s">
        <v>17</v>
      </c>
      <c r="Z4" s="140"/>
    </row>
    <row r="5" ht="27.95" customHeight="1" spans="1:13">
      <c r="A5" s="23" t="s">
        <v>26</v>
      </c>
      <c r="B5" s="8" t="s">
        <v>27</v>
      </c>
      <c r="C5" s="27"/>
      <c r="D5" s="9"/>
      <c r="E5" s="148" t="s">
        <v>28</v>
      </c>
      <c r="F5" s="8" t="s">
        <v>29</v>
      </c>
      <c r="G5" s="27"/>
      <c r="H5" s="27"/>
      <c r="I5" s="9"/>
      <c r="J5" s="8" t="s">
        <v>30</v>
      </c>
      <c r="K5" s="9"/>
      <c r="L5" s="12" t="s">
        <v>31</v>
      </c>
      <c r="M5" s="14"/>
    </row>
    <row r="6" ht="27.95" customHeight="1" spans="1:13">
      <c r="A6" s="28"/>
      <c r="B6" s="149" t="s">
        <v>32</v>
      </c>
      <c r="C6" s="25" t="s">
        <v>33</v>
      </c>
      <c r="D6" s="15" t="s">
        <v>34</v>
      </c>
      <c r="E6" s="15"/>
      <c r="F6" s="149" t="s">
        <v>35</v>
      </c>
      <c r="G6" s="15" t="s">
        <v>36</v>
      </c>
      <c r="H6" s="12" t="s">
        <v>37</v>
      </c>
      <c r="I6" s="25" t="s">
        <v>38</v>
      </c>
      <c r="J6" s="25" t="s">
        <v>32</v>
      </c>
      <c r="K6" s="25" t="s">
        <v>34</v>
      </c>
      <c r="L6" s="15" t="s">
        <v>39</v>
      </c>
      <c r="M6" s="15" t="s">
        <v>40</v>
      </c>
    </row>
    <row r="7" s="2" customFormat="1" ht="54" customHeight="1" spans="1:15">
      <c r="A7" s="31">
        <v>1</v>
      </c>
      <c r="B7" s="150">
        <v>43333</v>
      </c>
      <c r="C7" s="33" t="s">
        <v>41</v>
      </c>
      <c r="D7" s="34">
        <v>2670000</v>
      </c>
      <c r="E7" s="34"/>
      <c r="F7" s="34">
        <f>ROUNDUP(D7*0.01,0)</f>
        <v>26700</v>
      </c>
      <c r="G7" s="34">
        <v>0</v>
      </c>
      <c r="H7" s="35" t="s">
        <v>42</v>
      </c>
      <c r="I7" s="96">
        <f>F7+G7</f>
        <v>26700</v>
      </c>
      <c r="J7" s="97"/>
      <c r="K7" s="108"/>
      <c r="L7" s="108">
        <f>D7*5%</f>
        <v>133500</v>
      </c>
      <c r="M7" s="96">
        <f>D7-L7</f>
        <v>2536500</v>
      </c>
      <c r="O7" s="2">
        <f>D7*0.05</f>
        <v>133500</v>
      </c>
    </row>
    <row r="8" s="2" customFormat="1" ht="20.1" customHeight="1" spans="1:13">
      <c r="A8" s="45"/>
      <c r="B8" s="63"/>
      <c r="C8" s="47"/>
      <c r="D8" s="48"/>
      <c r="E8" s="48"/>
      <c r="F8" s="48"/>
      <c r="G8" s="48"/>
      <c r="H8" s="50"/>
      <c r="I8" s="106"/>
      <c r="J8" s="107"/>
      <c r="K8" s="108"/>
      <c r="L8" s="109" t="s">
        <v>43</v>
      </c>
      <c r="M8" s="106"/>
    </row>
    <row r="9" s="2" customFormat="1" ht="20.1" customHeight="1" spans="1:13">
      <c r="A9" s="45"/>
      <c r="B9" s="46"/>
      <c r="C9" s="47"/>
      <c r="D9" s="48"/>
      <c r="E9" s="48"/>
      <c r="F9" s="48"/>
      <c r="G9" s="48"/>
      <c r="H9" s="66"/>
      <c r="I9" s="106"/>
      <c r="J9" s="107"/>
      <c r="K9" s="108"/>
      <c r="L9" s="108"/>
      <c r="M9" s="106"/>
    </row>
    <row r="10" s="2" customFormat="1" ht="45" customHeight="1" spans="1:15">
      <c r="A10" s="31">
        <v>2</v>
      </c>
      <c r="B10" s="150">
        <v>43845</v>
      </c>
      <c r="C10" s="33" t="s">
        <v>41</v>
      </c>
      <c r="D10" s="34"/>
      <c r="E10" s="34">
        <v>90000</v>
      </c>
      <c r="F10" s="34">
        <f>ROUNDUP(D10*0.01,0)</f>
        <v>0</v>
      </c>
      <c r="G10" s="34">
        <v>0</v>
      </c>
      <c r="H10" s="35" t="s">
        <v>42</v>
      </c>
      <c r="I10" s="96">
        <f>F10+G10</f>
        <v>0</v>
      </c>
      <c r="J10" s="97"/>
      <c r="K10" s="162"/>
      <c r="L10" s="162">
        <v>1800</v>
      </c>
      <c r="M10" s="96">
        <f>E10-L10</f>
        <v>88200</v>
      </c>
      <c r="N10" s="50" t="s">
        <v>44</v>
      </c>
      <c r="O10" s="50" t="s">
        <v>44</v>
      </c>
    </row>
    <row r="11" s="2" customFormat="1" ht="20.1" customHeight="1" spans="1:13">
      <c r="A11" s="45"/>
      <c r="B11" s="63"/>
      <c r="C11" s="47"/>
      <c r="D11" s="49"/>
      <c r="E11" s="49" t="s">
        <v>45</v>
      </c>
      <c r="F11" s="49"/>
      <c r="G11" s="49"/>
      <c r="H11" s="65"/>
      <c r="I11" s="49"/>
      <c r="J11" s="118"/>
      <c r="K11" s="162"/>
      <c r="L11" s="163" t="s">
        <v>46</v>
      </c>
      <c r="M11" s="106"/>
    </row>
    <row r="12" s="2" customFormat="1" ht="20.1" customHeight="1" spans="1:13">
      <c r="A12" s="45"/>
      <c r="B12" s="46" t="s">
        <v>47</v>
      </c>
      <c r="C12" s="47"/>
      <c r="D12" s="48"/>
      <c r="E12" s="48"/>
      <c r="F12" s="48"/>
      <c r="G12" s="48"/>
      <c r="H12" s="66"/>
      <c r="I12" s="106"/>
      <c r="J12" s="107"/>
      <c r="K12" s="108"/>
      <c r="L12" s="108"/>
      <c r="M12" s="106"/>
    </row>
    <row r="13" s="2" customFormat="1" ht="23.1" customHeight="1" spans="1:13">
      <c r="A13" s="151">
        <v>3</v>
      </c>
      <c r="B13" s="152">
        <v>43850</v>
      </c>
      <c r="C13" s="153" t="s">
        <v>41</v>
      </c>
      <c r="D13" s="154">
        <v>1025800</v>
      </c>
      <c r="E13" s="154"/>
      <c r="F13" s="154">
        <f>ROUNDUP(D13*0.01,0)</f>
        <v>10258</v>
      </c>
      <c r="G13" s="155" t="s">
        <v>48</v>
      </c>
      <c r="H13" s="66"/>
      <c r="I13" s="106"/>
      <c r="J13" s="107"/>
      <c r="K13" s="108"/>
      <c r="L13" s="108">
        <v>-1800</v>
      </c>
      <c r="M13" s="164">
        <f>D13-L13-L14</f>
        <v>1007084</v>
      </c>
    </row>
    <row r="14" s="2" customFormat="1" ht="29.1" customHeight="1" spans="1:13">
      <c r="A14" s="156"/>
      <c r="B14" s="157"/>
      <c r="C14" s="158"/>
      <c r="D14" s="159"/>
      <c r="E14" s="159"/>
      <c r="F14" s="159"/>
      <c r="G14" s="48">
        <v>0</v>
      </c>
      <c r="H14" s="50" t="s">
        <v>42</v>
      </c>
      <c r="I14" s="106">
        <f>F13+G14</f>
        <v>10258</v>
      </c>
      <c r="J14" s="107"/>
      <c r="K14" s="119"/>
      <c r="L14" s="119">
        <f>D13*0.02</f>
        <v>20516</v>
      </c>
      <c r="M14" s="165"/>
    </row>
    <row r="15" s="2" customFormat="1" ht="20.1" hidden="1" customHeight="1" spans="1:13">
      <c r="A15" s="45"/>
      <c r="B15" s="63"/>
      <c r="C15" s="47"/>
      <c r="D15" s="49" t="s">
        <v>49</v>
      </c>
      <c r="E15" s="49"/>
      <c r="F15" s="49" t="s">
        <v>50</v>
      </c>
      <c r="G15" s="49"/>
      <c r="H15" s="65"/>
      <c r="I15" s="49"/>
      <c r="J15" s="118"/>
      <c r="K15" s="119"/>
      <c r="L15" s="120" t="s">
        <v>46</v>
      </c>
      <c r="M15" s="106"/>
    </row>
    <row r="16" s="2" customFormat="1" ht="20.1" hidden="1" customHeight="1" spans="1:13">
      <c r="A16" s="45"/>
      <c r="B16" s="63"/>
      <c r="C16" s="47"/>
      <c r="D16" s="48"/>
      <c r="E16" s="48"/>
      <c r="F16" s="48"/>
      <c r="G16" s="48"/>
      <c r="H16" s="66"/>
      <c r="I16" s="106"/>
      <c r="J16" s="107"/>
      <c r="K16" s="121"/>
      <c r="L16" s="121"/>
      <c r="M16" s="106"/>
    </row>
    <row r="17" s="2" customFormat="1" ht="20.1" hidden="1" customHeight="1" spans="1:13">
      <c r="A17" s="45"/>
      <c r="B17" s="63"/>
      <c r="C17" s="47"/>
      <c r="D17" s="48"/>
      <c r="E17" s="48"/>
      <c r="F17" s="48"/>
      <c r="G17" s="48"/>
      <c r="H17" s="66"/>
      <c r="I17" s="106"/>
      <c r="J17" s="107"/>
      <c r="K17" s="121"/>
      <c r="L17" s="121"/>
      <c r="M17" s="106"/>
    </row>
    <row r="18" s="2" customFormat="1" ht="20.1" hidden="1" customHeight="1" spans="1:13">
      <c r="A18" s="45"/>
      <c r="B18" s="63"/>
      <c r="C18" s="47"/>
      <c r="D18" s="48"/>
      <c r="E18" s="48"/>
      <c r="F18" s="48"/>
      <c r="G18" s="48"/>
      <c r="H18" s="66"/>
      <c r="I18" s="106"/>
      <c r="J18" s="107"/>
      <c r="K18" s="121"/>
      <c r="L18" s="121"/>
      <c r="M18" s="106"/>
    </row>
    <row r="19" s="2" customFormat="1" ht="20.1" hidden="1" customHeight="1" spans="1:13">
      <c r="A19" s="45"/>
      <c r="B19" s="63"/>
      <c r="C19" s="47"/>
      <c r="D19" s="48"/>
      <c r="E19" s="48"/>
      <c r="F19" s="48"/>
      <c r="G19" s="48"/>
      <c r="H19" s="66"/>
      <c r="I19" s="106"/>
      <c r="J19" s="107"/>
      <c r="K19" s="121"/>
      <c r="L19" s="121"/>
      <c r="M19" s="106"/>
    </row>
    <row r="20" s="2" customFormat="1" ht="20.1" hidden="1" customHeight="1" spans="1:13">
      <c r="A20" s="45"/>
      <c r="B20" s="63"/>
      <c r="C20" s="47"/>
      <c r="D20" s="48"/>
      <c r="E20" s="48"/>
      <c r="F20" s="48"/>
      <c r="G20" s="48"/>
      <c r="H20" s="66"/>
      <c r="I20" s="106"/>
      <c r="J20" s="107"/>
      <c r="K20" s="121"/>
      <c r="L20" s="121"/>
      <c r="M20" s="106"/>
    </row>
    <row r="21" s="2" customFormat="1" ht="20.1" hidden="1" customHeight="1" spans="1:13">
      <c r="A21" s="45"/>
      <c r="B21" s="63"/>
      <c r="C21" s="47"/>
      <c r="D21" s="48"/>
      <c r="E21" s="48"/>
      <c r="F21" s="48"/>
      <c r="G21" s="48"/>
      <c r="H21" s="66"/>
      <c r="I21" s="106"/>
      <c r="J21" s="107"/>
      <c r="K21" s="121"/>
      <c r="L21" s="121"/>
      <c r="M21" s="106"/>
    </row>
    <row r="22" s="2" customFormat="1" ht="20.1" hidden="1" customHeight="1" spans="1:13">
      <c r="A22" s="45"/>
      <c r="B22" s="63"/>
      <c r="C22" s="47"/>
      <c r="D22" s="48"/>
      <c r="E22" s="48"/>
      <c r="F22" s="48"/>
      <c r="G22" s="48"/>
      <c r="H22" s="66"/>
      <c r="I22" s="106"/>
      <c r="J22" s="107"/>
      <c r="K22" s="121"/>
      <c r="L22" s="121"/>
      <c r="M22" s="106"/>
    </row>
    <row r="23" s="2" customFormat="1" ht="20.1" customHeight="1" spans="1:16">
      <c r="A23" s="45"/>
      <c r="B23" s="63"/>
      <c r="C23" s="47"/>
      <c r="D23" s="48"/>
      <c r="E23" s="48"/>
      <c r="F23" s="48"/>
      <c r="G23" s="48"/>
      <c r="H23" s="66"/>
      <c r="I23" s="106"/>
      <c r="J23" s="107"/>
      <c r="K23" s="119"/>
      <c r="L23" s="120" t="s">
        <v>46</v>
      </c>
      <c r="M23" s="106"/>
      <c r="O23" s="2">
        <v>192000</v>
      </c>
      <c r="P23" s="2">
        <f>O23-M10</f>
        <v>103800</v>
      </c>
    </row>
    <row r="24" s="2" customFormat="1" ht="20.1" customHeight="1" spans="1:13">
      <c r="A24" s="45"/>
      <c r="B24" s="63"/>
      <c r="C24" s="47"/>
      <c r="D24" s="48"/>
      <c r="E24" s="48"/>
      <c r="F24" s="48"/>
      <c r="G24" s="48"/>
      <c r="H24" s="66"/>
      <c r="I24" s="106"/>
      <c r="J24" s="107"/>
      <c r="K24" s="48"/>
      <c r="L24" s="48"/>
      <c r="M24" s="106"/>
    </row>
    <row r="25" s="2" customFormat="1" ht="20.1" customHeight="1" spans="1:15">
      <c r="A25" s="45"/>
      <c r="B25" s="63"/>
      <c r="C25" s="47"/>
      <c r="D25" s="48"/>
      <c r="E25" s="48"/>
      <c r="F25" s="48"/>
      <c r="G25" s="48"/>
      <c r="H25" s="66"/>
      <c r="I25" s="106"/>
      <c r="J25" s="107"/>
      <c r="K25" s="122" t="s">
        <v>51</v>
      </c>
      <c r="L25" s="48"/>
      <c r="M25" s="106"/>
      <c r="N25" s="2">
        <f>F26*2</f>
        <v>73916</v>
      </c>
      <c r="O25" s="2">
        <f>D26*0.02</f>
        <v>73916</v>
      </c>
    </row>
    <row r="26" ht="30" customHeight="1" spans="1:16">
      <c r="A26" s="67" t="s">
        <v>38</v>
      </c>
      <c r="B26" s="68"/>
      <c r="C26" s="69" t="s">
        <v>52</v>
      </c>
      <c r="D26" s="70">
        <f t="shared" ref="D26:G26" si="0">SUM(D7:D25)</f>
        <v>3695800</v>
      </c>
      <c r="E26" s="49">
        <f t="shared" si="0"/>
        <v>90000</v>
      </c>
      <c r="F26" s="70">
        <f t="shared" si="0"/>
        <v>36958</v>
      </c>
      <c r="G26" s="70">
        <f t="shared" si="0"/>
        <v>0</v>
      </c>
      <c r="H26" s="72" t="s">
        <v>52</v>
      </c>
      <c r="I26" s="70">
        <f t="shared" ref="I26:M26" si="1">SUM(I7:I25)</f>
        <v>36958</v>
      </c>
      <c r="J26" s="72" t="s">
        <v>52</v>
      </c>
      <c r="K26" s="70">
        <f t="shared" si="1"/>
        <v>0</v>
      </c>
      <c r="L26" s="70">
        <f t="shared" si="1"/>
        <v>154016</v>
      </c>
      <c r="M26" s="70">
        <f t="shared" si="1"/>
        <v>3631784</v>
      </c>
      <c r="N26" s="2"/>
      <c r="O26" s="147">
        <f>D26/C3</f>
        <v>0.661680640395714</v>
      </c>
      <c r="P26" s="2"/>
    </row>
    <row r="27" ht="30" customHeight="1" spans="1:16">
      <c r="A27" s="25" t="s">
        <v>53</v>
      </c>
      <c r="B27" s="25"/>
      <c r="C27" s="25" t="s">
        <v>54</v>
      </c>
      <c r="D27" s="25"/>
      <c r="E27" s="25"/>
      <c r="F27" s="160">
        <f>M13</f>
        <v>1007084</v>
      </c>
      <c r="G27" s="160"/>
      <c r="H27" s="160"/>
      <c r="I27" s="160"/>
      <c r="J27" s="25" t="s">
        <v>55</v>
      </c>
      <c r="K27" s="25"/>
      <c r="L27" s="26" t="s">
        <v>56</v>
      </c>
      <c r="M27" s="26"/>
      <c r="N27" s="2"/>
      <c r="O27" s="2">
        <f>D26*0.02</f>
        <v>73916</v>
      </c>
      <c r="P27" s="2"/>
    </row>
    <row r="28" ht="30" customHeight="1" spans="1:16">
      <c r="A28" s="25"/>
      <c r="B28" s="25"/>
      <c r="C28" s="25" t="s">
        <v>57</v>
      </c>
      <c r="D28" s="25"/>
      <c r="E28" s="25"/>
      <c r="F28" s="161">
        <v>0</v>
      </c>
      <c r="G28" s="161"/>
      <c r="H28" s="161"/>
      <c r="I28" s="161"/>
      <c r="J28" s="25"/>
      <c r="K28" s="25"/>
      <c r="L28" s="26"/>
      <c r="M28" s="26"/>
      <c r="N28" s="2"/>
      <c r="O28" s="2">
        <f>O27/2</f>
        <v>36958</v>
      </c>
      <c r="P28" s="2"/>
    </row>
    <row r="29" ht="50.1" hidden="1" customHeight="1" spans="1:13">
      <c r="A29" s="28" t="s">
        <v>58</v>
      </c>
      <c r="B29" s="28"/>
      <c r="C29" s="77"/>
      <c r="D29" s="77"/>
      <c r="E29" s="77"/>
      <c r="F29" s="77"/>
      <c r="G29" s="77"/>
      <c r="H29" s="77"/>
      <c r="I29" s="77"/>
      <c r="J29" s="28" t="s">
        <v>59</v>
      </c>
      <c r="K29" s="28" t="s">
        <v>60</v>
      </c>
      <c r="L29" s="28"/>
      <c r="M29" s="28"/>
    </row>
    <row r="30" ht="50.1" hidden="1" customHeight="1" spans="1:13">
      <c r="A30" s="25" t="s">
        <v>61</v>
      </c>
      <c r="B30" s="25"/>
      <c r="C30" s="78"/>
      <c r="D30" s="78"/>
      <c r="E30" s="78"/>
      <c r="F30" s="78"/>
      <c r="G30" s="78"/>
      <c r="H30" s="78"/>
      <c r="I30" s="78"/>
      <c r="J30" s="25" t="s">
        <v>62</v>
      </c>
      <c r="K30" s="78"/>
      <c r="L30" s="78"/>
      <c r="M30" s="78"/>
    </row>
    <row r="31" ht="50.1" hidden="1" customHeight="1" spans="1:13">
      <c r="A31" s="25" t="s">
        <v>63</v>
      </c>
      <c r="B31" s="25"/>
      <c r="C31" s="78"/>
      <c r="D31" s="78"/>
      <c r="E31" s="78"/>
      <c r="F31" s="78"/>
      <c r="G31" s="78"/>
      <c r="H31" s="78"/>
      <c r="I31" s="78"/>
      <c r="J31" s="25" t="s">
        <v>64</v>
      </c>
      <c r="K31" s="130"/>
      <c r="L31" s="130"/>
      <c r="M31" s="130"/>
    </row>
    <row r="32" ht="50.1" hidden="1" customHeight="1" spans="1:13">
      <c r="A32" s="25" t="s">
        <v>65</v>
      </c>
      <c r="B32" s="25"/>
      <c r="C32" s="78"/>
      <c r="D32" s="78"/>
      <c r="E32" s="78"/>
      <c r="F32" s="78"/>
      <c r="G32" s="78"/>
      <c r="H32" s="78"/>
      <c r="I32" s="78"/>
      <c r="J32" s="25" t="s">
        <v>66</v>
      </c>
      <c r="K32" s="130"/>
      <c r="L32" s="130"/>
      <c r="M32" s="130"/>
    </row>
    <row r="33" spans="8:13">
      <c r="H33" s="1"/>
      <c r="M33" s="5"/>
    </row>
    <row r="34" spans="8:13">
      <c r="H34" s="1"/>
      <c r="M34" s="5"/>
    </row>
    <row r="38" ht="13.5" spans="2:2">
      <c r="B38"/>
    </row>
    <row r="41" ht="13.5" spans="3:3">
      <c r="C41"/>
    </row>
  </sheetData>
  <mergeCells count="40">
    <mergeCell ref="A1:M1"/>
    <mergeCell ref="A2:B2"/>
    <mergeCell ref="C2:I2"/>
    <mergeCell ref="A3:B3"/>
    <mergeCell ref="C3:D3"/>
    <mergeCell ref="A4:B4"/>
    <mergeCell ref="C4:D4"/>
    <mergeCell ref="B5:D5"/>
    <mergeCell ref="F5:I5"/>
    <mergeCell ref="J5:K5"/>
    <mergeCell ref="L5:M5"/>
    <mergeCell ref="A26:B26"/>
    <mergeCell ref="C27:D27"/>
    <mergeCell ref="F27:I27"/>
    <mergeCell ref="C28:D28"/>
    <mergeCell ref="F28:I28"/>
    <mergeCell ref="A29:B29"/>
    <mergeCell ref="C29:I29"/>
    <mergeCell ref="K29:M29"/>
    <mergeCell ref="A30:B30"/>
    <mergeCell ref="C30:I30"/>
    <mergeCell ref="K30:M30"/>
    <mergeCell ref="A31:B31"/>
    <mergeCell ref="C31:I31"/>
    <mergeCell ref="K31:M31"/>
    <mergeCell ref="A32:B32"/>
    <mergeCell ref="C32:I32"/>
    <mergeCell ref="K32:M32"/>
    <mergeCell ref="A5:A6"/>
    <mergeCell ref="A13:A14"/>
    <mergeCell ref="B13:B14"/>
    <mergeCell ref="C13:C14"/>
    <mergeCell ref="D13:D14"/>
    <mergeCell ref="F13:F14"/>
    <mergeCell ref="H3:H4"/>
    <mergeCell ref="M13:M14"/>
    <mergeCell ref="A27:B28"/>
    <mergeCell ref="J27:K28"/>
    <mergeCell ref="L27:M28"/>
    <mergeCell ref="I3:K4"/>
  </mergeCells>
  <printOptions horizontalCentered="1" verticalCentered="1"/>
  <pageMargins left="0" right="0" top="0" bottom="0" header="0" footer="0"/>
  <pageSetup paperSize="9" scale="95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O59"/>
  <sheetViews>
    <sheetView workbookViewId="0">
      <selection activeCell="A1" sqref="$A1:$XFD1048576"/>
    </sheetView>
  </sheetViews>
  <sheetFormatPr defaultColWidth="9" defaultRowHeight="11.25"/>
  <cols>
    <col min="1" max="1" width="4.75" style="1" customWidth="1"/>
    <col min="2" max="2" width="6.03333333333333" style="4" customWidth="1"/>
    <col min="3" max="3" width="5.5" style="1" customWidth="1"/>
    <col min="4" max="4" width="10.2916666666667" style="5" customWidth="1"/>
    <col min="5" max="5" width="11.375" style="5" customWidth="1"/>
    <col min="6" max="6" width="8" style="4" customWidth="1"/>
    <col min="7" max="7" width="9.25" style="5" customWidth="1"/>
    <col min="8" max="8" width="6.61666666666667" style="5" customWidth="1"/>
    <col min="9" max="9" width="5.88333333333333" style="1" customWidth="1"/>
    <col min="10" max="10" width="8.825" style="1" customWidth="1"/>
    <col min="11" max="11" width="9" style="1" customWidth="1"/>
    <col min="12" max="12" width="10.75" style="1" customWidth="1"/>
    <col min="13" max="14" width="12.625" style="1" customWidth="1"/>
    <col min="15" max="15" width="16.625" style="1" customWidth="1"/>
    <col min="16" max="16" width="11.625" style="1" customWidth="1"/>
    <col min="17" max="18" width="9" style="1"/>
    <col min="19" max="19" width="27.375" style="1" customWidth="1"/>
    <col min="20" max="20" width="9" style="1"/>
    <col min="21" max="21" width="19" style="1" customWidth="1"/>
    <col min="22" max="16384" width="9" style="1"/>
  </cols>
  <sheetData>
    <row r="1" ht="21" customHeight="1" spans="1:14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9"/>
    </row>
    <row r="2" ht="27.95" customHeight="1" spans="1:41">
      <c r="A2" s="8" t="s">
        <v>1</v>
      </c>
      <c r="B2" s="9"/>
      <c r="C2" s="10" t="s">
        <v>2</v>
      </c>
      <c r="D2" s="11"/>
      <c r="E2" s="11"/>
      <c r="F2" s="11"/>
      <c r="G2" s="11"/>
      <c r="H2" s="11"/>
      <c r="I2" s="80"/>
      <c r="J2" s="81" t="s">
        <v>3</v>
      </c>
      <c r="K2" s="82">
        <v>7605</v>
      </c>
      <c r="L2" s="83" t="s">
        <v>4</v>
      </c>
      <c r="M2" s="83" t="s">
        <v>5</v>
      </c>
      <c r="N2" s="84"/>
      <c r="P2" s="85"/>
      <c r="Q2" s="132"/>
      <c r="R2" s="133"/>
      <c r="S2" s="134"/>
      <c r="T2" s="16"/>
      <c r="U2" s="135"/>
      <c r="V2" s="136"/>
      <c r="W2" s="136"/>
      <c r="X2" s="137"/>
      <c r="Y2" s="138"/>
      <c r="Z2" s="139"/>
      <c r="AA2" s="140"/>
      <c r="AB2" s="139"/>
      <c r="AC2" s="141" t="s">
        <v>6</v>
      </c>
      <c r="AD2" s="142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</row>
    <row r="3" ht="27.95" customHeight="1" spans="1:27">
      <c r="A3" s="8" t="s">
        <v>7</v>
      </c>
      <c r="B3" s="9"/>
      <c r="C3" s="12">
        <v>5585473.98</v>
      </c>
      <c r="D3" s="13"/>
      <c r="E3" s="14"/>
      <c r="F3" s="15" t="s">
        <v>8</v>
      </c>
      <c r="G3" s="16" t="s">
        <v>9</v>
      </c>
      <c r="H3" s="17" t="s">
        <v>10</v>
      </c>
      <c r="I3" s="86" t="s">
        <v>67</v>
      </c>
      <c r="J3" s="87"/>
      <c r="K3" s="88"/>
      <c r="L3" s="25" t="s">
        <v>11</v>
      </c>
      <c r="M3" s="89" t="s">
        <v>12</v>
      </c>
      <c r="N3" s="90"/>
      <c r="P3" s="85" t="s">
        <v>5</v>
      </c>
      <c r="Q3" s="132">
        <v>66</v>
      </c>
      <c r="R3" s="133">
        <v>7605</v>
      </c>
      <c r="S3" s="134" t="s">
        <v>2</v>
      </c>
      <c r="T3" s="16" t="s">
        <v>9</v>
      </c>
      <c r="U3" s="135">
        <v>5585473.98</v>
      </c>
      <c r="V3" s="136" t="s">
        <v>13</v>
      </c>
      <c r="W3" s="136" t="s">
        <v>14</v>
      </c>
      <c r="X3" s="137" t="s">
        <v>15</v>
      </c>
      <c r="Y3" s="138" t="s">
        <v>16</v>
      </c>
      <c r="Z3" s="94" t="s">
        <v>17</v>
      </c>
      <c r="AA3" s="140"/>
    </row>
    <row r="4" ht="27.95" customHeight="1" spans="1:27">
      <c r="A4" s="8" t="s">
        <v>18</v>
      </c>
      <c r="B4" s="9"/>
      <c r="C4" s="18">
        <v>5455999</v>
      </c>
      <c r="D4" s="19"/>
      <c r="E4" s="20"/>
      <c r="F4" s="15" t="s">
        <v>19</v>
      </c>
      <c r="G4" s="21"/>
      <c r="H4" s="22"/>
      <c r="I4" s="91"/>
      <c r="J4" s="92"/>
      <c r="K4" s="93"/>
      <c r="L4" s="15" t="s">
        <v>20</v>
      </c>
      <c r="M4" s="94" t="s">
        <v>17</v>
      </c>
      <c r="N4" s="95"/>
      <c r="P4" s="85" t="s">
        <v>21</v>
      </c>
      <c r="Q4" s="132">
        <v>71</v>
      </c>
      <c r="R4" s="133">
        <v>7684</v>
      </c>
      <c r="S4" s="134" t="s">
        <v>22</v>
      </c>
      <c r="T4" s="16" t="s">
        <v>23</v>
      </c>
      <c r="U4" s="135">
        <v>7368396.92</v>
      </c>
      <c r="V4" s="136" t="s">
        <v>24</v>
      </c>
      <c r="W4" s="136" t="s">
        <v>25</v>
      </c>
      <c r="X4" s="137" t="s">
        <v>15</v>
      </c>
      <c r="Y4" s="138" t="s">
        <v>16</v>
      </c>
      <c r="Z4" s="94" t="s">
        <v>17</v>
      </c>
      <c r="AA4" s="140"/>
    </row>
    <row r="5" ht="27.95" customHeight="1" spans="1:14">
      <c r="A5" s="23" t="s">
        <v>26</v>
      </c>
      <c r="B5" s="24" t="s">
        <v>32</v>
      </c>
      <c r="C5" s="23" t="s">
        <v>33</v>
      </c>
      <c r="D5" s="25" t="s">
        <v>27</v>
      </c>
      <c r="E5" s="26" t="s">
        <v>68</v>
      </c>
      <c r="F5" s="8" t="s">
        <v>29</v>
      </c>
      <c r="G5" s="27"/>
      <c r="H5" s="27"/>
      <c r="I5" s="9"/>
      <c r="J5" s="8" t="s">
        <v>30</v>
      </c>
      <c r="K5" s="9"/>
      <c r="L5" s="12" t="s">
        <v>31</v>
      </c>
      <c r="M5" s="14"/>
      <c r="N5" s="95"/>
    </row>
    <row r="6" ht="27.95" customHeight="1" spans="1:15">
      <c r="A6" s="28"/>
      <c r="B6" s="29"/>
      <c r="C6" s="28"/>
      <c r="D6" s="15" t="s">
        <v>34</v>
      </c>
      <c r="E6" s="15" t="s">
        <v>34</v>
      </c>
      <c r="F6" s="30" t="s">
        <v>69</v>
      </c>
      <c r="G6" s="15" t="s">
        <v>36</v>
      </c>
      <c r="H6" s="12" t="s">
        <v>37</v>
      </c>
      <c r="I6" s="25" t="s">
        <v>38</v>
      </c>
      <c r="J6" s="25" t="s">
        <v>32</v>
      </c>
      <c r="K6" s="25" t="s">
        <v>34</v>
      </c>
      <c r="L6" s="15" t="s">
        <v>39</v>
      </c>
      <c r="M6" s="15" t="s">
        <v>40</v>
      </c>
      <c r="N6" s="26" t="s">
        <v>70</v>
      </c>
      <c r="O6" s="26"/>
    </row>
    <row r="7" s="2" customFormat="1" ht="54" hidden="1" customHeight="1" spans="1:16">
      <c r="A7" s="31">
        <v>1</v>
      </c>
      <c r="B7" s="32">
        <v>43054</v>
      </c>
      <c r="C7" s="33" t="s">
        <v>41</v>
      </c>
      <c r="D7" s="34">
        <v>362970.15</v>
      </c>
      <c r="E7" s="34" t="s">
        <v>71</v>
      </c>
      <c r="F7" s="34"/>
      <c r="G7" s="34"/>
      <c r="H7" s="35"/>
      <c r="I7" s="96"/>
      <c r="J7" s="97"/>
      <c r="K7" s="98"/>
      <c r="L7" s="98"/>
      <c r="M7" s="96">
        <v>362970.15</v>
      </c>
      <c r="N7" s="44"/>
      <c r="O7" s="78" t="s">
        <v>72</v>
      </c>
      <c r="P7" s="2">
        <f>D7*0.05</f>
        <v>18148.5075</v>
      </c>
    </row>
    <row r="8" s="3" customFormat="1" ht="54" hidden="1" customHeight="1" spans="1:15">
      <c r="A8" s="36"/>
      <c r="B8" s="37">
        <v>43088</v>
      </c>
      <c r="C8" s="38"/>
      <c r="D8" s="39"/>
      <c r="E8" s="39"/>
      <c r="F8" s="39"/>
      <c r="G8" s="39"/>
      <c r="H8" s="40"/>
      <c r="I8" s="39"/>
      <c r="J8" s="99"/>
      <c r="K8" s="100"/>
      <c r="L8" s="100"/>
      <c r="M8" s="39">
        <v>200000</v>
      </c>
      <c r="N8" s="101"/>
      <c r="O8" s="36" t="s">
        <v>73</v>
      </c>
    </row>
    <row r="9" s="2" customFormat="1" ht="20.1" hidden="1" customHeight="1" spans="1:15">
      <c r="A9" s="31">
        <v>2</v>
      </c>
      <c r="B9" s="32">
        <v>43096</v>
      </c>
      <c r="C9" s="33" t="s">
        <v>41</v>
      </c>
      <c r="D9" s="34">
        <v>2540000</v>
      </c>
      <c r="E9" s="34"/>
      <c r="F9" s="34"/>
      <c r="G9" s="34"/>
      <c r="H9" s="35"/>
      <c r="I9" s="96"/>
      <c r="J9" s="97"/>
      <c r="K9" s="98"/>
      <c r="L9" s="102"/>
      <c r="M9" s="96"/>
      <c r="N9" s="44"/>
      <c r="O9" s="78"/>
    </row>
    <row r="10" s="2" customFormat="1" ht="22.5" hidden="1" customHeight="1" spans="1:15">
      <c r="A10" s="31">
        <v>3</v>
      </c>
      <c r="B10" s="32">
        <v>43098</v>
      </c>
      <c r="C10" s="41" t="s">
        <v>41</v>
      </c>
      <c r="D10" s="34"/>
      <c r="E10" s="42"/>
      <c r="F10" s="34"/>
      <c r="G10" s="34"/>
      <c r="H10" s="35"/>
      <c r="I10" s="96"/>
      <c r="J10" s="97"/>
      <c r="K10" s="98"/>
      <c r="L10" s="102"/>
      <c r="M10" s="96">
        <v>1000000</v>
      </c>
      <c r="N10" s="42"/>
      <c r="O10" s="78" t="s">
        <v>74</v>
      </c>
    </row>
    <row r="11" s="2" customFormat="1" ht="22.5" hidden="1" customHeight="1" spans="1:15">
      <c r="A11" s="31"/>
      <c r="B11" s="32">
        <v>43110</v>
      </c>
      <c r="C11" s="41" t="s">
        <v>41</v>
      </c>
      <c r="D11" s="34"/>
      <c r="E11" s="42"/>
      <c r="F11" s="34"/>
      <c r="G11" s="34"/>
      <c r="H11" s="35"/>
      <c r="I11" s="96"/>
      <c r="J11" s="97"/>
      <c r="K11" s="98"/>
      <c r="L11" s="102"/>
      <c r="M11" s="96">
        <v>1160000</v>
      </c>
      <c r="N11" s="42"/>
      <c r="O11" s="78" t="s">
        <v>75</v>
      </c>
    </row>
    <row r="12" s="2" customFormat="1" ht="22.5" hidden="1" customHeight="1" spans="1:15">
      <c r="A12" s="31"/>
      <c r="B12" s="32"/>
      <c r="C12" s="41"/>
      <c r="D12" s="34"/>
      <c r="E12" s="42"/>
      <c r="F12" s="34"/>
      <c r="G12" s="34"/>
      <c r="H12" s="35"/>
      <c r="I12" s="96"/>
      <c r="J12" s="97"/>
      <c r="K12" s="98"/>
      <c r="L12" s="102"/>
      <c r="M12" s="96"/>
      <c r="N12" s="42"/>
      <c r="O12" s="78"/>
    </row>
    <row r="13" s="2" customFormat="1" ht="22.5" hidden="1" customHeight="1" spans="1:15">
      <c r="A13" s="31"/>
      <c r="B13" s="32"/>
      <c r="C13" s="41"/>
      <c r="D13" s="34"/>
      <c r="E13" s="42"/>
      <c r="F13" s="34"/>
      <c r="G13" s="34"/>
      <c r="H13" s="35"/>
      <c r="I13" s="96"/>
      <c r="J13" s="97"/>
      <c r="K13" s="98"/>
      <c r="L13" s="102"/>
      <c r="M13" s="96"/>
      <c r="N13" s="42"/>
      <c r="O13" s="78"/>
    </row>
    <row r="14" s="2" customFormat="1" ht="22.5" hidden="1" customHeight="1" spans="1:15">
      <c r="A14" s="31"/>
      <c r="B14" s="32"/>
      <c r="C14" s="41"/>
      <c r="D14" s="34"/>
      <c r="E14" s="42"/>
      <c r="F14" s="34"/>
      <c r="G14" s="34"/>
      <c r="H14" s="35"/>
      <c r="I14" s="96"/>
      <c r="J14" s="97"/>
      <c r="K14" s="98"/>
      <c r="L14" s="102"/>
      <c r="M14" s="96"/>
      <c r="N14" s="42"/>
      <c r="O14" s="78"/>
    </row>
    <row r="15" s="2" customFormat="1" ht="20.1" customHeight="1" spans="1:15">
      <c r="A15" s="31">
        <v>4</v>
      </c>
      <c r="B15" s="32">
        <v>43143</v>
      </c>
      <c r="C15" s="33" t="s">
        <v>41</v>
      </c>
      <c r="D15" s="34">
        <v>1000000</v>
      </c>
      <c r="E15" s="34"/>
      <c r="F15" s="34"/>
      <c r="G15" s="34"/>
      <c r="H15" s="35"/>
      <c r="I15" s="96"/>
      <c r="J15" s="97"/>
      <c r="K15" s="98"/>
      <c r="L15" s="102"/>
      <c r="M15" s="96">
        <v>1000000</v>
      </c>
      <c r="N15" s="44"/>
      <c r="O15" s="103"/>
    </row>
    <row r="16" s="2" customFormat="1" ht="27" customHeight="1" spans="1:17">
      <c r="A16" s="31">
        <v>5</v>
      </c>
      <c r="B16" s="32">
        <v>43032</v>
      </c>
      <c r="C16" s="33" t="s">
        <v>41</v>
      </c>
      <c r="D16" s="43" t="s">
        <v>73</v>
      </c>
      <c r="E16" s="44">
        <v>200000</v>
      </c>
      <c r="F16" s="34"/>
      <c r="G16" s="34"/>
      <c r="H16" s="35"/>
      <c r="I16" s="96"/>
      <c r="J16" s="97"/>
      <c r="K16" s="98"/>
      <c r="L16" s="102"/>
      <c r="M16" s="96"/>
      <c r="N16" s="44">
        <v>200000</v>
      </c>
      <c r="O16" s="103" t="s">
        <v>44</v>
      </c>
      <c r="P16" s="104" t="s">
        <v>76</v>
      </c>
      <c r="Q16" s="104" t="s">
        <v>77</v>
      </c>
    </row>
    <row r="17" s="2" customFormat="1" ht="27" customHeight="1" spans="1:15">
      <c r="A17" s="31">
        <v>6</v>
      </c>
      <c r="B17" s="32">
        <v>43033</v>
      </c>
      <c r="C17" s="33" t="s">
        <v>41</v>
      </c>
      <c r="D17" s="43" t="s">
        <v>78</v>
      </c>
      <c r="E17" s="44">
        <v>80000</v>
      </c>
      <c r="F17" s="34"/>
      <c r="G17" s="34"/>
      <c r="H17" s="35"/>
      <c r="I17" s="96"/>
      <c r="J17" s="97"/>
      <c r="K17" s="98"/>
      <c r="L17" s="102"/>
      <c r="M17" s="96"/>
      <c r="N17" s="44">
        <v>80000</v>
      </c>
      <c r="O17" s="78" t="s">
        <v>74</v>
      </c>
    </row>
    <row r="18" s="2" customFormat="1" ht="27" customHeight="1" spans="1:15">
      <c r="A18" s="31">
        <v>7</v>
      </c>
      <c r="B18" s="32">
        <v>43056</v>
      </c>
      <c r="C18" s="33" t="s">
        <v>41</v>
      </c>
      <c r="D18" s="43" t="s">
        <v>78</v>
      </c>
      <c r="E18" s="44">
        <v>20000</v>
      </c>
      <c r="F18" s="34"/>
      <c r="G18" s="34"/>
      <c r="H18" s="35"/>
      <c r="I18" s="96"/>
      <c r="J18" s="97"/>
      <c r="K18" s="98"/>
      <c r="L18" s="102"/>
      <c r="M18" s="96"/>
      <c r="N18" s="44">
        <v>20000</v>
      </c>
      <c r="O18" s="78" t="s">
        <v>79</v>
      </c>
    </row>
    <row r="19" s="2" customFormat="1" ht="27" customHeight="1" spans="1:15">
      <c r="A19" s="31">
        <v>8</v>
      </c>
      <c r="B19" s="32">
        <v>43063</v>
      </c>
      <c r="C19" s="33" t="s">
        <v>41</v>
      </c>
      <c r="D19" s="43" t="s">
        <v>78</v>
      </c>
      <c r="E19" s="44">
        <v>51000</v>
      </c>
      <c r="F19" s="34"/>
      <c r="G19" s="34"/>
      <c r="H19" s="35"/>
      <c r="I19" s="96"/>
      <c r="J19" s="97"/>
      <c r="K19" s="98"/>
      <c r="L19" s="102"/>
      <c r="M19" s="96"/>
      <c r="N19" s="44">
        <v>60000</v>
      </c>
      <c r="O19" s="78" t="s">
        <v>74</v>
      </c>
    </row>
    <row r="20" s="2" customFormat="1" ht="27.75" customHeight="1" spans="1:15">
      <c r="A20" s="31">
        <v>9</v>
      </c>
      <c r="B20" s="32">
        <v>43171</v>
      </c>
      <c r="C20" s="33" t="s">
        <v>41</v>
      </c>
      <c r="D20" s="43" t="s">
        <v>80</v>
      </c>
      <c r="E20" s="44">
        <v>387200</v>
      </c>
      <c r="F20" s="34"/>
      <c r="G20" s="34"/>
      <c r="H20" s="35"/>
      <c r="I20" s="96"/>
      <c r="J20" s="97"/>
      <c r="K20" s="98"/>
      <c r="L20" s="102"/>
      <c r="M20" s="96"/>
      <c r="N20" s="44">
        <v>387200</v>
      </c>
      <c r="O20" s="78" t="s">
        <v>81</v>
      </c>
    </row>
    <row r="21" s="2" customFormat="1" ht="26.25" customHeight="1" spans="1:15">
      <c r="A21" s="31">
        <v>10</v>
      </c>
      <c r="B21" s="32">
        <v>43173</v>
      </c>
      <c r="C21" s="33" t="s">
        <v>41</v>
      </c>
      <c r="D21" s="43" t="s">
        <v>75</v>
      </c>
      <c r="E21" s="44">
        <v>72600</v>
      </c>
      <c r="F21" s="34"/>
      <c r="G21" s="34"/>
      <c r="H21" s="35"/>
      <c r="I21" s="96"/>
      <c r="J21" s="97"/>
      <c r="K21" s="98"/>
      <c r="L21" s="102"/>
      <c r="M21" s="96"/>
      <c r="N21" s="44">
        <v>72600</v>
      </c>
      <c r="O21" s="78" t="s">
        <v>81</v>
      </c>
    </row>
    <row r="22" s="1" customFormat="1" ht="26.25" customHeight="1" spans="1:15">
      <c r="A22" s="31"/>
      <c r="B22" s="32"/>
      <c r="C22" s="33"/>
      <c r="D22" s="43"/>
      <c r="E22" s="44"/>
      <c r="F22" s="34"/>
      <c r="G22" s="34"/>
      <c r="H22" s="35"/>
      <c r="I22" s="96"/>
      <c r="J22" s="97"/>
      <c r="K22" s="105"/>
      <c r="L22" s="102"/>
      <c r="M22" s="96"/>
      <c r="N22" s="44"/>
      <c r="O22" s="78"/>
    </row>
    <row r="23" s="2" customFormat="1" ht="20.1" customHeight="1" spans="1:15">
      <c r="A23" s="45"/>
      <c r="B23" s="46" t="s">
        <v>47</v>
      </c>
      <c r="C23" s="47"/>
      <c r="D23" s="48"/>
      <c r="E23" s="49"/>
      <c r="F23" s="48"/>
      <c r="G23" s="48"/>
      <c r="H23" s="50"/>
      <c r="I23" s="106"/>
      <c r="J23" s="107"/>
      <c r="K23" s="108"/>
      <c r="L23" s="109"/>
      <c r="M23" s="96"/>
      <c r="N23" s="49"/>
      <c r="O23" s="110"/>
    </row>
    <row r="24" s="2" customFormat="1" ht="32.25" customHeight="1" spans="1:15">
      <c r="A24" s="45">
        <v>11</v>
      </c>
      <c r="B24" s="144">
        <v>43929</v>
      </c>
      <c r="C24" s="60" t="s">
        <v>41</v>
      </c>
      <c r="D24" s="61">
        <v>565400</v>
      </c>
      <c r="E24" s="62">
        <v>-531476</v>
      </c>
      <c r="F24" s="64">
        <v>0.05</v>
      </c>
      <c r="G24" s="48">
        <f>D24*F24</f>
        <v>28270</v>
      </c>
      <c r="H24" s="50"/>
      <c r="I24" s="106"/>
      <c r="J24" s="145" t="s">
        <v>82</v>
      </c>
      <c r="K24" s="116">
        <v>100</v>
      </c>
      <c r="L24" s="117">
        <f>D24*0.01</f>
        <v>5654</v>
      </c>
      <c r="M24" s="146" t="s">
        <v>83</v>
      </c>
      <c r="N24" s="49"/>
      <c r="O24" s="110"/>
    </row>
    <row r="25" s="2" customFormat="1" ht="20.1" customHeight="1" spans="1:15">
      <c r="A25" s="45"/>
      <c r="B25" s="59"/>
      <c r="C25" s="60"/>
      <c r="D25" s="61"/>
      <c r="E25" s="62"/>
      <c r="F25" s="48"/>
      <c r="G25" s="48"/>
      <c r="H25" s="50"/>
      <c r="I25" s="106"/>
      <c r="J25" s="145" t="s">
        <v>82</v>
      </c>
      <c r="K25" s="116">
        <v>-100</v>
      </c>
      <c r="L25" s="109"/>
      <c r="M25" s="96"/>
      <c r="N25" s="49"/>
      <c r="O25" s="110"/>
    </row>
    <row r="26" s="2" customFormat="1" ht="20.1" customHeight="1" spans="1:15">
      <c r="A26" s="45"/>
      <c r="B26" s="63"/>
      <c r="C26" s="33"/>
      <c r="D26" s="48"/>
      <c r="E26" s="49"/>
      <c r="F26" s="48"/>
      <c r="G26" s="48"/>
      <c r="H26" s="50"/>
      <c r="I26" s="106"/>
      <c r="J26" s="107"/>
      <c r="K26" s="116"/>
      <c r="L26" s="109"/>
      <c r="M26" s="96"/>
      <c r="N26" s="49"/>
      <c r="O26" s="110"/>
    </row>
    <row r="27" s="2" customFormat="1" ht="20.1" customHeight="1" spans="1:15">
      <c r="A27" s="45"/>
      <c r="B27" s="63"/>
      <c r="C27" s="33"/>
      <c r="D27" s="48"/>
      <c r="E27" s="49"/>
      <c r="F27" s="48"/>
      <c r="G27" s="48"/>
      <c r="H27" s="50"/>
      <c r="I27" s="106"/>
      <c r="J27" s="107"/>
      <c r="K27" s="116"/>
      <c r="L27" s="109"/>
      <c r="M27" s="96"/>
      <c r="N27" s="49"/>
      <c r="O27" s="110"/>
    </row>
    <row r="28" s="2" customFormat="1" ht="20.1" customHeight="1" spans="1:15">
      <c r="A28" s="45"/>
      <c r="B28" s="63"/>
      <c r="C28" s="33"/>
      <c r="D28" s="48"/>
      <c r="E28" s="49"/>
      <c r="F28" s="48"/>
      <c r="G28" s="48"/>
      <c r="H28" s="50"/>
      <c r="I28" s="106"/>
      <c r="J28" s="107"/>
      <c r="K28" s="108"/>
      <c r="L28" s="109"/>
      <c r="M28" s="96"/>
      <c r="N28" s="49"/>
      <c r="O28" s="110"/>
    </row>
    <row r="29" s="2" customFormat="1" ht="20.1" customHeight="1" spans="1:15">
      <c r="A29" s="45"/>
      <c r="B29" s="63"/>
      <c r="C29" s="33"/>
      <c r="D29" s="48"/>
      <c r="E29" s="49"/>
      <c r="F29" s="48"/>
      <c r="G29" s="48"/>
      <c r="H29" s="50"/>
      <c r="I29" s="106"/>
      <c r="J29" s="107"/>
      <c r="K29" s="108"/>
      <c r="L29" s="109"/>
      <c r="M29" s="96"/>
      <c r="N29" s="49"/>
      <c r="O29" s="110"/>
    </row>
    <row r="30" s="2" customFormat="1" ht="20.1" customHeight="1" spans="1:15">
      <c r="A30" s="45"/>
      <c r="B30" s="63"/>
      <c r="C30" s="33"/>
      <c r="D30" s="48"/>
      <c r="E30" s="49"/>
      <c r="F30" s="48"/>
      <c r="G30" s="48"/>
      <c r="H30" s="50"/>
      <c r="I30" s="106"/>
      <c r="J30" s="107"/>
      <c r="K30" s="108"/>
      <c r="L30" s="109"/>
      <c r="M30" s="96"/>
      <c r="N30" s="49"/>
      <c r="O30" s="110"/>
    </row>
    <row r="31" s="2" customFormat="1" ht="20.1" customHeight="1" spans="1:15">
      <c r="A31" s="45"/>
      <c r="B31" s="63"/>
      <c r="C31" s="33"/>
      <c r="D31" s="48"/>
      <c r="E31" s="49"/>
      <c r="F31" s="48"/>
      <c r="G31" s="48"/>
      <c r="H31" s="50"/>
      <c r="I31" s="106"/>
      <c r="J31" s="107"/>
      <c r="K31" s="108"/>
      <c r="L31" s="109"/>
      <c r="M31" s="96"/>
      <c r="N31" s="49"/>
      <c r="O31" s="110"/>
    </row>
    <row r="32" s="2" customFormat="1" ht="20.1" customHeight="1" spans="1:15">
      <c r="A32" s="45"/>
      <c r="B32" s="63"/>
      <c r="C32" s="33"/>
      <c r="D32" s="48"/>
      <c r="E32" s="49"/>
      <c r="F32" s="48"/>
      <c r="G32" s="48"/>
      <c r="H32" s="50"/>
      <c r="I32" s="106"/>
      <c r="J32" s="107"/>
      <c r="K32" s="108"/>
      <c r="L32" s="109"/>
      <c r="M32" s="96"/>
      <c r="N32" s="49"/>
      <c r="O32" s="110"/>
    </row>
    <row r="33" s="2" customFormat="1" ht="20.1" hidden="1" customHeight="1" spans="1:15">
      <c r="A33" s="45"/>
      <c r="B33" s="63"/>
      <c r="C33" s="47"/>
      <c r="D33" s="49" t="s">
        <v>49</v>
      </c>
      <c r="E33" s="49"/>
      <c r="F33" s="49"/>
      <c r="G33" s="49"/>
      <c r="H33" s="65"/>
      <c r="I33" s="49"/>
      <c r="J33" s="118"/>
      <c r="K33" s="119"/>
      <c r="L33" s="120"/>
      <c r="M33" s="96"/>
      <c r="N33" s="49"/>
      <c r="O33" s="110"/>
    </row>
    <row r="34" s="2" customFormat="1" ht="20.1" hidden="1" customHeight="1" spans="1:15">
      <c r="A34" s="45"/>
      <c r="B34" s="63"/>
      <c r="C34" s="47"/>
      <c r="D34" s="48"/>
      <c r="E34" s="49"/>
      <c r="F34" s="48"/>
      <c r="G34" s="48"/>
      <c r="H34" s="66"/>
      <c r="I34" s="106"/>
      <c r="J34" s="107"/>
      <c r="K34" s="121"/>
      <c r="L34" s="121"/>
      <c r="M34" s="96"/>
      <c r="N34" s="49"/>
      <c r="O34" s="110"/>
    </row>
    <row r="35" s="2" customFormat="1" ht="20.1" hidden="1" customHeight="1" spans="1:15">
      <c r="A35" s="45"/>
      <c r="B35" s="63"/>
      <c r="C35" s="47"/>
      <c r="D35" s="48"/>
      <c r="E35" s="49"/>
      <c r="F35" s="48"/>
      <c r="G35" s="48"/>
      <c r="H35" s="66"/>
      <c r="I35" s="106"/>
      <c r="J35" s="107"/>
      <c r="K35" s="121"/>
      <c r="L35" s="121"/>
      <c r="M35" s="96"/>
      <c r="N35" s="49"/>
      <c r="O35" s="110"/>
    </row>
    <row r="36" s="2" customFormat="1" ht="20.1" hidden="1" customHeight="1" spans="1:15">
      <c r="A36" s="45"/>
      <c r="B36" s="63"/>
      <c r="C36" s="47"/>
      <c r="D36" s="48"/>
      <c r="E36" s="49"/>
      <c r="F36" s="48"/>
      <c r="G36" s="48"/>
      <c r="H36" s="66"/>
      <c r="I36" s="106"/>
      <c r="J36" s="107"/>
      <c r="K36" s="121"/>
      <c r="L36" s="121"/>
      <c r="M36" s="96"/>
      <c r="N36" s="49"/>
      <c r="O36" s="110"/>
    </row>
    <row r="37" s="2" customFormat="1" ht="20.1" hidden="1" customHeight="1" spans="1:15">
      <c r="A37" s="45"/>
      <c r="B37" s="63"/>
      <c r="C37" s="47"/>
      <c r="D37" s="48"/>
      <c r="E37" s="49"/>
      <c r="F37" s="48"/>
      <c r="G37" s="48"/>
      <c r="H37" s="66"/>
      <c r="I37" s="106"/>
      <c r="J37" s="107"/>
      <c r="K37" s="121"/>
      <c r="L37" s="121"/>
      <c r="M37" s="96"/>
      <c r="N37" s="49"/>
      <c r="O37" s="110"/>
    </row>
    <row r="38" s="2" customFormat="1" ht="20.1" hidden="1" customHeight="1" spans="1:15">
      <c r="A38" s="45"/>
      <c r="B38" s="63"/>
      <c r="C38" s="47"/>
      <c r="D38" s="48"/>
      <c r="E38" s="49"/>
      <c r="F38" s="48"/>
      <c r="G38" s="48"/>
      <c r="H38" s="66"/>
      <c r="I38" s="106"/>
      <c r="J38" s="107"/>
      <c r="K38" s="121"/>
      <c r="L38" s="121"/>
      <c r="M38" s="96"/>
      <c r="N38" s="49"/>
      <c r="O38" s="110"/>
    </row>
    <row r="39" s="2" customFormat="1" ht="20.1" hidden="1" customHeight="1" spans="1:15">
      <c r="A39" s="45"/>
      <c r="B39" s="63"/>
      <c r="C39" s="47"/>
      <c r="D39" s="48"/>
      <c r="E39" s="49"/>
      <c r="F39" s="48"/>
      <c r="G39" s="48"/>
      <c r="H39" s="66"/>
      <c r="I39" s="106"/>
      <c r="J39" s="107"/>
      <c r="K39" s="121"/>
      <c r="L39" s="121"/>
      <c r="M39" s="96"/>
      <c r="N39" s="49"/>
      <c r="O39" s="110"/>
    </row>
    <row r="40" s="2" customFormat="1" ht="20.1" hidden="1" customHeight="1" spans="1:15">
      <c r="A40" s="45"/>
      <c r="B40" s="63"/>
      <c r="C40" s="47"/>
      <c r="D40" s="48"/>
      <c r="E40" s="49"/>
      <c r="F40" s="48"/>
      <c r="G40" s="48"/>
      <c r="H40" s="66"/>
      <c r="I40" s="106"/>
      <c r="J40" s="107"/>
      <c r="K40" s="121"/>
      <c r="L40" s="121"/>
      <c r="M40" s="96"/>
      <c r="N40" s="49"/>
      <c r="O40" s="110"/>
    </row>
    <row r="41" s="2" customFormat="1" ht="20.1" customHeight="1" spans="1:15">
      <c r="A41" s="45"/>
      <c r="B41" s="63"/>
      <c r="C41" s="47"/>
      <c r="D41" s="48"/>
      <c r="E41" s="49"/>
      <c r="F41" s="48"/>
      <c r="G41" s="48"/>
      <c r="H41" s="66"/>
      <c r="I41" s="106"/>
      <c r="J41" s="107"/>
      <c r="K41" s="119"/>
      <c r="L41" s="120"/>
      <c r="M41" s="96"/>
      <c r="N41" s="49"/>
      <c r="O41" s="110"/>
    </row>
    <row r="42" s="2" customFormat="1" ht="20.1" customHeight="1" spans="1:15">
      <c r="A42" s="45"/>
      <c r="B42" s="63"/>
      <c r="C42" s="47"/>
      <c r="D42" s="48"/>
      <c r="E42" s="49"/>
      <c r="F42" s="48"/>
      <c r="G42" s="48"/>
      <c r="H42" s="66"/>
      <c r="I42" s="106"/>
      <c r="J42" s="107"/>
      <c r="K42" s="48"/>
      <c r="L42" s="48"/>
      <c r="M42" s="96"/>
      <c r="N42" s="49"/>
      <c r="O42" s="110"/>
    </row>
    <row r="43" s="2" customFormat="1" ht="20.1" customHeight="1" spans="1:15">
      <c r="A43" s="45"/>
      <c r="B43" s="63"/>
      <c r="C43" s="47"/>
      <c r="D43" s="48"/>
      <c r="E43" s="49"/>
      <c r="F43" s="48"/>
      <c r="G43" s="48"/>
      <c r="H43" s="66"/>
      <c r="I43" s="106"/>
      <c r="J43" s="107"/>
      <c r="K43" s="122" t="s">
        <v>84</v>
      </c>
      <c r="L43" s="48"/>
      <c r="M43" s="106"/>
      <c r="N43" s="49"/>
      <c r="O43" s="110"/>
    </row>
    <row r="44" ht="30" customHeight="1" spans="1:17">
      <c r="A44" s="67" t="s">
        <v>38</v>
      </c>
      <c r="B44" s="68"/>
      <c r="C44" s="69" t="s">
        <v>52</v>
      </c>
      <c r="D44" s="70">
        <f>SUM(D7:D43)</f>
        <v>4468370.15</v>
      </c>
      <c r="E44" s="71">
        <f>SUM(E7:E43)</f>
        <v>279324</v>
      </c>
      <c r="F44" s="70">
        <f>SUM(F7:F43)</f>
        <v>0.05</v>
      </c>
      <c r="G44" s="70">
        <f>SUM(G7:G43)</f>
        <v>28270</v>
      </c>
      <c r="H44" s="72" t="s">
        <v>52</v>
      </c>
      <c r="I44" s="70">
        <f>G44</f>
        <v>28270</v>
      </c>
      <c r="J44" s="72" t="s">
        <v>52</v>
      </c>
      <c r="K44" s="70">
        <f>SUM(K7:K43)</f>
        <v>0</v>
      </c>
      <c r="L44" s="70">
        <f>SUM(L7:L43)</f>
        <v>5654</v>
      </c>
      <c r="M44" s="70">
        <f>SUM(M7:M43)</f>
        <v>3722970.15</v>
      </c>
      <c r="N44" s="49">
        <f>SUM(N7:N43)</f>
        <v>819800</v>
      </c>
      <c r="O44" s="110"/>
      <c r="P44" s="147"/>
      <c r="Q44" s="2"/>
    </row>
    <row r="45" ht="30" customHeight="1" spans="1:17">
      <c r="A45" s="25" t="s">
        <v>53</v>
      </c>
      <c r="B45" s="25"/>
      <c r="C45" s="25" t="s">
        <v>54</v>
      </c>
      <c r="D45" s="25"/>
      <c r="E45" s="73">
        <v>531476</v>
      </c>
      <c r="F45" s="74"/>
      <c r="G45" s="74"/>
      <c r="H45" s="74"/>
      <c r="I45" s="124"/>
      <c r="J45" s="25" t="s">
        <v>55</v>
      </c>
      <c r="K45" s="25"/>
      <c r="L45" s="26" t="s">
        <v>56</v>
      </c>
      <c r="M45" s="26"/>
      <c r="N45" s="125">
        <f>D44/C3</f>
        <v>0.799998382590263</v>
      </c>
      <c r="O45" s="2"/>
      <c r="P45" s="2"/>
      <c r="Q45" s="2"/>
    </row>
    <row r="46" ht="30" customHeight="1" spans="1:17">
      <c r="A46" s="25"/>
      <c r="B46" s="25"/>
      <c r="C46" s="25" t="s">
        <v>57</v>
      </c>
      <c r="D46" s="25"/>
      <c r="E46" s="75">
        <v>0</v>
      </c>
      <c r="F46" s="76"/>
      <c r="G46" s="76"/>
      <c r="H46" s="76"/>
      <c r="I46" s="126"/>
      <c r="J46" s="25"/>
      <c r="K46" s="25"/>
      <c r="L46" s="26"/>
      <c r="M46" s="26"/>
      <c r="N46" s="127"/>
      <c r="O46" s="2"/>
      <c r="P46" s="2"/>
      <c r="Q46" s="2"/>
    </row>
    <row r="47" ht="50.1" hidden="1" customHeight="1" spans="1:14">
      <c r="A47" s="28" t="s">
        <v>58</v>
      </c>
      <c r="B47" s="28"/>
      <c r="C47" s="77"/>
      <c r="D47" s="77"/>
      <c r="E47" s="77"/>
      <c r="F47" s="77"/>
      <c r="G47" s="77"/>
      <c r="H47" s="77"/>
      <c r="I47" s="77"/>
      <c r="J47" s="28" t="s">
        <v>59</v>
      </c>
      <c r="K47" s="28" t="s">
        <v>60</v>
      </c>
      <c r="L47" s="28"/>
      <c r="M47" s="28"/>
      <c r="N47" s="128"/>
    </row>
    <row r="48" ht="50.1" hidden="1" customHeight="1" spans="1:14">
      <c r="A48" s="25" t="s">
        <v>61</v>
      </c>
      <c r="B48" s="25"/>
      <c r="C48" s="78"/>
      <c r="D48" s="78"/>
      <c r="E48" s="78"/>
      <c r="F48" s="78"/>
      <c r="G48" s="78"/>
      <c r="H48" s="78"/>
      <c r="I48" s="78"/>
      <c r="J48" s="25" t="s">
        <v>62</v>
      </c>
      <c r="K48" s="78"/>
      <c r="L48" s="78"/>
      <c r="M48" s="78"/>
      <c r="N48" s="129"/>
    </row>
    <row r="49" ht="50.1" hidden="1" customHeight="1" spans="1:14">
      <c r="A49" s="25" t="s">
        <v>63</v>
      </c>
      <c r="B49" s="25"/>
      <c r="C49" s="78"/>
      <c r="D49" s="78"/>
      <c r="E49" s="78"/>
      <c r="F49" s="78"/>
      <c r="G49" s="78"/>
      <c r="H49" s="78"/>
      <c r="I49" s="78"/>
      <c r="J49" s="25" t="s">
        <v>64</v>
      </c>
      <c r="K49" s="130"/>
      <c r="L49" s="130"/>
      <c r="M49" s="130"/>
      <c r="N49" s="131"/>
    </row>
    <row r="50" ht="50.1" hidden="1" customHeight="1" spans="1:14">
      <c r="A50" s="25" t="s">
        <v>65</v>
      </c>
      <c r="B50" s="25"/>
      <c r="C50" s="78"/>
      <c r="D50" s="78"/>
      <c r="E50" s="78"/>
      <c r="F50" s="78"/>
      <c r="G50" s="78"/>
      <c r="H50" s="78"/>
      <c r="I50" s="78"/>
      <c r="J50" s="25" t="s">
        <v>66</v>
      </c>
      <c r="K50" s="130"/>
      <c r="L50" s="130"/>
      <c r="M50" s="130"/>
      <c r="N50" s="131"/>
    </row>
    <row r="51" spans="8:14">
      <c r="H51" s="1"/>
      <c r="M51" s="5"/>
      <c r="N51" s="5"/>
    </row>
    <row r="52" spans="8:14">
      <c r="H52" s="1"/>
      <c r="M52" s="5"/>
      <c r="N52" s="5"/>
    </row>
    <row r="56" ht="13.5" spans="2:2">
      <c r="B56"/>
    </row>
    <row r="59" ht="13.5" spans="3:3">
      <c r="C59"/>
    </row>
  </sheetData>
  <mergeCells count="36">
    <mergeCell ref="A1:M1"/>
    <mergeCell ref="A2:B2"/>
    <mergeCell ref="C2:I2"/>
    <mergeCell ref="A3:B3"/>
    <mergeCell ref="C3:E3"/>
    <mergeCell ref="A4:B4"/>
    <mergeCell ref="C4:E4"/>
    <mergeCell ref="F5:I5"/>
    <mergeCell ref="J5:K5"/>
    <mergeCell ref="L5:M5"/>
    <mergeCell ref="N6:O6"/>
    <mergeCell ref="A44:B44"/>
    <mergeCell ref="C45:D45"/>
    <mergeCell ref="E45:I45"/>
    <mergeCell ref="C46:D46"/>
    <mergeCell ref="E46:I46"/>
    <mergeCell ref="A47:B47"/>
    <mergeCell ref="C47:I47"/>
    <mergeCell ref="K47:M47"/>
    <mergeCell ref="A48:B48"/>
    <mergeCell ref="C48:I48"/>
    <mergeCell ref="K48:M48"/>
    <mergeCell ref="A49:B49"/>
    <mergeCell ref="C49:I49"/>
    <mergeCell ref="K49:M49"/>
    <mergeCell ref="A50:B50"/>
    <mergeCell ref="C50:I50"/>
    <mergeCell ref="K50:M50"/>
    <mergeCell ref="A5:A6"/>
    <mergeCell ref="B5:B6"/>
    <mergeCell ref="C5:C6"/>
    <mergeCell ref="H3:H4"/>
    <mergeCell ref="J45:K46"/>
    <mergeCell ref="L45:M46"/>
    <mergeCell ref="A45:B46"/>
    <mergeCell ref="I3:K4"/>
  </mergeCells>
  <printOptions horizontalCentered="1" verticalCentered="1"/>
  <pageMargins left="0" right="0" top="0" bottom="0" header="0" footer="0"/>
  <pageSetup paperSize="9" scale="95" fitToHeight="0" orientation="portrait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9"/>
  <sheetViews>
    <sheetView tabSelected="1" topLeftCell="A15" workbookViewId="0">
      <selection activeCell="S44" sqref="S44"/>
    </sheetView>
  </sheetViews>
  <sheetFormatPr defaultColWidth="9" defaultRowHeight="11.25"/>
  <cols>
    <col min="1" max="1" width="4.75" style="1" customWidth="1"/>
    <col min="2" max="2" width="6.03333333333333" style="4" customWidth="1"/>
    <col min="3" max="3" width="5.5" style="1" customWidth="1"/>
    <col min="4" max="4" width="10.2916666666667" style="5" customWidth="1"/>
    <col min="5" max="5" width="11.375" style="5" customWidth="1"/>
    <col min="6" max="6" width="8" style="4" customWidth="1"/>
    <col min="7" max="7" width="9.25" style="5" customWidth="1"/>
    <col min="8" max="8" width="6.61666666666667" style="5" customWidth="1"/>
    <col min="9" max="9" width="5.88333333333333" style="1" customWidth="1"/>
    <col min="10" max="10" width="8.825" style="1" customWidth="1"/>
    <col min="11" max="11" width="9" style="1" customWidth="1"/>
    <col min="12" max="12" width="10.75" style="1" customWidth="1"/>
    <col min="13" max="14" width="12.625" style="1" customWidth="1"/>
    <col min="15" max="15" width="16.625" style="1" customWidth="1"/>
    <col min="16" max="16" width="11.625" style="1" customWidth="1"/>
    <col min="17" max="18" width="9" style="1"/>
    <col min="19" max="19" width="27.375" style="1" customWidth="1"/>
    <col min="20" max="20" width="9" style="1"/>
    <col min="21" max="21" width="19" style="1" customWidth="1"/>
    <col min="22" max="16384" width="9" style="1"/>
  </cols>
  <sheetData>
    <row r="1" s="1" customFormat="1" ht="21" customHeight="1" spans="1:14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9"/>
    </row>
    <row r="2" s="1" customFormat="1" ht="27.95" customHeight="1" spans="1:41">
      <c r="A2" s="8" t="s">
        <v>1</v>
      </c>
      <c r="B2" s="9"/>
      <c r="C2" s="10" t="s">
        <v>2</v>
      </c>
      <c r="D2" s="11"/>
      <c r="E2" s="11"/>
      <c r="F2" s="11"/>
      <c r="G2" s="11"/>
      <c r="H2" s="11"/>
      <c r="I2" s="80"/>
      <c r="J2" s="81" t="s">
        <v>3</v>
      </c>
      <c r="K2" s="82">
        <v>7605</v>
      </c>
      <c r="L2" s="83" t="s">
        <v>4</v>
      </c>
      <c r="M2" s="83" t="s">
        <v>5</v>
      </c>
      <c r="N2" s="84"/>
      <c r="P2" s="85"/>
      <c r="Q2" s="132"/>
      <c r="R2" s="133"/>
      <c r="S2" s="134"/>
      <c r="T2" s="16"/>
      <c r="U2" s="135"/>
      <c r="V2" s="136"/>
      <c r="W2" s="136"/>
      <c r="X2" s="137"/>
      <c r="Y2" s="138"/>
      <c r="Z2" s="139"/>
      <c r="AA2" s="140"/>
      <c r="AB2" s="139"/>
      <c r="AC2" s="141" t="s">
        <v>6</v>
      </c>
      <c r="AD2" s="142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</row>
    <row r="3" s="1" customFormat="1" ht="27.95" customHeight="1" spans="1:27">
      <c r="A3" s="8" t="s">
        <v>7</v>
      </c>
      <c r="B3" s="9"/>
      <c r="C3" s="12">
        <v>5585473.98</v>
      </c>
      <c r="D3" s="13"/>
      <c r="E3" s="14"/>
      <c r="F3" s="15" t="s">
        <v>8</v>
      </c>
      <c r="G3" s="16" t="s">
        <v>9</v>
      </c>
      <c r="H3" s="17" t="s">
        <v>10</v>
      </c>
      <c r="I3" s="86" t="s">
        <v>85</v>
      </c>
      <c r="J3" s="87"/>
      <c r="K3" s="88"/>
      <c r="L3" s="25" t="s">
        <v>11</v>
      </c>
      <c r="M3" s="89" t="s">
        <v>12</v>
      </c>
      <c r="N3" s="90"/>
      <c r="P3" s="85" t="s">
        <v>5</v>
      </c>
      <c r="Q3" s="132">
        <v>66</v>
      </c>
      <c r="R3" s="133">
        <v>7605</v>
      </c>
      <c r="S3" s="134" t="s">
        <v>2</v>
      </c>
      <c r="T3" s="16" t="s">
        <v>9</v>
      </c>
      <c r="U3" s="135">
        <v>5585473.98</v>
      </c>
      <c r="V3" s="136" t="s">
        <v>13</v>
      </c>
      <c r="W3" s="136" t="s">
        <v>14</v>
      </c>
      <c r="X3" s="137" t="s">
        <v>15</v>
      </c>
      <c r="Y3" s="138" t="s">
        <v>16</v>
      </c>
      <c r="Z3" s="94" t="s">
        <v>17</v>
      </c>
      <c r="AA3" s="140"/>
    </row>
    <row r="4" s="1" customFormat="1" ht="27.95" customHeight="1" spans="1:27">
      <c r="A4" s="8" t="s">
        <v>18</v>
      </c>
      <c r="B4" s="9"/>
      <c r="C4" s="18">
        <v>5455999</v>
      </c>
      <c r="D4" s="19"/>
      <c r="E4" s="20"/>
      <c r="F4" s="15" t="s">
        <v>19</v>
      </c>
      <c r="G4" s="21"/>
      <c r="H4" s="22"/>
      <c r="I4" s="91"/>
      <c r="J4" s="92"/>
      <c r="K4" s="93"/>
      <c r="L4" s="15" t="s">
        <v>20</v>
      </c>
      <c r="M4" s="94" t="s">
        <v>17</v>
      </c>
      <c r="N4" s="95"/>
      <c r="P4" s="85" t="s">
        <v>21</v>
      </c>
      <c r="Q4" s="132">
        <v>71</v>
      </c>
      <c r="R4" s="133">
        <v>7684</v>
      </c>
      <c r="S4" s="134" t="s">
        <v>22</v>
      </c>
      <c r="T4" s="16" t="s">
        <v>23</v>
      </c>
      <c r="U4" s="135">
        <v>7368396.92</v>
      </c>
      <c r="V4" s="136" t="s">
        <v>24</v>
      </c>
      <c r="W4" s="136" t="s">
        <v>25</v>
      </c>
      <c r="X4" s="137" t="s">
        <v>15</v>
      </c>
      <c r="Y4" s="138" t="s">
        <v>16</v>
      </c>
      <c r="Z4" s="94" t="s">
        <v>17</v>
      </c>
      <c r="AA4" s="140"/>
    </row>
    <row r="5" s="1" customFormat="1" ht="27.95" customHeight="1" spans="1:14">
      <c r="A5" s="23" t="s">
        <v>26</v>
      </c>
      <c r="B5" s="24" t="s">
        <v>32</v>
      </c>
      <c r="C5" s="23" t="s">
        <v>33</v>
      </c>
      <c r="D5" s="25" t="s">
        <v>27</v>
      </c>
      <c r="E5" s="26" t="s">
        <v>68</v>
      </c>
      <c r="F5" s="8" t="s">
        <v>29</v>
      </c>
      <c r="G5" s="27"/>
      <c r="H5" s="27"/>
      <c r="I5" s="9"/>
      <c r="J5" s="8" t="s">
        <v>30</v>
      </c>
      <c r="K5" s="9"/>
      <c r="L5" s="12" t="s">
        <v>31</v>
      </c>
      <c r="M5" s="14"/>
      <c r="N5" s="95"/>
    </row>
    <row r="6" s="1" customFormat="1" ht="27.95" customHeight="1" spans="1:15">
      <c r="A6" s="28"/>
      <c r="B6" s="29"/>
      <c r="C6" s="28"/>
      <c r="D6" s="15" t="s">
        <v>34</v>
      </c>
      <c r="E6" s="15" t="s">
        <v>34</v>
      </c>
      <c r="F6" s="30" t="s">
        <v>69</v>
      </c>
      <c r="G6" s="15" t="s">
        <v>36</v>
      </c>
      <c r="H6" s="12" t="s">
        <v>37</v>
      </c>
      <c r="I6" s="25" t="s">
        <v>38</v>
      </c>
      <c r="J6" s="25" t="s">
        <v>32</v>
      </c>
      <c r="K6" s="25" t="s">
        <v>34</v>
      </c>
      <c r="L6" s="15" t="s">
        <v>39</v>
      </c>
      <c r="M6" s="15" t="s">
        <v>40</v>
      </c>
      <c r="N6" s="26" t="s">
        <v>70</v>
      </c>
      <c r="O6" s="26"/>
    </row>
    <row r="7" s="2" customFormat="1" ht="54" customHeight="1" spans="1:16">
      <c r="A7" s="31">
        <v>1</v>
      </c>
      <c r="B7" s="32">
        <v>43054</v>
      </c>
      <c r="C7" s="33" t="s">
        <v>41</v>
      </c>
      <c r="D7" s="34">
        <v>362970.15</v>
      </c>
      <c r="E7" s="34" t="s">
        <v>71</v>
      </c>
      <c r="F7" s="34"/>
      <c r="G7" s="34"/>
      <c r="H7" s="35"/>
      <c r="I7" s="96"/>
      <c r="J7" s="97"/>
      <c r="K7" s="98"/>
      <c r="L7" s="98"/>
      <c r="M7" s="96">
        <v>362970.15</v>
      </c>
      <c r="N7" s="44"/>
      <c r="O7" s="78" t="s">
        <v>72</v>
      </c>
      <c r="P7" s="2">
        <f>D7*0.05</f>
        <v>18148.5075</v>
      </c>
    </row>
    <row r="8" s="3" customFormat="1" ht="54" customHeight="1" spans="1:15">
      <c r="A8" s="36"/>
      <c r="B8" s="37">
        <v>43088</v>
      </c>
      <c r="C8" s="38"/>
      <c r="D8" s="39"/>
      <c r="E8" s="39"/>
      <c r="F8" s="39"/>
      <c r="G8" s="39"/>
      <c r="H8" s="40"/>
      <c r="I8" s="39"/>
      <c r="J8" s="99"/>
      <c r="K8" s="100"/>
      <c r="L8" s="100"/>
      <c r="M8" s="39">
        <v>200000</v>
      </c>
      <c r="N8" s="101"/>
      <c r="O8" s="36" t="s">
        <v>73</v>
      </c>
    </row>
    <row r="9" s="2" customFormat="1" ht="20.1" customHeight="1" spans="1:15">
      <c r="A9" s="31">
        <v>2</v>
      </c>
      <c r="B9" s="32">
        <v>43096</v>
      </c>
      <c r="C9" s="33" t="s">
        <v>41</v>
      </c>
      <c r="D9" s="34">
        <v>2540000</v>
      </c>
      <c r="E9" s="34"/>
      <c r="F9" s="34"/>
      <c r="G9" s="34"/>
      <c r="H9" s="35"/>
      <c r="I9" s="96"/>
      <c r="J9" s="97"/>
      <c r="K9" s="98"/>
      <c r="L9" s="102"/>
      <c r="M9" s="96"/>
      <c r="N9" s="44"/>
      <c r="O9" s="78"/>
    </row>
    <row r="10" s="2" customFormat="1" ht="22.5" customHeight="1" spans="1:15">
      <c r="A10" s="31">
        <v>3</v>
      </c>
      <c r="B10" s="32">
        <v>43098</v>
      </c>
      <c r="C10" s="41" t="s">
        <v>41</v>
      </c>
      <c r="D10" s="34"/>
      <c r="E10" s="42"/>
      <c r="F10" s="34"/>
      <c r="G10" s="34"/>
      <c r="H10" s="35"/>
      <c r="I10" s="96"/>
      <c r="J10" s="97"/>
      <c r="K10" s="98"/>
      <c r="L10" s="102"/>
      <c r="M10" s="96">
        <v>1000000</v>
      </c>
      <c r="N10" s="42"/>
      <c r="O10" s="78" t="s">
        <v>74</v>
      </c>
    </row>
    <row r="11" s="2" customFormat="1" ht="22.5" customHeight="1" spans="1:15">
      <c r="A11" s="31"/>
      <c r="B11" s="32">
        <v>43110</v>
      </c>
      <c r="C11" s="41" t="s">
        <v>41</v>
      </c>
      <c r="D11" s="34"/>
      <c r="E11" s="42"/>
      <c r="F11" s="34"/>
      <c r="G11" s="34"/>
      <c r="H11" s="35"/>
      <c r="I11" s="96"/>
      <c r="J11" s="97"/>
      <c r="K11" s="98"/>
      <c r="L11" s="102"/>
      <c r="M11" s="96">
        <v>1160000</v>
      </c>
      <c r="N11" s="42"/>
      <c r="O11" s="78" t="s">
        <v>75</v>
      </c>
    </row>
    <row r="12" s="2" customFormat="1" ht="22.5" customHeight="1" spans="1:15">
      <c r="A12" s="31"/>
      <c r="B12" s="32"/>
      <c r="C12" s="41"/>
      <c r="D12" s="34"/>
      <c r="E12" s="42"/>
      <c r="F12" s="34"/>
      <c r="G12" s="34"/>
      <c r="H12" s="35"/>
      <c r="I12" s="96"/>
      <c r="J12" s="97"/>
      <c r="K12" s="98"/>
      <c r="L12" s="102"/>
      <c r="M12" s="96"/>
      <c r="N12" s="42"/>
      <c r="O12" s="78"/>
    </row>
    <row r="13" s="2" customFormat="1" ht="22.5" customHeight="1" spans="1:15">
      <c r="A13" s="31"/>
      <c r="B13" s="32"/>
      <c r="C13" s="41"/>
      <c r="D13" s="34"/>
      <c r="E13" s="42"/>
      <c r="F13" s="34"/>
      <c r="G13" s="34"/>
      <c r="H13" s="35"/>
      <c r="I13" s="96"/>
      <c r="J13" s="97"/>
      <c r="K13" s="98"/>
      <c r="L13" s="102"/>
      <c r="M13" s="96"/>
      <c r="N13" s="42"/>
      <c r="O13" s="78"/>
    </row>
    <row r="14" s="2" customFormat="1" ht="22.5" customHeight="1" spans="1:15">
      <c r="A14" s="31"/>
      <c r="B14" s="32"/>
      <c r="C14" s="41"/>
      <c r="D14" s="34"/>
      <c r="E14" s="42"/>
      <c r="F14" s="34"/>
      <c r="G14" s="34"/>
      <c r="H14" s="35"/>
      <c r="I14" s="96"/>
      <c r="J14" s="97"/>
      <c r="K14" s="98"/>
      <c r="L14" s="102"/>
      <c r="M14" s="96"/>
      <c r="N14" s="42"/>
      <c r="O14" s="78"/>
    </row>
    <row r="15" s="2" customFormat="1" ht="20.1" customHeight="1" spans="1:15">
      <c r="A15" s="31">
        <v>4</v>
      </c>
      <c r="B15" s="32">
        <v>43143</v>
      </c>
      <c r="C15" s="33" t="s">
        <v>41</v>
      </c>
      <c r="D15" s="34">
        <v>1000000</v>
      </c>
      <c r="E15" s="34"/>
      <c r="F15" s="34"/>
      <c r="G15" s="34"/>
      <c r="H15" s="35"/>
      <c r="I15" s="96"/>
      <c r="J15" s="97"/>
      <c r="K15" s="98"/>
      <c r="L15" s="102"/>
      <c r="M15" s="96">
        <v>1000000</v>
      </c>
      <c r="N15" s="44"/>
      <c r="O15" s="103"/>
    </row>
    <row r="16" s="2" customFormat="1" ht="27" customHeight="1" spans="1:17">
      <c r="A16" s="31">
        <v>5</v>
      </c>
      <c r="B16" s="32">
        <v>43032</v>
      </c>
      <c r="C16" s="33" t="s">
        <v>41</v>
      </c>
      <c r="D16" s="43" t="s">
        <v>73</v>
      </c>
      <c r="E16" s="44">
        <v>200000</v>
      </c>
      <c r="F16" s="34"/>
      <c r="G16" s="34"/>
      <c r="H16" s="35"/>
      <c r="I16" s="96"/>
      <c r="J16" s="97"/>
      <c r="K16" s="98"/>
      <c r="L16" s="102"/>
      <c r="M16" s="96"/>
      <c r="N16" s="44">
        <v>200000</v>
      </c>
      <c r="O16" s="103" t="s">
        <v>44</v>
      </c>
      <c r="P16" s="104" t="s">
        <v>76</v>
      </c>
      <c r="Q16" s="104" t="s">
        <v>77</v>
      </c>
    </row>
    <row r="17" s="2" customFormat="1" ht="27" customHeight="1" spans="1:15">
      <c r="A17" s="31">
        <v>6</v>
      </c>
      <c r="B17" s="32">
        <v>43033</v>
      </c>
      <c r="C17" s="33" t="s">
        <v>41</v>
      </c>
      <c r="D17" s="43" t="s">
        <v>78</v>
      </c>
      <c r="E17" s="44">
        <v>80000</v>
      </c>
      <c r="F17" s="34"/>
      <c r="G17" s="34"/>
      <c r="H17" s="35"/>
      <c r="I17" s="96"/>
      <c r="J17" s="97"/>
      <c r="K17" s="98"/>
      <c r="L17" s="102"/>
      <c r="M17" s="96"/>
      <c r="N17" s="44">
        <v>80000</v>
      </c>
      <c r="O17" s="78" t="s">
        <v>74</v>
      </c>
    </row>
    <row r="18" s="2" customFormat="1" ht="27" customHeight="1" spans="1:15">
      <c r="A18" s="31">
        <v>7</v>
      </c>
      <c r="B18" s="32">
        <v>43056</v>
      </c>
      <c r="C18" s="33" t="s">
        <v>41</v>
      </c>
      <c r="D18" s="43" t="s">
        <v>78</v>
      </c>
      <c r="E18" s="44">
        <v>20000</v>
      </c>
      <c r="F18" s="34"/>
      <c r="G18" s="34"/>
      <c r="H18" s="35"/>
      <c r="I18" s="96"/>
      <c r="J18" s="97"/>
      <c r="K18" s="98"/>
      <c r="L18" s="102"/>
      <c r="M18" s="96"/>
      <c r="N18" s="44">
        <v>20000</v>
      </c>
      <c r="O18" s="78" t="s">
        <v>79</v>
      </c>
    </row>
    <row r="19" s="2" customFormat="1" ht="27" customHeight="1" spans="1:15">
      <c r="A19" s="31">
        <v>8</v>
      </c>
      <c r="B19" s="32">
        <v>43063</v>
      </c>
      <c r="C19" s="33" t="s">
        <v>41</v>
      </c>
      <c r="D19" s="43" t="s">
        <v>78</v>
      </c>
      <c r="E19" s="44">
        <v>51000</v>
      </c>
      <c r="F19" s="34"/>
      <c r="G19" s="34"/>
      <c r="H19" s="35"/>
      <c r="I19" s="96"/>
      <c r="J19" s="97"/>
      <c r="K19" s="98"/>
      <c r="L19" s="102"/>
      <c r="M19" s="96"/>
      <c r="N19" s="44">
        <v>51000</v>
      </c>
      <c r="O19" s="78" t="s">
        <v>74</v>
      </c>
    </row>
    <row r="20" s="2" customFormat="1" ht="27.75" customHeight="1" spans="1:15">
      <c r="A20" s="31">
        <v>9</v>
      </c>
      <c r="B20" s="32">
        <v>43171</v>
      </c>
      <c r="C20" s="33" t="s">
        <v>41</v>
      </c>
      <c r="D20" s="43" t="s">
        <v>80</v>
      </c>
      <c r="E20" s="44">
        <v>387200</v>
      </c>
      <c r="F20" s="34"/>
      <c r="G20" s="34"/>
      <c r="H20" s="35"/>
      <c r="I20" s="96"/>
      <c r="J20" s="97"/>
      <c r="K20" s="98"/>
      <c r="L20" s="102"/>
      <c r="M20" s="96"/>
      <c r="N20" s="44">
        <v>387200</v>
      </c>
      <c r="O20" s="78" t="s">
        <v>81</v>
      </c>
    </row>
    <row r="21" s="2" customFormat="1" ht="26.25" customHeight="1" spans="1:15">
      <c r="A21" s="31">
        <v>10</v>
      </c>
      <c r="B21" s="32">
        <v>43173</v>
      </c>
      <c r="C21" s="33" t="s">
        <v>41</v>
      </c>
      <c r="D21" s="43" t="s">
        <v>75</v>
      </c>
      <c r="E21" s="44">
        <v>72600</v>
      </c>
      <c r="F21" s="34"/>
      <c r="G21" s="34"/>
      <c r="H21" s="35"/>
      <c r="I21" s="96"/>
      <c r="J21" s="97"/>
      <c r="K21" s="98"/>
      <c r="L21" s="102"/>
      <c r="M21" s="96"/>
      <c r="N21" s="44">
        <v>72600</v>
      </c>
      <c r="O21" s="78" t="s">
        <v>81</v>
      </c>
    </row>
    <row r="22" s="1" customFormat="1" ht="26.25" customHeight="1" spans="1:15">
      <c r="A22" s="31"/>
      <c r="B22" s="32"/>
      <c r="C22" s="33"/>
      <c r="D22" s="43"/>
      <c r="E22" s="44"/>
      <c r="F22" s="34"/>
      <c r="G22" s="34"/>
      <c r="H22" s="35"/>
      <c r="I22" s="96"/>
      <c r="J22" s="97"/>
      <c r="K22" s="105"/>
      <c r="L22" s="102"/>
      <c r="M22" s="96"/>
      <c r="N22" s="44"/>
      <c r="O22" s="78"/>
    </row>
    <row r="23" s="2" customFormat="1" ht="20.1" customHeight="1" spans="1:15">
      <c r="A23" s="45"/>
      <c r="B23" s="46" t="s">
        <v>47</v>
      </c>
      <c r="C23" s="47"/>
      <c r="D23" s="48"/>
      <c r="E23" s="49"/>
      <c r="F23" s="48"/>
      <c r="G23" s="48"/>
      <c r="H23" s="50"/>
      <c r="I23" s="106"/>
      <c r="J23" s="107"/>
      <c r="K23" s="108"/>
      <c r="L23" s="109"/>
      <c r="M23" s="96"/>
      <c r="N23" s="49"/>
      <c r="O23" s="110"/>
    </row>
    <row r="24" s="2" customFormat="1" ht="32.25" customHeight="1" spans="1:15">
      <c r="A24" s="51">
        <v>11</v>
      </c>
      <c r="B24" s="52">
        <v>43929</v>
      </c>
      <c r="C24" s="53" t="s">
        <v>41</v>
      </c>
      <c r="D24" s="54">
        <v>565400</v>
      </c>
      <c r="E24" s="55">
        <v>-531476</v>
      </c>
      <c r="F24" s="56">
        <v>0.05</v>
      </c>
      <c r="G24" s="57">
        <f>D24*F24</f>
        <v>28270</v>
      </c>
      <c r="H24" s="58" t="s">
        <v>86</v>
      </c>
      <c r="I24" s="111"/>
      <c r="J24" s="112" t="s">
        <v>82</v>
      </c>
      <c r="K24" s="113">
        <v>100</v>
      </c>
      <c r="L24" s="114">
        <f>D24*0.01</f>
        <v>5654</v>
      </c>
      <c r="M24" s="115" t="s">
        <v>83</v>
      </c>
      <c r="N24" s="49"/>
      <c r="O24" s="110"/>
    </row>
    <row r="25" s="2" customFormat="1" ht="20.1" customHeight="1" spans="1:15">
      <c r="A25" s="45"/>
      <c r="B25" s="59"/>
      <c r="C25" s="60"/>
      <c r="D25" s="61"/>
      <c r="E25" s="62"/>
      <c r="F25" s="48"/>
      <c r="G25" s="57"/>
      <c r="H25" s="50"/>
      <c r="I25" s="106"/>
      <c r="J25" s="112" t="s">
        <v>82</v>
      </c>
      <c r="K25" s="113">
        <v>-100</v>
      </c>
      <c r="L25" s="109"/>
      <c r="M25" s="96"/>
      <c r="N25" s="49"/>
      <c r="O25" s="110"/>
    </row>
    <row r="26" s="2" customFormat="1" ht="20.1" customHeight="1" spans="1:15">
      <c r="A26" s="45">
        <v>12</v>
      </c>
      <c r="B26" s="63">
        <v>44257</v>
      </c>
      <c r="C26" s="33"/>
      <c r="D26" s="48">
        <v>823900</v>
      </c>
      <c r="E26" s="49"/>
      <c r="F26" s="64">
        <v>0.05</v>
      </c>
      <c r="G26" s="57">
        <f>D26*F26</f>
        <v>41195</v>
      </c>
      <c r="H26" s="58" t="s">
        <v>86</v>
      </c>
      <c r="I26" s="106"/>
      <c r="J26" s="107"/>
      <c r="K26" s="116"/>
      <c r="L26" s="117">
        <v>-5654</v>
      </c>
      <c r="M26" s="106">
        <v>788359</v>
      </c>
      <c r="N26" s="49"/>
      <c r="O26" s="110"/>
    </row>
    <row r="27" s="2" customFormat="1" ht="20.1" customHeight="1" spans="1:15">
      <c r="A27" s="45"/>
      <c r="B27" s="63"/>
      <c r="C27" s="33"/>
      <c r="D27" s="48"/>
      <c r="E27" s="49"/>
      <c r="F27" s="48"/>
      <c r="G27" s="57"/>
      <c r="H27" s="50"/>
      <c r="I27" s="106"/>
      <c r="J27" s="107"/>
      <c r="K27" s="116"/>
      <c r="L27" s="109" t="s">
        <v>87</v>
      </c>
      <c r="M27" s="96"/>
      <c r="N27" s="49"/>
      <c r="O27" s="110"/>
    </row>
    <row r="28" s="2" customFormat="1" ht="20.1" customHeight="1" spans="1:15">
      <c r="A28" s="45">
        <v>13</v>
      </c>
      <c r="B28" s="63">
        <v>45145</v>
      </c>
      <c r="C28" s="33"/>
      <c r="D28" s="48">
        <v>30000</v>
      </c>
      <c r="E28" s="49"/>
      <c r="F28" s="64">
        <v>0.05</v>
      </c>
      <c r="G28" s="57">
        <f>D28*F28</f>
        <v>1500</v>
      </c>
      <c r="H28" s="58" t="s">
        <v>86</v>
      </c>
      <c r="I28" s="106"/>
      <c r="J28" s="107"/>
      <c r="K28" s="108"/>
      <c r="L28" s="109"/>
      <c r="M28" s="96"/>
      <c r="N28" s="49"/>
      <c r="O28" s="110"/>
    </row>
    <row r="29" s="2" customFormat="1" ht="20.1" customHeight="1" spans="1:15">
      <c r="A29" s="45">
        <v>14</v>
      </c>
      <c r="B29" s="63">
        <v>45356</v>
      </c>
      <c r="C29" s="33"/>
      <c r="D29" s="48">
        <v>133728.85</v>
      </c>
      <c r="E29" s="49">
        <v>-279324</v>
      </c>
      <c r="F29" s="64">
        <v>0.05</v>
      </c>
      <c r="G29" s="57">
        <f>D29*F29</f>
        <v>6686.4425</v>
      </c>
      <c r="H29" s="58" t="s">
        <v>86</v>
      </c>
      <c r="I29" s="106"/>
      <c r="J29" s="107"/>
      <c r="K29" s="108"/>
      <c r="L29" s="109"/>
      <c r="M29" s="96">
        <v>133869.85</v>
      </c>
      <c r="N29" s="49"/>
      <c r="O29" s="110"/>
    </row>
    <row r="30" s="2" customFormat="1" ht="20.1" customHeight="1" spans="1:15">
      <c r="A30" s="45"/>
      <c r="B30" s="63"/>
      <c r="C30" s="33"/>
      <c r="D30" s="48"/>
      <c r="E30" s="49"/>
      <c r="F30" s="64"/>
      <c r="G30" s="48">
        <f>90282.1-77651.4425</f>
        <v>12630.6575</v>
      </c>
      <c r="H30" s="58" t="s">
        <v>86</v>
      </c>
      <c r="I30" s="106"/>
      <c r="J30" s="107"/>
      <c r="K30" s="108"/>
      <c r="L30" s="109"/>
      <c r="M30" s="96"/>
      <c r="N30" s="49"/>
      <c r="O30" s="110"/>
    </row>
    <row r="31" s="2" customFormat="1" ht="20.1" customHeight="1" spans="1:15">
      <c r="A31" s="45"/>
      <c r="B31" s="63"/>
      <c r="C31" s="33"/>
      <c r="D31" s="48"/>
      <c r="E31" s="49"/>
      <c r="F31" s="48"/>
      <c r="G31" s="48"/>
      <c r="H31" s="50"/>
      <c r="I31" s="106"/>
      <c r="J31" s="107"/>
      <c r="K31" s="108"/>
      <c r="L31" s="109"/>
      <c r="M31" s="96"/>
      <c r="N31" s="49"/>
      <c r="O31" s="110"/>
    </row>
    <row r="32" s="2" customFormat="1" ht="20.1" customHeight="1" spans="1:15">
      <c r="A32" s="45"/>
      <c r="B32" s="63"/>
      <c r="C32" s="33"/>
      <c r="D32" s="48"/>
      <c r="E32" s="49"/>
      <c r="F32" s="48"/>
      <c r="G32" s="48"/>
      <c r="H32" s="50"/>
      <c r="I32" s="106"/>
      <c r="J32" s="107"/>
      <c r="K32" s="108"/>
      <c r="L32" s="109"/>
      <c r="M32" s="96"/>
      <c r="N32" s="49"/>
      <c r="O32" s="110"/>
    </row>
    <row r="33" s="2" customFormat="1" ht="20.1" hidden="1" customHeight="1" spans="1:15">
      <c r="A33" s="45"/>
      <c r="B33" s="63"/>
      <c r="C33" s="47"/>
      <c r="D33" s="49" t="s">
        <v>49</v>
      </c>
      <c r="E33" s="49"/>
      <c r="F33" s="49"/>
      <c r="G33" s="49"/>
      <c r="H33" s="65"/>
      <c r="I33" s="49"/>
      <c r="J33" s="118"/>
      <c r="K33" s="119"/>
      <c r="L33" s="120"/>
      <c r="M33" s="96"/>
      <c r="N33" s="49"/>
      <c r="O33" s="110"/>
    </row>
    <row r="34" s="2" customFormat="1" ht="20.1" hidden="1" customHeight="1" spans="1:15">
      <c r="A34" s="45"/>
      <c r="B34" s="63"/>
      <c r="C34" s="47"/>
      <c r="D34" s="48"/>
      <c r="E34" s="49"/>
      <c r="F34" s="48"/>
      <c r="G34" s="48"/>
      <c r="H34" s="66"/>
      <c r="I34" s="106"/>
      <c r="J34" s="107"/>
      <c r="K34" s="121"/>
      <c r="L34" s="121"/>
      <c r="M34" s="96"/>
      <c r="N34" s="49"/>
      <c r="O34" s="110"/>
    </row>
    <row r="35" s="2" customFormat="1" ht="20.1" hidden="1" customHeight="1" spans="1:15">
      <c r="A35" s="45"/>
      <c r="B35" s="63"/>
      <c r="C35" s="47"/>
      <c r="D35" s="48"/>
      <c r="E35" s="49"/>
      <c r="F35" s="48"/>
      <c r="G35" s="48"/>
      <c r="H35" s="66"/>
      <c r="I35" s="106"/>
      <c r="J35" s="107"/>
      <c r="K35" s="121"/>
      <c r="L35" s="121"/>
      <c r="M35" s="96"/>
      <c r="N35" s="49"/>
      <c r="O35" s="110"/>
    </row>
    <row r="36" s="2" customFormat="1" ht="20.1" hidden="1" customHeight="1" spans="1:15">
      <c r="A36" s="45"/>
      <c r="B36" s="63"/>
      <c r="C36" s="47"/>
      <c r="D36" s="48"/>
      <c r="E36" s="49"/>
      <c r="F36" s="48"/>
      <c r="G36" s="48"/>
      <c r="H36" s="66"/>
      <c r="I36" s="106"/>
      <c r="J36" s="107"/>
      <c r="K36" s="121"/>
      <c r="L36" s="121"/>
      <c r="M36" s="96"/>
      <c r="N36" s="49"/>
      <c r="O36" s="110"/>
    </row>
    <row r="37" s="2" customFormat="1" ht="20.1" hidden="1" customHeight="1" spans="1:15">
      <c r="A37" s="45"/>
      <c r="B37" s="63"/>
      <c r="C37" s="47"/>
      <c r="D37" s="48"/>
      <c r="E37" s="49"/>
      <c r="F37" s="48"/>
      <c r="G37" s="48"/>
      <c r="H37" s="66"/>
      <c r="I37" s="106"/>
      <c r="J37" s="107"/>
      <c r="K37" s="121"/>
      <c r="L37" s="121"/>
      <c r="M37" s="96"/>
      <c r="N37" s="49"/>
      <c r="O37" s="110"/>
    </row>
    <row r="38" s="2" customFormat="1" ht="20.1" hidden="1" customHeight="1" spans="1:15">
      <c r="A38" s="45"/>
      <c r="B38" s="63"/>
      <c r="C38" s="47"/>
      <c r="D38" s="48"/>
      <c r="E38" s="49"/>
      <c r="F38" s="48"/>
      <c r="G38" s="48"/>
      <c r="H38" s="66"/>
      <c r="I38" s="106"/>
      <c r="J38" s="107"/>
      <c r="K38" s="121"/>
      <c r="L38" s="121"/>
      <c r="M38" s="96"/>
      <c r="N38" s="49"/>
      <c r="O38" s="110"/>
    </row>
    <row r="39" s="2" customFormat="1" ht="20.1" hidden="1" customHeight="1" spans="1:15">
      <c r="A39" s="45"/>
      <c r="B39" s="63"/>
      <c r="C39" s="47"/>
      <c r="D39" s="48"/>
      <c r="E39" s="49"/>
      <c r="F39" s="48"/>
      <c r="G39" s="48"/>
      <c r="H39" s="66"/>
      <c r="I39" s="106"/>
      <c r="J39" s="107"/>
      <c r="K39" s="121"/>
      <c r="L39" s="121"/>
      <c r="M39" s="96"/>
      <c r="N39" s="49"/>
      <c r="O39" s="110"/>
    </row>
    <row r="40" s="2" customFormat="1" ht="20.1" hidden="1" customHeight="1" spans="1:15">
      <c r="A40" s="45"/>
      <c r="B40" s="63"/>
      <c r="C40" s="47"/>
      <c r="D40" s="48"/>
      <c r="E40" s="49"/>
      <c r="F40" s="48"/>
      <c r="G40" s="48"/>
      <c r="H40" s="66"/>
      <c r="I40" s="106"/>
      <c r="J40" s="107"/>
      <c r="K40" s="121"/>
      <c r="L40" s="121"/>
      <c r="M40" s="96"/>
      <c r="N40" s="49"/>
      <c r="O40" s="110"/>
    </row>
    <row r="41" s="2" customFormat="1" ht="20.1" customHeight="1" spans="1:15">
      <c r="A41" s="45"/>
      <c r="B41" s="63"/>
      <c r="C41" s="47"/>
      <c r="D41" s="48"/>
      <c r="E41" s="49"/>
      <c r="F41" s="48"/>
      <c r="G41" s="48"/>
      <c r="H41" s="66"/>
      <c r="I41" s="106"/>
      <c r="J41" s="107"/>
      <c r="K41" s="119"/>
      <c r="L41" s="120"/>
      <c r="M41" s="96"/>
      <c r="N41" s="49"/>
      <c r="O41" s="110"/>
    </row>
    <row r="42" s="2" customFormat="1" ht="20.1" customHeight="1" spans="1:15">
      <c r="A42" s="45"/>
      <c r="B42" s="63"/>
      <c r="C42" s="47"/>
      <c r="D42" s="48"/>
      <c r="E42" s="49"/>
      <c r="F42" s="48"/>
      <c r="G42" s="48"/>
      <c r="H42" s="66"/>
      <c r="I42" s="106"/>
      <c r="J42" s="107"/>
      <c r="K42" s="48"/>
      <c r="L42" s="48"/>
      <c r="M42" s="96"/>
      <c r="N42" s="49"/>
      <c r="O42" s="110"/>
    </row>
    <row r="43" s="2" customFormat="1" ht="20.1" customHeight="1" spans="1:15">
      <c r="A43" s="45"/>
      <c r="B43" s="63"/>
      <c r="C43" s="47"/>
      <c r="D43" s="48"/>
      <c r="E43" s="49"/>
      <c r="F43" s="48"/>
      <c r="G43" s="48"/>
      <c r="H43" s="66"/>
      <c r="I43" s="106"/>
      <c r="J43" s="107"/>
      <c r="K43" s="122" t="s">
        <v>84</v>
      </c>
      <c r="L43" s="48"/>
      <c r="M43" s="106"/>
      <c r="N43" s="49"/>
      <c r="O43" s="110"/>
    </row>
    <row r="44" s="1" customFormat="1" ht="30" customHeight="1" spans="1:17">
      <c r="A44" s="67" t="s">
        <v>38</v>
      </c>
      <c r="B44" s="68"/>
      <c r="C44" s="69" t="s">
        <v>52</v>
      </c>
      <c r="D44" s="70">
        <f t="shared" ref="D44:G44" si="0">SUM(D7:D43)</f>
        <v>5455999</v>
      </c>
      <c r="E44" s="71">
        <f t="shared" si="0"/>
        <v>0</v>
      </c>
      <c r="F44" s="70">
        <f t="shared" si="0"/>
        <v>0.2</v>
      </c>
      <c r="G44" s="70">
        <f t="shared" si="0"/>
        <v>90282.1</v>
      </c>
      <c r="H44" s="72" t="s">
        <v>52</v>
      </c>
      <c r="I44" s="70">
        <f>G44</f>
        <v>90282.1</v>
      </c>
      <c r="J44" s="72" t="s">
        <v>52</v>
      </c>
      <c r="K44" s="70">
        <f t="shared" ref="K44:N44" si="1">SUM(K7:K43)</f>
        <v>0</v>
      </c>
      <c r="L44" s="70">
        <f t="shared" si="1"/>
        <v>0</v>
      </c>
      <c r="M44" s="70">
        <f t="shared" si="1"/>
        <v>4645199</v>
      </c>
      <c r="N44" s="49">
        <f t="shared" si="1"/>
        <v>810800</v>
      </c>
      <c r="O44" s="110"/>
      <c r="P44" s="123"/>
      <c r="Q44" s="2"/>
    </row>
    <row r="45" s="1" customFormat="1" ht="30" customHeight="1" spans="1:17">
      <c r="A45" s="25" t="s">
        <v>53</v>
      </c>
      <c r="B45" s="25"/>
      <c r="C45" s="25" t="s">
        <v>54</v>
      </c>
      <c r="D45" s="25"/>
      <c r="E45" s="73">
        <v>0</v>
      </c>
      <c r="F45" s="74"/>
      <c r="G45" s="74"/>
      <c r="H45" s="74"/>
      <c r="I45" s="124"/>
      <c r="J45" s="25" t="s">
        <v>55</v>
      </c>
      <c r="K45" s="25"/>
      <c r="L45" s="26" t="s">
        <v>56</v>
      </c>
      <c r="M45" s="26"/>
      <c r="N45" s="125">
        <f>D44/C3</f>
        <v>0.97681933879495</v>
      </c>
      <c r="O45" s="2"/>
      <c r="P45" s="2"/>
      <c r="Q45" s="2"/>
    </row>
    <row r="46" s="1" customFormat="1" ht="30" customHeight="1" spans="1:17">
      <c r="A46" s="25"/>
      <c r="B46" s="25"/>
      <c r="C46" s="25" t="s">
        <v>57</v>
      </c>
      <c r="D46" s="25"/>
      <c r="E46" s="75">
        <v>5455999</v>
      </c>
      <c r="F46" s="76"/>
      <c r="G46" s="76"/>
      <c r="H46" s="76"/>
      <c r="I46" s="126"/>
      <c r="J46" s="25"/>
      <c r="K46" s="25"/>
      <c r="L46" s="26"/>
      <c r="M46" s="26"/>
      <c r="N46" s="127"/>
      <c r="O46" s="2"/>
      <c r="P46" s="2"/>
      <c r="Q46" s="2"/>
    </row>
    <row r="47" s="1" customFormat="1" ht="50.1" hidden="1" customHeight="1" spans="1:14">
      <c r="A47" s="28" t="s">
        <v>58</v>
      </c>
      <c r="B47" s="28"/>
      <c r="C47" s="77"/>
      <c r="D47" s="77"/>
      <c r="E47" s="77"/>
      <c r="F47" s="77"/>
      <c r="G47" s="77"/>
      <c r="H47" s="77"/>
      <c r="I47" s="77"/>
      <c r="J47" s="28" t="s">
        <v>59</v>
      </c>
      <c r="K47" s="28" t="s">
        <v>60</v>
      </c>
      <c r="L47" s="28"/>
      <c r="M47" s="28"/>
      <c r="N47" s="128"/>
    </row>
    <row r="48" s="1" customFormat="1" ht="50.1" hidden="1" customHeight="1" spans="1:14">
      <c r="A48" s="25" t="s">
        <v>61</v>
      </c>
      <c r="B48" s="25"/>
      <c r="C48" s="78"/>
      <c r="D48" s="78"/>
      <c r="E48" s="78"/>
      <c r="F48" s="78"/>
      <c r="G48" s="78"/>
      <c r="H48" s="78"/>
      <c r="I48" s="78"/>
      <c r="J48" s="25" t="s">
        <v>62</v>
      </c>
      <c r="K48" s="78"/>
      <c r="L48" s="78"/>
      <c r="M48" s="78"/>
      <c r="N48" s="129"/>
    </row>
    <row r="49" s="1" customFormat="1" ht="50.1" hidden="1" customHeight="1" spans="1:14">
      <c r="A49" s="25" t="s">
        <v>63</v>
      </c>
      <c r="B49" s="25"/>
      <c r="C49" s="78"/>
      <c r="D49" s="78"/>
      <c r="E49" s="78"/>
      <c r="F49" s="78"/>
      <c r="G49" s="78"/>
      <c r="H49" s="78"/>
      <c r="I49" s="78"/>
      <c r="J49" s="25" t="s">
        <v>64</v>
      </c>
      <c r="K49" s="130"/>
      <c r="L49" s="130"/>
      <c r="M49" s="130"/>
      <c r="N49" s="131"/>
    </row>
    <row r="50" s="1" customFormat="1" ht="50.1" hidden="1" customHeight="1" spans="1:14">
      <c r="A50" s="25" t="s">
        <v>65</v>
      </c>
      <c r="B50" s="25"/>
      <c r="C50" s="78"/>
      <c r="D50" s="78"/>
      <c r="E50" s="78"/>
      <c r="F50" s="78"/>
      <c r="G50" s="78"/>
      <c r="H50" s="78"/>
      <c r="I50" s="78"/>
      <c r="J50" s="25" t="s">
        <v>66</v>
      </c>
      <c r="K50" s="130"/>
      <c r="L50" s="130"/>
      <c r="M50" s="130"/>
      <c r="N50" s="131"/>
    </row>
    <row r="51" s="1" customFormat="1" spans="2:14">
      <c r="B51" s="4"/>
      <c r="D51" s="5"/>
      <c r="E51" s="5"/>
      <c r="F51" s="4"/>
      <c r="G51" s="5"/>
      <c r="M51" s="5"/>
      <c r="N51" s="5"/>
    </row>
    <row r="52" s="1" customFormat="1" spans="2:14">
      <c r="B52" s="4"/>
      <c r="D52" s="5"/>
      <c r="E52" s="5"/>
      <c r="F52" s="4"/>
      <c r="G52" s="5"/>
      <c r="M52" s="5"/>
      <c r="N52" s="5"/>
    </row>
    <row r="53" s="1" customFormat="1" spans="2:8">
      <c r="B53" s="4"/>
      <c r="D53" s="5"/>
      <c r="E53" s="5"/>
      <c r="F53" s="4"/>
      <c r="G53" s="5"/>
      <c r="H53" s="5"/>
    </row>
    <row r="54" s="1" customFormat="1" spans="2:8">
      <c r="B54" s="4"/>
      <c r="D54" s="5"/>
      <c r="E54" s="5"/>
      <c r="F54" s="4"/>
      <c r="G54" s="5"/>
      <c r="H54" s="5"/>
    </row>
    <row r="55" s="1" customFormat="1" spans="2:8">
      <c r="B55" s="4"/>
      <c r="D55" s="5"/>
      <c r="E55" s="5"/>
      <c r="F55" s="4"/>
      <c r="G55" s="5"/>
      <c r="H55" s="5"/>
    </row>
    <row r="56" s="1" customFormat="1" ht="13.5" spans="2:8">
      <c r="B56"/>
      <c r="D56" s="5"/>
      <c r="E56" s="5"/>
      <c r="F56" s="4"/>
      <c r="G56" s="5"/>
      <c r="H56" s="5"/>
    </row>
    <row r="57" s="1" customFormat="1" spans="2:8">
      <c r="B57" s="4"/>
      <c r="D57" s="5"/>
      <c r="E57" s="5"/>
      <c r="F57" s="4"/>
      <c r="G57" s="5"/>
      <c r="H57" s="5"/>
    </row>
    <row r="58" s="1" customFormat="1" spans="2:8">
      <c r="B58" s="4"/>
      <c r="D58" s="5"/>
      <c r="E58" s="5"/>
      <c r="F58" s="4"/>
      <c r="G58" s="5"/>
      <c r="H58" s="5"/>
    </row>
    <row r="59" s="1" customFormat="1" ht="13.5" spans="2:8">
      <c r="B59" s="4"/>
      <c r="C59"/>
      <c r="D59" s="5"/>
      <c r="E59" s="5"/>
      <c r="F59" s="4"/>
      <c r="G59" s="5"/>
      <c r="H59" s="5"/>
    </row>
  </sheetData>
  <mergeCells count="36">
    <mergeCell ref="A1:M1"/>
    <mergeCell ref="A2:B2"/>
    <mergeCell ref="C2:I2"/>
    <mergeCell ref="A3:B3"/>
    <mergeCell ref="C3:E3"/>
    <mergeCell ref="A4:B4"/>
    <mergeCell ref="C4:E4"/>
    <mergeCell ref="F5:I5"/>
    <mergeCell ref="J5:K5"/>
    <mergeCell ref="L5:M5"/>
    <mergeCell ref="N6:O6"/>
    <mergeCell ref="A44:B44"/>
    <mergeCell ref="C45:D45"/>
    <mergeCell ref="E45:I45"/>
    <mergeCell ref="C46:D46"/>
    <mergeCell ref="E46:I46"/>
    <mergeCell ref="A47:B47"/>
    <mergeCell ref="C47:I47"/>
    <mergeCell ref="K47:M47"/>
    <mergeCell ref="A48:B48"/>
    <mergeCell ref="C48:I48"/>
    <mergeCell ref="K48:M48"/>
    <mergeCell ref="A49:B49"/>
    <mergeCell ref="C49:I49"/>
    <mergeCell ref="K49:M49"/>
    <mergeCell ref="A50:B50"/>
    <mergeCell ref="C50:I50"/>
    <mergeCell ref="K50:M50"/>
    <mergeCell ref="A5:A6"/>
    <mergeCell ref="B5:B6"/>
    <mergeCell ref="C5:C6"/>
    <mergeCell ref="H3:H4"/>
    <mergeCell ref="I3:K4"/>
    <mergeCell ref="A45:B46"/>
    <mergeCell ref="J45:K46"/>
    <mergeCell ref="L45:M46"/>
  </mergeCell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000</vt:lpstr>
      <vt:lpstr>1</vt:lpstr>
      <vt:lpstr>1.1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cw08</dc:creator>
  <cp:lastModifiedBy>凌Sophia</cp:lastModifiedBy>
  <dcterms:created xsi:type="dcterms:W3CDTF">2020-03-11T03:13:00Z</dcterms:created>
  <dcterms:modified xsi:type="dcterms:W3CDTF">2025-06-20T02:06:24Z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BD0B2466E9114367BE1ECD0E6FFA9A04</vt:lpwstr>
  </property>
</Properties>
</file>