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000" sheetId="1" r:id="rId1"/>
    <sheet name="1" sheetId="2" r:id="rId2"/>
  </sheets>
  <calcPr calcId="144525" concurrentCalc="0"/>
</workbook>
</file>

<file path=xl/comments1.xml><?xml version="1.0" encoding="utf-8"?>
<comments xmlns="http://schemas.openxmlformats.org/spreadsheetml/2006/main">
  <authors>
    <author>微软用户</author>
    <author>Administrator</author>
  </authors>
  <commentList>
    <comment ref="E10" author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分公司转的周转金</t>
        </r>
      </text>
    </comment>
    <comment ref="E24" authorId="1">
      <text>
        <r>
          <rPr>
            <sz val="9"/>
            <rFont val="宋体"/>
            <charset val="134"/>
          </rPr>
          <t xml:space="preserve">（退还周转金）杨长新
</t>
        </r>
      </text>
    </comment>
  </commentList>
</comments>
</file>

<file path=xl/sharedStrings.xml><?xml version="1.0" encoding="utf-8"?>
<sst xmlns="http://schemas.openxmlformats.org/spreadsheetml/2006/main" count="195" uniqueCount="86">
  <si>
    <t xml:space="preserve">分公司  工程款支付证书 </t>
  </si>
  <si>
    <t>工程名称</t>
  </si>
  <si>
    <t>新晃侗族自治县农村基础设施项目第一批项目（1标段）</t>
  </si>
  <si>
    <t>ERP编号</t>
  </si>
  <si>
    <t>档案编号</t>
  </si>
  <si>
    <t>CD2017-068</t>
  </si>
  <si>
    <t>中标</t>
  </si>
  <si>
    <t>合同金额</t>
  </si>
  <si>
    <t>中标日期</t>
  </si>
  <si>
    <t>2017.6.27</t>
  </si>
  <si>
    <t>已供       工程资料</t>
  </si>
  <si>
    <t>责任单位</t>
  </si>
  <si>
    <t>湖南甘晟轩13875837583</t>
  </si>
  <si>
    <t>江  山</t>
  </si>
  <si>
    <t>150日历天</t>
  </si>
  <si>
    <t>怀化市新晃
侗族自治县</t>
  </si>
  <si>
    <t>湖南公司甘晟轩13875837583</t>
  </si>
  <si>
    <t>杨长新13677442868</t>
  </si>
  <si>
    <t>决算金额</t>
  </si>
  <si>
    <t>竣工日期</t>
  </si>
  <si>
    <t>责任人</t>
  </si>
  <si>
    <t>CD2017-073</t>
  </si>
  <si>
    <t>新晃侗族自治县农村公路基础建设项目（第三批）第三标段</t>
  </si>
  <si>
    <t>2017.7.4</t>
  </si>
  <si>
    <t>施迎东</t>
  </si>
  <si>
    <t>5个月</t>
  </si>
  <si>
    <t>序号</t>
  </si>
  <si>
    <t>工程款到账</t>
  </si>
  <si>
    <t>周转金</t>
  </si>
  <si>
    <t>工程收费结算（应收）</t>
  </si>
  <si>
    <t>工程费用收取        （已收）</t>
  </si>
  <si>
    <t>剩余可供分配金额</t>
  </si>
  <si>
    <t>日期</t>
  </si>
  <si>
    <t>账户</t>
  </si>
  <si>
    <t>金额</t>
  </si>
  <si>
    <t>管理费1%</t>
  </si>
  <si>
    <t>项目费用</t>
  </si>
  <si>
    <t>费用备注</t>
  </si>
  <si>
    <t>合计</t>
  </si>
  <si>
    <t>预留金额</t>
  </si>
  <si>
    <t>可支付金额</t>
  </si>
  <si>
    <t>分公司</t>
  </si>
  <si>
    <t>无其他费用，无税费</t>
  </si>
  <si>
    <t>1%管理费,1%损失准备金，另3%暂扣</t>
  </si>
  <si>
    <t>怀化三实贸易有限公司</t>
  </si>
  <si>
    <t>姚红兵个人转款</t>
  </si>
  <si>
    <t>1%管理费,1%损失准备金，</t>
  </si>
  <si>
    <t>本次</t>
  </si>
  <si>
    <t>退上次个人转款，已扣的1%管理费,1%损失准备金，合计1800元；</t>
  </si>
  <si>
    <t>个人转款</t>
  </si>
  <si>
    <t>下次退已扣部分</t>
  </si>
  <si>
    <t>损失准备金累计：36958元</t>
  </si>
  <si>
    <t>-</t>
  </si>
  <si>
    <t>本次结算   支付明细</t>
  </si>
  <si>
    <t>应支付金额</t>
  </si>
  <si>
    <t>实际支付金额</t>
  </si>
  <si>
    <t>详见委托付款函</t>
  </si>
  <si>
    <t>已支付金额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</si>
  <si>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</si>
  <si>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</si>
  <si>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</si>
  <si>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</si>
  <si>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</si>
  <si>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</si>
  <si>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</si>
  <si>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</si>
  <si>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</si>
  <si>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r>
      <rPr>
        <sz val="9"/>
        <rFont val="宋体"/>
        <charset val="134"/>
      </rPr>
      <t>中标书及施工合同原件，在公司。</t>
    </r>
    <r>
      <rPr>
        <sz val="9"/>
        <color rgb="FFFF0000"/>
        <rFont val="宋体"/>
        <charset val="134"/>
      </rPr>
      <t>交工报告和审计报告均未下发。检测报告已出，扫描件合作人明日发过来。</t>
    </r>
    <r>
      <rPr>
        <sz val="9"/>
        <rFont val="宋体"/>
        <charset val="134"/>
      </rPr>
      <t>有项目部章一枚，于2020.3.31收回已销毁。</t>
    </r>
  </si>
  <si>
    <t>周转金到账</t>
  </si>
  <si>
    <t>管理费？%</t>
  </si>
  <si>
    <t>周转金支付</t>
  </si>
  <si>
    <t>政府拨入税金</t>
  </si>
  <si>
    <t>交税</t>
  </si>
  <si>
    <t>杨长新</t>
  </si>
  <si>
    <t>娄底市西部祥昇贸易有限公司</t>
  </si>
  <si>
    <t>姚志敏</t>
  </si>
  <si>
    <t>贵州茂鑫水泥有限责任公司</t>
  </si>
  <si>
    <t>新晃县鱼市加油站</t>
  </si>
  <si>
    <t>吴桃辉</t>
  </si>
  <si>
    <t>中国石化销售有限公司湖南怀化石油分公司</t>
  </si>
  <si>
    <t>王柳元</t>
  </si>
  <si>
    <t>中国石化销售有限公司湖南衡阳石油分公司</t>
  </si>
  <si>
    <t>财务手续费</t>
  </si>
  <si>
    <t>实际付款</t>
  </si>
  <si>
    <t>4434446.15元</t>
  </si>
  <si>
    <t>损失准备金累计： 元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</si>
</sst>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#,##0.00_ "/>
    <numFmt numFmtId="178" formatCode="yyyy/m/d;@"/>
    <numFmt numFmtId="179" formatCode="m/d;@"/>
    <numFmt numFmtId="180" formatCode="0_ "/>
    <numFmt numFmtId="181" formatCode="0.00_ "/>
  </numFmts>
  <fonts count="43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9"/>
      <color rgb="FF7030A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9" borderId="1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32" fillId="21" borderId="13" applyNumberFormat="0" applyAlignment="0" applyProtection="0">
      <alignment vertical="center"/>
    </xf>
    <xf numFmtId="0" fontId="33" fillId="23" borderId="18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1" fillId="2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top"/>
    </xf>
    <xf numFmtId="0" fontId="4" fillId="0" borderId="1" xfId="50" applyFont="1" applyFill="1" applyBorder="1" applyAlignment="1">
      <alignment horizontal="center" vertical="top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shrinkToFit="1"/>
    </xf>
    <xf numFmtId="0" fontId="6" fillId="0" borderId="4" xfId="50" applyFont="1" applyFill="1" applyBorder="1" applyAlignment="1">
      <alignment horizontal="center" vertical="center" shrinkToFit="1"/>
    </xf>
    <xf numFmtId="177" fontId="5" fillId="0" borderId="2" xfId="50" applyNumberFormat="1" applyFont="1" applyFill="1" applyBorder="1" applyAlignment="1">
      <alignment horizontal="center" vertical="center" wrapText="1"/>
    </xf>
    <xf numFmtId="177" fontId="5" fillId="0" borderId="4" xfId="50" applyNumberFormat="1" applyFont="1" applyFill="1" applyBorder="1" applyAlignment="1">
      <alignment horizontal="center" vertical="center" wrapText="1"/>
    </xf>
    <xf numFmtId="177" fontId="5" fillId="0" borderId="3" xfId="50" applyNumberFormat="1" applyFont="1" applyFill="1" applyBorder="1" applyAlignment="1">
      <alignment horizontal="center" vertical="center" wrapText="1"/>
    </xf>
    <xf numFmtId="177" fontId="5" fillId="0" borderId="5" xfId="5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5" fillId="3" borderId="6" xfId="50" applyFont="1" applyFill="1" applyBorder="1" applyAlignment="1">
      <alignment horizontal="center" vertical="center" wrapText="1"/>
    </xf>
    <xf numFmtId="177" fontId="8" fillId="0" borderId="2" xfId="50" applyNumberFormat="1" applyFont="1" applyFill="1" applyBorder="1" applyAlignment="1">
      <alignment horizontal="center" vertical="center" wrapText="1"/>
    </xf>
    <xf numFmtId="177" fontId="8" fillId="0" borderId="4" xfId="50" applyNumberFormat="1" applyFont="1" applyFill="1" applyBorder="1" applyAlignment="1">
      <alignment horizontal="center" vertical="center" wrapText="1"/>
    </xf>
    <xf numFmtId="177" fontId="8" fillId="0" borderId="3" xfId="50" applyNumberFormat="1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horizontal="center" vertical="center" wrapText="1"/>
    </xf>
    <xf numFmtId="0" fontId="5" fillId="3" borderId="7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176" fontId="5" fillId="0" borderId="6" xfId="50" applyNumberFormat="1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176" fontId="5" fillId="0" borderId="7" xfId="50" applyNumberFormat="1" applyFont="1" applyFill="1" applyBorder="1" applyAlignment="1">
      <alignment horizontal="center" vertical="center" wrapText="1"/>
    </xf>
    <xf numFmtId="176" fontId="8" fillId="0" borderId="5" xfId="50" applyNumberFormat="1" applyFont="1" applyFill="1" applyBorder="1" applyAlignment="1">
      <alignment horizontal="center" vertical="center" wrapText="1"/>
    </xf>
    <xf numFmtId="0" fontId="2" fillId="3" borderId="5" xfId="50" applyFont="1" applyFill="1" applyBorder="1" applyAlignment="1">
      <alignment horizontal="center" vertical="center" wrapText="1"/>
    </xf>
    <xf numFmtId="176" fontId="2" fillId="3" borderId="5" xfId="50" applyNumberFormat="1" applyFont="1" applyFill="1" applyBorder="1" applyAlignment="1">
      <alignment horizontal="left" vertical="center" shrinkToFit="1"/>
    </xf>
    <xf numFmtId="14" fontId="2" fillId="3" borderId="5" xfId="50" applyNumberFormat="1" applyFont="1" applyFill="1" applyBorder="1" applyAlignment="1">
      <alignment horizontal="center" vertical="center" wrapText="1"/>
    </xf>
    <xf numFmtId="177" fontId="2" fillId="3" borderId="5" xfId="50" applyNumberFormat="1" applyFont="1" applyFill="1" applyBorder="1" applyAlignment="1">
      <alignment horizontal="right" vertical="center" shrinkToFit="1"/>
    </xf>
    <xf numFmtId="179" fontId="2" fillId="3" borderId="2" xfId="50" applyNumberFormat="1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176" fontId="2" fillId="2" borderId="5" xfId="50" applyNumberFormat="1" applyFont="1" applyFill="1" applyBorder="1" applyAlignment="1">
      <alignment horizontal="left" vertical="center" shrinkToFit="1"/>
    </xf>
    <xf numFmtId="14" fontId="2" fillId="2" borderId="5" xfId="50" applyNumberFormat="1" applyFont="1" applyFill="1" applyBorder="1" applyAlignment="1">
      <alignment horizontal="center" vertical="center" wrapText="1"/>
    </xf>
    <xf numFmtId="177" fontId="2" fillId="2" borderId="5" xfId="50" applyNumberFormat="1" applyFont="1" applyFill="1" applyBorder="1" applyAlignment="1">
      <alignment horizontal="right"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14" fontId="2" fillId="4" borderId="5" xfId="50" applyNumberFormat="1" applyFont="1" applyFill="1" applyBorder="1" applyAlignment="1">
      <alignment horizontal="center" vertical="center" wrapText="1"/>
    </xf>
    <xf numFmtId="177" fontId="2" fillId="4" borderId="5" xfId="50" applyNumberFormat="1" applyFont="1" applyFill="1" applyBorder="1" applyAlignment="1">
      <alignment horizontal="right" vertical="center" shrinkToFit="1"/>
    </xf>
    <xf numFmtId="14" fontId="2" fillId="3" borderId="5" xfId="50" applyNumberFormat="1" applyFont="1" applyFill="1" applyBorder="1" applyAlignment="1">
      <alignment horizontal="right" vertical="center" wrapText="1"/>
    </xf>
    <xf numFmtId="177" fontId="2" fillId="5" borderId="5" xfId="50" applyNumberFormat="1" applyFont="1" applyFill="1" applyBorder="1" applyAlignment="1">
      <alignment horizontal="right" vertical="center" wrapText="1" shrinkToFit="1"/>
    </xf>
    <xf numFmtId="0" fontId="1" fillId="3" borderId="5" xfId="50" applyFont="1" applyFill="1" applyBorder="1" applyAlignment="1">
      <alignment horizontal="center" vertical="center" wrapText="1"/>
    </xf>
    <xf numFmtId="14" fontId="9" fillId="0" borderId="5" xfId="50" applyNumberFormat="1" applyFont="1" applyBorder="1" applyAlignment="1">
      <alignment horizontal="center" vertical="center" wrapText="1"/>
    </xf>
    <xf numFmtId="14" fontId="1" fillId="3" borderId="5" xfId="50" applyNumberFormat="1" applyFont="1" applyFill="1" applyBorder="1" applyAlignment="1">
      <alignment horizontal="center" vertical="center" wrapText="1"/>
    </xf>
    <xf numFmtId="177" fontId="1" fillId="3" borderId="5" xfId="50" applyNumberFormat="1" applyFont="1" applyFill="1" applyBorder="1" applyAlignment="1">
      <alignment horizontal="right" vertical="center" shrinkToFit="1"/>
    </xf>
    <xf numFmtId="177" fontId="1" fillId="5" borderId="5" xfId="50" applyNumberFormat="1" applyFont="1" applyFill="1" applyBorder="1" applyAlignment="1">
      <alignment horizontal="right" vertical="center" shrinkToFit="1"/>
    </xf>
    <xf numFmtId="179" fontId="1" fillId="3" borderId="2" xfId="50" applyNumberFormat="1" applyFont="1" applyFill="1" applyBorder="1" applyAlignment="1">
      <alignment horizontal="center" vertical="center" wrapText="1"/>
    </xf>
    <xf numFmtId="14" fontId="2" fillId="3" borderId="5" xfId="50" applyNumberFormat="1" applyFont="1" applyFill="1" applyBorder="1" applyAlignment="1">
      <alignment vertical="center" wrapText="1"/>
    </xf>
    <xf numFmtId="177" fontId="2" fillId="3" borderId="5" xfId="50" applyNumberFormat="1" applyFont="1" applyFill="1" applyBorder="1" applyAlignment="1">
      <alignment vertical="center" shrinkToFit="1"/>
    </xf>
    <xf numFmtId="9" fontId="5" fillId="5" borderId="5" xfId="50" applyNumberFormat="1" applyFont="1" applyFill="1" applyBorder="1" applyAlignment="1">
      <alignment horizontal="center" vertical="center"/>
    </xf>
    <xf numFmtId="177" fontId="2" fillId="5" borderId="5" xfId="50" applyNumberFormat="1" applyFont="1" applyFill="1" applyBorder="1" applyAlignment="1">
      <alignment horizontal="right" vertical="center" shrinkToFit="1"/>
    </xf>
    <xf numFmtId="176" fontId="2" fillId="3" borderId="5" xfId="50" applyNumberFormat="1" applyFont="1" applyFill="1" applyBorder="1" applyAlignment="1">
      <alignment vertical="center" shrinkToFit="1"/>
    </xf>
    <xf numFmtId="176" fontId="1" fillId="3" borderId="5" xfId="50" applyNumberFormat="1" applyFont="1" applyFill="1" applyBorder="1" applyAlignment="1">
      <alignment horizontal="center" vertical="center" shrinkToFit="1"/>
    </xf>
    <xf numFmtId="179" fontId="1" fillId="5" borderId="2" xfId="50" applyNumberFormat="1" applyFont="1" applyFill="1" applyBorder="1" applyAlignment="1">
      <alignment vertical="center" wrapText="1"/>
    </xf>
    <xf numFmtId="179" fontId="1" fillId="3" borderId="2" xfId="50" applyNumberFormat="1" applyFont="1" applyFill="1" applyBorder="1" applyAlignment="1">
      <alignment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2" fillId="6" borderId="6" xfId="50" applyFont="1" applyFill="1" applyBorder="1" applyAlignment="1">
      <alignment horizontal="center" vertical="center" shrinkToFit="1"/>
    </xf>
    <xf numFmtId="177" fontId="10" fillId="6" borderId="6" xfId="50" applyNumberFormat="1" applyFont="1" applyFill="1" applyBorder="1" applyAlignment="1">
      <alignment horizontal="right" vertical="center" shrinkToFit="1"/>
    </xf>
    <xf numFmtId="177" fontId="10" fillId="5" borderId="6" xfId="50" applyNumberFormat="1" applyFont="1" applyFill="1" applyBorder="1" applyAlignment="1">
      <alignment horizontal="right" vertical="center" shrinkToFit="1"/>
    </xf>
    <xf numFmtId="177" fontId="10" fillId="6" borderId="6" xfId="50" applyNumberFormat="1" applyFont="1" applyFill="1" applyBorder="1" applyAlignment="1">
      <alignment horizontal="center" vertical="center" shrinkToFit="1"/>
    </xf>
    <xf numFmtId="177" fontId="11" fillId="6" borderId="2" xfId="50" applyNumberFormat="1" applyFont="1" applyFill="1" applyBorder="1" applyAlignment="1">
      <alignment horizontal="center" vertical="center" shrinkToFit="1"/>
    </xf>
    <xf numFmtId="177" fontId="11" fillId="6" borderId="4" xfId="50" applyNumberFormat="1" applyFont="1" applyFill="1" applyBorder="1" applyAlignment="1">
      <alignment horizontal="center" vertical="center" shrinkToFit="1"/>
    </xf>
    <xf numFmtId="177" fontId="11" fillId="0" borderId="2" xfId="50" applyNumberFormat="1" applyFont="1" applyFill="1" applyBorder="1" applyAlignment="1">
      <alignment horizontal="center" vertical="center" shrinkToFit="1"/>
    </xf>
    <xf numFmtId="177" fontId="11" fillId="0" borderId="4" xfId="50" applyNumberFormat="1" applyFont="1" applyFill="1" applyBorder="1" applyAlignment="1">
      <alignment horizontal="center" vertical="center" shrinkToFit="1"/>
    </xf>
    <xf numFmtId="0" fontId="2" fillId="0" borderId="7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top"/>
    </xf>
    <xf numFmtId="0" fontId="6" fillId="0" borderId="3" xfId="50" applyFont="1" applyFill="1" applyBorder="1" applyAlignment="1">
      <alignment horizontal="center" vertical="center" shrinkToFit="1"/>
    </xf>
    <xf numFmtId="0" fontId="5" fillId="0" borderId="5" xfId="50" applyFont="1" applyFill="1" applyBorder="1" applyAlignment="1">
      <alignment horizontal="center" vertical="center"/>
    </xf>
    <xf numFmtId="180" fontId="5" fillId="0" borderId="5" xfId="8" applyNumberFormat="1" applyFont="1" applyFill="1" applyBorder="1" applyAlignment="1">
      <alignment horizontal="center" vertical="center"/>
    </xf>
    <xf numFmtId="177" fontId="5" fillId="0" borderId="5" xfId="50" applyNumberFormat="1" applyFont="1" applyFill="1" applyBorder="1" applyAlignment="1">
      <alignment horizontal="center" vertical="center" shrinkToFit="1"/>
    </xf>
    <xf numFmtId="177" fontId="5" fillId="0" borderId="0" xfId="50" applyNumberFormat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/>
    </xf>
    <xf numFmtId="0" fontId="2" fillId="3" borderId="8" xfId="50" applyFont="1" applyFill="1" applyBorder="1" applyAlignment="1">
      <alignment horizontal="left" vertical="top" wrapText="1"/>
    </xf>
    <xf numFmtId="0" fontId="2" fillId="3" borderId="10" xfId="50" applyFont="1" applyFill="1" applyBorder="1" applyAlignment="1">
      <alignment horizontal="left" vertical="top" wrapText="1"/>
    </xf>
    <xf numFmtId="0" fontId="2" fillId="3" borderId="9" xfId="50" applyFont="1" applyFill="1" applyBorder="1" applyAlignment="1">
      <alignment horizontal="left" vertical="top" wrapText="1"/>
    </xf>
    <xf numFmtId="0" fontId="13" fillId="0" borderId="5" xfId="50" applyFont="1" applyFill="1" applyBorder="1" applyAlignment="1">
      <alignment horizontal="center" vertical="center" wrapText="1"/>
    </xf>
    <xf numFmtId="0" fontId="13" fillId="0" borderId="0" xfId="50" applyFont="1" applyFill="1" applyBorder="1" applyAlignment="1">
      <alignment horizontal="center" vertical="center" wrapText="1"/>
    </xf>
    <xf numFmtId="0" fontId="2" fillId="3" borderId="11" xfId="50" applyFont="1" applyFill="1" applyBorder="1" applyAlignment="1">
      <alignment horizontal="left" vertical="top" wrapText="1"/>
    </xf>
    <xf numFmtId="0" fontId="2" fillId="3" borderId="1" xfId="50" applyFont="1" applyFill="1" applyBorder="1" applyAlignment="1">
      <alignment horizontal="left" vertical="top" wrapText="1"/>
    </xf>
    <xf numFmtId="0" fontId="2" fillId="3" borderId="12" xfId="5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77" fontId="2" fillId="6" borderId="5" xfId="50" applyNumberFormat="1" applyFont="1" applyFill="1" applyBorder="1" applyAlignment="1">
      <alignment horizontal="right" vertical="center" shrinkToFit="1"/>
    </xf>
    <xf numFmtId="179" fontId="2" fillId="3" borderId="5" xfId="50" applyNumberFormat="1" applyFont="1" applyFill="1" applyBorder="1" applyAlignment="1">
      <alignment horizontal="center" vertical="center" wrapText="1"/>
    </xf>
    <xf numFmtId="177" fontId="5" fillId="3" borderId="5" xfId="50" applyNumberFormat="1" applyFont="1" applyFill="1" applyBorder="1" applyAlignment="1">
      <alignment horizontal="right" vertical="center" shrinkToFit="1"/>
    </xf>
    <xf numFmtId="179" fontId="2" fillId="2" borderId="5" xfId="50" applyNumberFormat="1" applyFont="1" applyFill="1" applyBorder="1" applyAlignment="1">
      <alignment horizontal="center" vertical="center" wrapText="1"/>
    </xf>
    <xf numFmtId="177" fontId="5" fillId="2" borderId="5" xfId="50" applyNumberFormat="1" applyFont="1" applyFill="1" applyBorder="1" applyAlignment="1">
      <alignment horizontal="right" vertical="center" shrinkToFit="1"/>
    </xf>
    <xf numFmtId="177" fontId="2" fillId="2" borderId="5" xfId="50" applyNumberFormat="1" applyFont="1" applyFill="1" applyBorder="1" applyAlignment="1">
      <alignment horizontal="right" vertical="center" wrapText="1" shrinkToFit="1"/>
    </xf>
    <xf numFmtId="177" fontId="5" fillId="3" borderId="5" xfId="50" applyNumberFormat="1" applyFont="1" applyFill="1" applyBorder="1" applyAlignment="1">
      <alignment horizontal="right" vertical="center"/>
    </xf>
    <xf numFmtId="0" fontId="2" fillId="0" borderId="5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14" fontId="2" fillId="3" borderId="5" xfId="50" applyNumberFormat="1" applyFont="1" applyFill="1" applyBorder="1" applyAlignment="1">
      <alignment horizontal="left" vertical="center"/>
    </xf>
    <xf numFmtId="177" fontId="1" fillId="6" borderId="5" xfId="50" applyNumberFormat="1" applyFont="1" applyFill="1" applyBorder="1" applyAlignment="1">
      <alignment horizontal="right" vertical="center" shrinkToFit="1"/>
    </xf>
    <xf numFmtId="179" fontId="1" fillId="3" borderId="5" xfId="50" applyNumberFormat="1" applyFont="1" applyFill="1" applyBorder="1" applyAlignment="1">
      <alignment horizontal="center" vertical="center" wrapText="1"/>
    </xf>
    <xf numFmtId="177" fontId="14" fillId="3" borderId="5" xfId="50" applyNumberFormat="1" applyFont="1" applyFill="1" applyBorder="1" applyAlignment="1">
      <alignment horizontal="right" vertical="center" shrinkToFit="1"/>
    </xf>
    <xf numFmtId="177" fontId="14" fillId="3" borderId="5" xfId="50" applyNumberFormat="1" applyFont="1" applyFill="1" applyBorder="1" applyAlignment="1">
      <alignment horizontal="right" vertical="center"/>
    </xf>
    <xf numFmtId="0" fontId="1" fillId="0" borderId="5" xfId="50" applyFont="1" applyFill="1" applyBorder="1" applyAlignment="1">
      <alignment horizontal="center" vertical="center"/>
    </xf>
    <xf numFmtId="181" fontId="5" fillId="3" borderId="5" xfId="50" applyNumberFormat="1" applyFont="1" applyFill="1" applyBorder="1" applyAlignment="1">
      <alignment horizontal="right" vertical="center" shrinkToFit="1"/>
    </xf>
    <xf numFmtId="181" fontId="2" fillId="3" borderId="5" xfId="50" applyNumberFormat="1" applyFont="1" applyFill="1" applyBorder="1" applyAlignment="1">
      <alignment horizontal="center" vertical="center" wrapText="1"/>
    </xf>
    <xf numFmtId="177" fontId="15" fillId="6" borderId="5" xfId="50" applyNumberFormat="1" applyFont="1" applyFill="1" applyBorder="1" applyAlignment="1">
      <alignment horizontal="right" vertical="center" shrinkToFit="1"/>
    </xf>
    <xf numFmtId="177" fontId="1" fillId="0" borderId="5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181" fontId="1" fillId="3" borderId="5" xfId="50" applyNumberFormat="1" applyFont="1" applyFill="1" applyBorder="1" applyAlignment="1">
      <alignment horizontal="center" vertical="center" wrapText="1"/>
    </xf>
    <xf numFmtId="179" fontId="1" fillId="5" borderId="5" xfId="50" applyNumberFormat="1" applyFont="1" applyFill="1" applyBorder="1" applyAlignment="1">
      <alignment horizontal="center" vertical="center" wrapText="1"/>
    </xf>
    <xf numFmtId="177" fontId="14" fillId="0" borderId="5" xfId="50" applyNumberFormat="1" applyFont="1" applyFill="1" applyBorder="1" applyAlignment="1">
      <alignment horizontal="right" vertical="center" shrinkToFit="1"/>
    </xf>
    <xf numFmtId="177" fontId="14" fillId="0" borderId="5" xfId="50" applyNumberFormat="1" applyFont="1" applyFill="1" applyBorder="1" applyAlignment="1">
      <alignment horizontal="right" vertical="center"/>
    </xf>
    <xf numFmtId="177" fontId="1" fillId="0" borderId="5" xfId="50" applyNumberFormat="1" applyFont="1" applyFill="1" applyBorder="1" applyAlignment="1">
      <alignment horizontal="right" vertical="center" shrinkToFit="1"/>
    </xf>
    <xf numFmtId="177" fontId="1" fillId="3" borderId="5" xfId="50" applyNumberFormat="1" applyFont="1" applyFill="1" applyBorder="1" applyAlignment="1">
      <alignment horizontal="right" vertical="center"/>
    </xf>
    <xf numFmtId="10" fontId="1" fillId="0" borderId="0" xfId="50" applyNumberFormat="1" applyFont="1" applyFill="1" applyBorder="1" applyAlignment="1">
      <alignment horizontal="center" vertical="center"/>
    </xf>
    <xf numFmtId="177" fontId="11" fillId="6" borderId="3" xfId="50" applyNumberFormat="1" applyFont="1" applyFill="1" applyBorder="1" applyAlignment="1">
      <alignment horizontal="center" vertical="center" shrinkToFit="1"/>
    </xf>
    <xf numFmtId="10" fontId="1" fillId="3" borderId="5" xfId="50" applyNumberFormat="1" applyFont="1" applyFill="1" applyBorder="1" applyAlignment="1">
      <alignment horizontal="center" vertical="center" shrinkToFit="1"/>
    </xf>
    <xf numFmtId="177" fontId="11" fillId="0" borderId="3" xfId="50" applyNumberFormat="1" applyFont="1" applyFill="1" applyBorder="1" applyAlignment="1">
      <alignment horizontal="center" vertical="center" shrinkToFit="1"/>
    </xf>
    <xf numFmtId="0" fontId="8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top" wrapText="1"/>
    </xf>
    <xf numFmtId="0" fontId="2" fillId="0" borderId="0" xfId="5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181" fontId="12" fillId="0" borderId="5" xfId="0" applyNumberFormat="1" applyFont="1" applyBorder="1" applyAlignment="1">
      <alignment horizontal="right" vertical="center" wrapText="1"/>
    </xf>
    <xf numFmtId="181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2" fillId="5" borderId="0" xfId="50" applyFont="1" applyFill="1" applyBorder="1" applyAlignment="1">
      <alignment horizontal="center" vertical="center"/>
    </xf>
    <xf numFmtId="0" fontId="16" fillId="0" borderId="5" xfId="13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0" borderId="4" xfId="50" applyFont="1" applyFill="1" applyBorder="1" applyAlignment="1">
      <alignment horizontal="center" vertical="center" wrapText="1"/>
    </xf>
    <xf numFmtId="176" fontId="5" fillId="0" borderId="5" xfId="50" applyNumberFormat="1" applyFont="1" applyFill="1" applyBorder="1" applyAlignment="1">
      <alignment horizontal="center" vertical="center" wrapText="1"/>
    </xf>
    <xf numFmtId="176" fontId="2" fillId="3" borderId="5" xfId="50" applyNumberFormat="1" applyFont="1" applyFill="1" applyBorder="1" applyAlignment="1">
      <alignment horizontal="center" vertical="center" shrinkToFit="1"/>
    </xf>
    <xf numFmtId="0" fontId="1" fillId="3" borderId="6" xfId="50" applyFont="1" applyFill="1" applyBorder="1" applyAlignment="1">
      <alignment horizontal="center" vertical="center" wrapText="1"/>
    </xf>
    <xf numFmtId="176" fontId="1" fillId="3" borderId="6" xfId="50" applyNumberFormat="1" applyFont="1" applyFill="1" applyBorder="1" applyAlignment="1">
      <alignment horizontal="center" vertical="center" shrinkToFit="1"/>
    </xf>
    <xf numFmtId="14" fontId="1" fillId="3" borderId="6" xfId="50" applyNumberFormat="1" applyFont="1" applyFill="1" applyBorder="1" applyAlignment="1">
      <alignment horizontal="center" vertical="center" wrapText="1"/>
    </xf>
    <xf numFmtId="177" fontId="1" fillId="3" borderId="6" xfId="50" applyNumberFormat="1" applyFont="1" applyFill="1" applyBorder="1" applyAlignment="1">
      <alignment horizontal="center" vertical="center" shrinkToFit="1"/>
    </xf>
    <xf numFmtId="177" fontId="18" fillId="3" borderId="5" xfId="50" applyNumberFormat="1" applyFont="1" applyFill="1" applyBorder="1" applyAlignment="1">
      <alignment horizontal="left" vertical="center"/>
    </xf>
    <xf numFmtId="0" fontId="1" fillId="3" borderId="7" xfId="50" applyFont="1" applyFill="1" applyBorder="1" applyAlignment="1">
      <alignment horizontal="center" vertical="center" wrapText="1"/>
    </xf>
    <xf numFmtId="176" fontId="1" fillId="3" borderId="7" xfId="50" applyNumberFormat="1" applyFont="1" applyFill="1" applyBorder="1" applyAlignment="1">
      <alignment horizontal="center" vertical="center" shrinkToFit="1"/>
    </xf>
    <xf numFmtId="14" fontId="1" fillId="3" borderId="7" xfId="50" applyNumberFormat="1" applyFont="1" applyFill="1" applyBorder="1" applyAlignment="1">
      <alignment horizontal="center" vertical="center" wrapText="1"/>
    </xf>
    <xf numFmtId="177" fontId="1" fillId="3" borderId="7" xfId="50" applyNumberFormat="1" applyFont="1" applyFill="1" applyBorder="1" applyAlignment="1">
      <alignment horizontal="right" vertical="center" shrinkToFit="1"/>
    </xf>
    <xf numFmtId="177" fontId="11" fillId="6" borderId="5" xfId="50" applyNumberFormat="1" applyFont="1" applyFill="1" applyBorder="1" applyAlignment="1">
      <alignment horizontal="center" vertical="center" shrinkToFit="1"/>
    </xf>
    <xf numFmtId="177" fontId="11" fillId="0" borderId="5" xfId="50" applyNumberFormat="1" applyFont="1" applyFill="1" applyBorder="1" applyAlignment="1">
      <alignment horizontal="center" vertical="center" shrinkToFit="1"/>
    </xf>
    <xf numFmtId="177" fontId="14" fillId="7" borderId="5" xfId="50" applyNumberFormat="1" applyFont="1" applyFill="1" applyBorder="1" applyAlignment="1">
      <alignment horizontal="right" vertical="center" shrinkToFit="1"/>
    </xf>
    <xf numFmtId="177" fontId="14" fillId="7" borderId="5" xfId="50" applyNumberFormat="1" applyFont="1" applyFill="1" applyBorder="1" applyAlignment="1">
      <alignment horizontal="right" vertical="center"/>
    </xf>
    <xf numFmtId="177" fontId="1" fillId="6" borderId="6" xfId="50" applyNumberFormat="1" applyFont="1" applyFill="1" applyBorder="1" applyAlignment="1">
      <alignment horizontal="right" vertical="center" shrinkToFit="1"/>
    </xf>
    <xf numFmtId="177" fontId="1" fillId="6" borderId="7" xfId="5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190500</xdr:colOff>
      <xdr:row>5</xdr:row>
      <xdr:rowOff>6985</xdr:rowOff>
    </xdr:from>
    <xdr:to>
      <xdr:col>27</xdr:col>
      <xdr:colOff>542925</xdr:colOff>
      <xdr:row>13</xdr:row>
      <xdr:rowOff>13970</xdr:rowOff>
    </xdr:to>
    <xdr:pic>
      <xdr:nvPicPr>
        <xdr:cNvPr id="2" name="图片 1" descr="(LH0$6D35NDNK4OJ]S$S0AK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90885" y="1691005"/>
          <a:ext cx="10055225" cy="2933065"/>
        </a:xfrm>
        <a:prstGeom prst="rect">
          <a:avLst/>
        </a:prstGeom>
      </xdr:spPr>
    </xdr:pic>
    <xdr:clientData/>
  </xdr:twoCellAnchor>
  <xdr:twoCellAnchor editAs="oneCell">
    <xdr:from>
      <xdr:col>13</xdr:col>
      <xdr:colOff>485775</xdr:colOff>
      <xdr:row>5</xdr:row>
      <xdr:rowOff>104775</xdr:rowOff>
    </xdr:from>
    <xdr:to>
      <xdr:col>17</xdr:col>
      <xdr:colOff>952500</xdr:colOff>
      <xdr:row>8</xdr:row>
      <xdr:rowOff>150495</xdr:rowOff>
    </xdr:to>
    <xdr:pic>
      <xdr:nvPicPr>
        <xdr:cNvPr id="3" name="图片 2" descr="GNHG}Z2185IKLA]56@TP5KE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077960" y="1788795"/>
          <a:ext cx="3260725" cy="13411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32</xdr:row>
      <xdr:rowOff>47625</xdr:rowOff>
    </xdr:from>
    <xdr:to>
      <xdr:col>11</xdr:col>
      <xdr:colOff>286385</xdr:colOff>
      <xdr:row>51</xdr:row>
      <xdr:rowOff>9525</xdr:rowOff>
    </xdr:to>
    <xdr:pic>
      <xdr:nvPicPr>
        <xdr:cNvPr id="4" name="图片 3" descr="O[6{~KAYEXTNXUFY$`6%{MH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35" y="6936105"/>
          <a:ext cx="7091680" cy="2733675"/>
        </a:xfrm>
        <a:prstGeom prst="rect">
          <a:avLst/>
        </a:prstGeom>
      </xdr:spPr>
    </xdr:pic>
    <xdr:clientData/>
  </xdr:twoCellAnchor>
  <xdr:twoCellAnchor editAs="oneCell">
    <xdr:from>
      <xdr:col>16</xdr:col>
      <xdr:colOff>533400</xdr:colOff>
      <xdr:row>10</xdr:row>
      <xdr:rowOff>38100</xdr:rowOff>
    </xdr:from>
    <xdr:to>
      <xdr:col>28</xdr:col>
      <xdr:colOff>200025</xdr:colOff>
      <xdr:row>27</xdr:row>
      <xdr:rowOff>333375</xdr:rowOff>
    </xdr:to>
    <xdr:pic>
      <xdr:nvPicPr>
        <xdr:cNvPr id="5" name="图片 4" descr="){EHRL)NK5D]O3)K(OUH54R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1233785" y="3844290"/>
          <a:ext cx="10055225" cy="2996565"/>
        </a:xfrm>
        <a:prstGeom prst="rect">
          <a:avLst/>
        </a:prstGeom>
      </xdr:spPr>
    </xdr:pic>
    <xdr:clientData/>
  </xdr:twoCellAnchor>
  <xdr:twoCellAnchor editAs="oneCell">
    <xdr:from>
      <xdr:col>14</xdr:col>
      <xdr:colOff>685800</xdr:colOff>
      <xdr:row>11</xdr:row>
      <xdr:rowOff>247650</xdr:rowOff>
    </xdr:from>
    <xdr:to>
      <xdr:col>26</xdr:col>
      <xdr:colOff>180975</xdr:colOff>
      <xdr:row>13</xdr:row>
      <xdr:rowOff>321945</xdr:rowOff>
    </xdr:to>
    <xdr:pic>
      <xdr:nvPicPr>
        <xdr:cNvPr id="6" name="图片 5" descr="{`[OT1FJG{XZZC1BI_D}AN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963785" y="4309110"/>
          <a:ext cx="9934575" cy="622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190500</xdr:colOff>
      <xdr:row>4</xdr:row>
      <xdr:rowOff>123825</xdr:rowOff>
    </xdr:from>
    <xdr:to>
      <xdr:col>22</xdr:col>
      <xdr:colOff>438150</xdr:colOff>
      <xdr:row>6</xdr:row>
      <xdr:rowOff>170180</xdr:rowOff>
    </xdr:to>
    <xdr:pic>
      <xdr:nvPicPr>
        <xdr:cNvPr id="6" name="图片 5" descr="{`[OT1FJG{XZZC1BI_D}AN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77905" y="1453515"/>
          <a:ext cx="7926705" cy="68643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52</xdr:row>
      <xdr:rowOff>19050</xdr:rowOff>
    </xdr:from>
    <xdr:to>
      <xdr:col>6</xdr:col>
      <xdr:colOff>367665</xdr:colOff>
      <xdr:row>68</xdr:row>
      <xdr:rowOff>19050</xdr:rowOff>
    </xdr:to>
    <xdr:pic>
      <xdr:nvPicPr>
        <xdr:cNvPr id="2" name="图片 1" descr="`9K$H@RY~PC2U$8L~RS7ZQV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9050" y="12056745"/>
          <a:ext cx="429323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133350</xdr:rowOff>
    </xdr:from>
    <xdr:to>
      <xdr:col>13</xdr:col>
      <xdr:colOff>1905</xdr:colOff>
      <xdr:row>67</xdr:row>
      <xdr:rowOff>114300</xdr:rowOff>
    </xdr:to>
    <xdr:pic>
      <xdr:nvPicPr>
        <xdr:cNvPr id="3" name="图片 2" descr="E[}KN%`UOG4A0AQKST@_B]Q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646930" y="12171045"/>
          <a:ext cx="4107180" cy="2181225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</xdr:colOff>
      <xdr:row>23</xdr:row>
      <xdr:rowOff>114300</xdr:rowOff>
    </xdr:from>
    <xdr:to>
      <xdr:col>28</xdr:col>
      <xdr:colOff>449580</xdr:colOff>
      <xdr:row>30</xdr:row>
      <xdr:rowOff>175260</xdr:rowOff>
    </xdr:to>
    <xdr:pic>
      <xdr:nvPicPr>
        <xdr:cNvPr id="4" name="图片 3" descr="e871ee11325d6d7d43fb8f4ba405dcd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3768070" y="7044690"/>
          <a:ext cx="9462770" cy="2002155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</xdr:colOff>
      <xdr:row>70</xdr:row>
      <xdr:rowOff>104775</xdr:rowOff>
    </xdr:from>
    <xdr:to>
      <xdr:col>7</xdr:col>
      <xdr:colOff>398780</xdr:colOff>
      <xdr:row>102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72390" y="14771370"/>
          <a:ext cx="4973320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69</xdr:row>
      <xdr:rowOff>85725</xdr:rowOff>
    </xdr:from>
    <xdr:to>
      <xdr:col>16</xdr:col>
      <xdr:colOff>95250</xdr:colOff>
      <xdr:row>116</xdr:row>
      <xdr:rowOff>63500</xdr:rowOff>
    </xdr:to>
    <xdr:pic>
      <xdr:nvPicPr>
        <xdr:cNvPr id="7" name="图片 6" descr="$CNN[F`D1LKW}E_C%@12E7R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5421630" y="14609445"/>
          <a:ext cx="6550025" cy="6692900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69</xdr:row>
      <xdr:rowOff>0</xdr:rowOff>
    </xdr:from>
    <xdr:to>
      <xdr:col>20</xdr:col>
      <xdr:colOff>1243330</xdr:colOff>
      <xdr:row>110</xdr:row>
      <xdr:rowOff>6985</xdr:rowOff>
    </xdr:to>
    <xdr:pic>
      <xdr:nvPicPr>
        <xdr:cNvPr id="8" name="图片 7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13830935" y="14523720"/>
          <a:ext cx="3945255" cy="5864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41"/>
  <sheetViews>
    <sheetView topLeftCell="A7" workbookViewId="0">
      <selection activeCell="E14" sqref="E14"/>
    </sheetView>
  </sheetViews>
  <sheetFormatPr defaultColWidth="9" defaultRowHeight="11.25"/>
  <cols>
    <col min="1" max="1" width="3.88333333333333" style="3" customWidth="1"/>
    <col min="2" max="2" width="6.775" style="4" customWidth="1"/>
    <col min="3" max="3" width="4.44166666666667" style="3" customWidth="1"/>
    <col min="4" max="4" width="11.6666666666667" style="5" customWidth="1"/>
    <col min="5" max="5" width="9.775" style="5" customWidth="1"/>
    <col min="6" max="6" width="9" style="4" customWidth="1"/>
    <col min="7" max="7" width="8" style="5" customWidth="1"/>
    <col min="8" max="8" width="8.775" style="5" customWidth="1"/>
    <col min="9" max="9" width="10.6666666666667" style="3" customWidth="1"/>
    <col min="10" max="10" width="7.33333333333333" style="3" customWidth="1"/>
    <col min="11" max="11" width="9" style="3" customWidth="1"/>
    <col min="12" max="12" width="10.775" style="3" customWidth="1"/>
    <col min="13" max="13" width="12.6666666666667" style="3" customWidth="1"/>
    <col min="14" max="14" width="9" style="3"/>
    <col min="15" max="15" width="9.66666666666667" style="3"/>
    <col min="16" max="17" width="9" style="3"/>
    <col min="18" max="18" width="27.3333333333333" style="3" customWidth="1"/>
    <col min="19" max="19" width="9" style="3"/>
    <col min="20" max="20" width="19" style="3" customWidth="1"/>
    <col min="21" max="16384" width="9" style="3"/>
  </cols>
  <sheetData>
    <row r="1" ht="21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7.9" customHeight="1" spans="1:40">
      <c r="A2" s="8" t="s">
        <v>1</v>
      </c>
      <c r="B2" s="9"/>
      <c r="C2" s="10" t="s">
        <v>2</v>
      </c>
      <c r="D2" s="11"/>
      <c r="E2" s="11"/>
      <c r="F2" s="11"/>
      <c r="G2" s="11"/>
      <c r="H2" s="11"/>
      <c r="I2" s="72"/>
      <c r="J2" s="73" t="s">
        <v>3</v>
      </c>
      <c r="K2" s="74">
        <v>7605</v>
      </c>
      <c r="L2" s="75" t="s">
        <v>4</v>
      </c>
      <c r="M2" s="75" t="s">
        <v>5</v>
      </c>
      <c r="O2" s="77"/>
      <c r="P2" s="123"/>
      <c r="Q2" s="124"/>
      <c r="R2" s="125"/>
      <c r="S2" s="16"/>
      <c r="T2" s="126"/>
      <c r="U2" s="127"/>
      <c r="V2" s="127"/>
      <c r="W2" s="128"/>
      <c r="X2" s="130"/>
      <c r="Y2" s="131"/>
      <c r="Z2" s="132"/>
      <c r="AA2" s="131"/>
      <c r="AB2" s="133" t="s">
        <v>6</v>
      </c>
      <c r="AC2" s="134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</row>
    <row r="3" ht="27.9" customHeight="1" spans="1:26">
      <c r="A3" s="8" t="s">
        <v>7</v>
      </c>
      <c r="B3" s="9"/>
      <c r="C3" s="12">
        <v>5585473.98</v>
      </c>
      <c r="D3" s="14"/>
      <c r="E3" s="14"/>
      <c r="F3" s="15" t="s">
        <v>8</v>
      </c>
      <c r="G3" s="16" t="s">
        <v>9</v>
      </c>
      <c r="H3" s="17" t="s">
        <v>10</v>
      </c>
      <c r="I3" s="78"/>
      <c r="J3" s="79"/>
      <c r="K3" s="80"/>
      <c r="L3" s="25" t="s">
        <v>11</v>
      </c>
      <c r="M3" s="81" t="s">
        <v>12</v>
      </c>
      <c r="O3" s="77" t="s">
        <v>5</v>
      </c>
      <c r="P3" s="123">
        <v>66</v>
      </c>
      <c r="Q3" s="124">
        <v>7605</v>
      </c>
      <c r="R3" s="125" t="s">
        <v>2</v>
      </c>
      <c r="S3" s="16" t="s">
        <v>9</v>
      </c>
      <c r="T3" s="126">
        <v>5585473.98</v>
      </c>
      <c r="U3" s="127" t="s">
        <v>13</v>
      </c>
      <c r="V3" s="127" t="s">
        <v>14</v>
      </c>
      <c r="W3" s="128" t="s">
        <v>15</v>
      </c>
      <c r="X3" s="130" t="s">
        <v>16</v>
      </c>
      <c r="Y3" s="86" t="s">
        <v>17</v>
      </c>
      <c r="Z3" s="132"/>
    </row>
    <row r="4" ht="27.9" customHeight="1" spans="1:26">
      <c r="A4" s="8" t="s">
        <v>18</v>
      </c>
      <c r="B4" s="9"/>
      <c r="C4" s="18"/>
      <c r="D4" s="20"/>
      <c r="E4" s="20"/>
      <c r="F4" s="15" t="s">
        <v>19</v>
      </c>
      <c r="G4" s="21"/>
      <c r="H4" s="22"/>
      <c r="I4" s="83"/>
      <c r="J4" s="84"/>
      <c r="K4" s="85"/>
      <c r="L4" s="15" t="s">
        <v>20</v>
      </c>
      <c r="M4" s="86" t="s">
        <v>17</v>
      </c>
      <c r="O4" s="77" t="s">
        <v>21</v>
      </c>
      <c r="P4" s="123">
        <v>71</v>
      </c>
      <c r="Q4" s="124">
        <v>7684</v>
      </c>
      <c r="R4" s="125" t="s">
        <v>22</v>
      </c>
      <c r="S4" s="16" t="s">
        <v>23</v>
      </c>
      <c r="T4" s="126">
        <v>7368396.92</v>
      </c>
      <c r="U4" s="127" t="s">
        <v>24</v>
      </c>
      <c r="V4" s="127" t="s">
        <v>25</v>
      </c>
      <c r="W4" s="128" t="s">
        <v>15</v>
      </c>
      <c r="X4" s="130" t="s">
        <v>16</v>
      </c>
      <c r="Y4" s="86" t="s">
        <v>17</v>
      </c>
      <c r="Z4" s="132"/>
    </row>
    <row r="5" ht="27.9" customHeight="1" spans="1:13">
      <c r="A5" s="23" t="s">
        <v>26</v>
      </c>
      <c r="B5" s="8" t="s">
        <v>27</v>
      </c>
      <c r="C5" s="27"/>
      <c r="D5" s="9"/>
      <c r="E5" s="136" t="s">
        <v>28</v>
      </c>
      <c r="F5" s="8" t="s">
        <v>29</v>
      </c>
      <c r="G5" s="27"/>
      <c r="H5" s="27"/>
      <c r="I5" s="9"/>
      <c r="J5" s="8" t="s">
        <v>30</v>
      </c>
      <c r="K5" s="9"/>
      <c r="L5" s="12" t="s">
        <v>31</v>
      </c>
      <c r="M5" s="14"/>
    </row>
    <row r="6" ht="27.9" customHeight="1" spans="1:13">
      <c r="A6" s="28"/>
      <c r="B6" s="137" t="s">
        <v>32</v>
      </c>
      <c r="C6" s="25" t="s">
        <v>33</v>
      </c>
      <c r="D6" s="15" t="s">
        <v>34</v>
      </c>
      <c r="E6" s="15"/>
      <c r="F6" s="137" t="s">
        <v>35</v>
      </c>
      <c r="G6" s="15" t="s">
        <v>36</v>
      </c>
      <c r="H6" s="12" t="s">
        <v>37</v>
      </c>
      <c r="I6" s="25" t="s">
        <v>38</v>
      </c>
      <c r="J6" s="25" t="s">
        <v>32</v>
      </c>
      <c r="K6" s="25" t="s">
        <v>34</v>
      </c>
      <c r="L6" s="15" t="s">
        <v>39</v>
      </c>
      <c r="M6" s="15" t="s">
        <v>40</v>
      </c>
    </row>
    <row r="7" s="1" customFormat="1" ht="54" customHeight="1" spans="1:15">
      <c r="A7" s="31">
        <v>1</v>
      </c>
      <c r="B7" s="138">
        <v>43333</v>
      </c>
      <c r="C7" s="33" t="s">
        <v>41</v>
      </c>
      <c r="D7" s="34">
        <v>2670000</v>
      </c>
      <c r="E7" s="34"/>
      <c r="F7" s="34">
        <f>ROUNDUP(D7*0.01,0)</f>
        <v>26700</v>
      </c>
      <c r="G7" s="34">
        <v>0</v>
      </c>
      <c r="H7" s="35" t="s">
        <v>42</v>
      </c>
      <c r="I7" s="88">
        <f>F7+G7</f>
        <v>26700</v>
      </c>
      <c r="J7" s="89"/>
      <c r="K7" s="100"/>
      <c r="L7" s="100">
        <f>D7*5%</f>
        <v>133500</v>
      </c>
      <c r="M7" s="88">
        <f>D7-L7</f>
        <v>2536500</v>
      </c>
      <c r="O7" s="1">
        <f>D7*0.05</f>
        <v>133500</v>
      </c>
    </row>
    <row r="8" s="1" customFormat="1" ht="20.1" customHeight="1" spans="1:13">
      <c r="A8" s="45"/>
      <c r="B8" s="56"/>
      <c r="C8" s="47"/>
      <c r="D8" s="48"/>
      <c r="E8" s="48"/>
      <c r="F8" s="48"/>
      <c r="G8" s="48"/>
      <c r="H8" s="50"/>
      <c r="I8" s="98"/>
      <c r="J8" s="99"/>
      <c r="K8" s="100"/>
      <c r="L8" s="101" t="s">
        <v>43</v>
      </c>
      <c r="M8" s="98"/>
    </row>
    <row r="9" s="1" customFormat="1" ht="20.1" customHeight="1" spans="1:13">
      <c r="A9" s="45"/>
      <c r="B9" s="46"/>
      <c r="C9" s="47"/>
      <c r="D9" s="48"/>
      <c r="E9" s="48"/>
      <c r="F9" s="48"/>
      <c r="G9" s="48"/>
      <c r="H9" s="58"/>
      <c r="I9" s="98"/>
      <c r="J9" s="99"/>
      <c r="K9" s="100"/>
      <c r="L9" s="100"/>
      <c r="M9" s="98"/>
    </row>
    <row r="10" s="1" customFormat="1" ht="45" customHeight="1" spans="1:15">
      <c r="A10" s="31">
        <v>2</v>
      </c>
      <c r="B10" s="138">
        <v>43845</v>
      </c>
      <c r="C10" s="33" t="s">
        <v>41</v>
      </c>
      <c r="D10" s="34"/>
      <c r="E10" s="34">
        <v>90000</v>
      </c>
      <c r="F10" s="34">
        <f>ROUNDUP(D10*0.01,0)</f>
        <v>0</v>
      </c>
      <c r="G10" s="34">
        <v>0</v>
      </c>
      <c r="H10" s="35" t="s">
        <v>42</v>
      </c>
      <c r="I10" s="88">
        <f>F10+G10</f>
        <v>0</v>
      </c>
      <c r="J10" s="89"/>
      <c r="K10" s="150"/>
      <c r="L10" s="150">
        <v>1800</v>
      </c>
      <c r="M10" s="88">
        <f>E10-L10</f>
        <v>88200</v>
      </c>
      <c r="N10" s="50" t="s">
        <v>44</v>
      </c>
      <c r="O10" s="50" t="s">
        <v>44</v>
      </c>
    </row>
    <row r="11" s="1" customFormat="1" ht="20.1" customHeight="1" spans="1:13">
      <c r="A11" s="45"/>
      <c r="B11" s="56"/>
      <c r="C11" s="47"/>
      <c r="D11" s="49"/>
      <c r="E11" s="49" t="s">
        <v>45</v>
      </c>
      <c r="F11" s="49"/>
      <c r="G11" s="49"/>
      <c r="H11" s="57"/>
      <c r="I11" s="49"/>
      <c r="J11" s="109"/>
      <c r="K11" s="150"/>
      <c r="L11" s="151" t="s">
        <v>46</v>
      </c>
      <c r="M11" s="98"/>
    </row>
    <row r="12" s="1" customFormat="1" ht="20.1" customHeight="1" spans="1:13">
      <c r="A12" s="45"/>
      <c r="B12" s="46" t="s">
        <v>47</v>
      </c>
      <c r="C12" s="47"/>
      <c r="D12" s="48"/>
      <c r="E12" s="48"/>
      <c r="F12" s="48"/>
      <c r="G12" s="48"/>
      <c r="H12" s="58"/>
      <c r="I12" s="98"/>
      <c r="J12" s="99"/>
      <c r="K12" s="100"/>
      <c r="L12" s="100"/>
      <c r="M12" s="98"/>
    </row>
    <row r="13" s="1" customFormat="1" ht="23.1" customHeight="1" spans="1:13">
      <c r="A13" s="139">
        <v>3</v>
      </c>
      <c r="B13" s="140">
        <v>43850</v>
      </c>
      <c r="C13" s="141" t="s">
        <v>41</v>
      </c>
      <c r="D13" s="142">
        <v>1025800</v>
      </c>
      <c r="E13" s="142"/>
      <c r="F13" s="142">
        <f>ROUNDUP(D13*0.01,0)</f>
        <v>10258</v>
      </c>
      <c r="G13" s="143" t="s">
        <v>48</v>
      </c>
      <c r="H13" s="58"/>
      <c r="I13" s="98"/>
      <c r="J13" s="99"/>
      <c r="K13" s="100"/>
      <c r="L13" s="100">
        <v>-1800</v>
      </c>
      <c r="M13" s="152">
        <f>D13-L13-L14</f>
        <v>1007084</v>
      </c>
    </row>
    <row r="14" s="1" customFormat="1" ht="29.1" customHeight="1" spans="1:13">
      <c r="A14" s="144"/>
      <c r="B14" s="145"/>
      <c r="C14" s="146"/>
      <c r="D14" s="147"/>
      <c r="E14" s="147"/>
      <c r="F14" s="147"/>
      <c r="G14" s="48">
        <v>0</v>
      </c>
      <c r="H14" s="50" t="s">
        <v>42</v>
      </c>
      <c r="I14" s="98">
        <f>F13+G14</f>
        <v>10258</v>
      </c>
      <c r="J14" s="99"/>
      <c r="K14" s="110"/>
      <c r="L14" s="110">
        <f>D13*0.02</f>
        <v>20516</v>
      </c>
      <c r="M14" s="153"/>
    </row>
    <row r="15" s="1" customFormat="1" ht="20.1" hidden="1" customHeight="1" spans="1:13">
      <c r="A15" s="45"/>
      <c r="B15" s="56"/>
      <c r="C15" s="47"/>
      <c r="D15" s="49" t="s">
        <v>49</v>
      </c>
      <c r="E15" s="49"/>
      <c r="F15" s="49" t="s">
        <v>50</v>
      </c>
      <c r="G15" s="49"/>
      <c r="H15" s="57"/>
      <c r="I15" s="49"/>
      <c r="J15" s="109"/>
      <c r="K15" s="110"/>
      <c r="L15" s="111" t="s">
        <v>46</v>
      </c>
      <c r="M15" s="98"/>
    </row>
    <row r="16" s="1" customFormat="1" ht="20.1" hidden="1" customHeight="1" spans="1:13">
      <c r="A16" s="45"/>
      <c r="B16" s="56"/>
      <c r="C16" s="47"/>
      <c r="D16" s="48"/>
      <c r="E16" s="48"/>
      <c r="F16" s="48"/>
      <c r="G16" s="48"/>
      <c r="H16" s="58"/>
      <c r="I16" s="98"/>
      <c r="J16" s="99"/>
      <c r="K16" s="112"/>
      <c r="L16" s="112"/>
      <c r="M16" s="98"/>
    </row>
    <row r="17" s="1" customFormat="1" ht="20.1" hidden="1" customHeight="1" spans="1:13">
      <c r="A17" s="45"/>
      <c r="B17" s="56"/>
      <c r="C17" s="47"/>
      <c r="D17" s="48"/>
      <c r="E17" s="48"/>
      <c r="F17" s="48"/>
      <c r="G17" s="48"/>
      <c r="H17" s="58"/>
      <c r="I17" s="98"/>
      <c r="J17" s="99"/>
      <c r="K17" s="112"/>
      <c r="L17" s="112"/>
      <c r="M17" s="98"/>
    </row>
    <row r="18" s="1" customFormat="1" ht="20.1" hidden="1" customHeight="1" spans="1:13">
      <c r="A18" s="45"/>
      <c r="B18" s="56"/>
      <c r="C18" s="47"/>
      <c r="D18" s="48"/>
      <c r="E18" s="48"/>
      <c r="F18" s="48"/>
      <c r="G18" s="48"/>
      <c r="H18" s="58"/>
      <c r="I18" s="98"/>
      <c r="J18" s="99"/>
      <c r="K18" s="112"/>
      <c r="L18" s="112"/>
      <c r="M18" s="98"/>
    </row>
    <row r="19" s="1" customFormat="1" ht="20.1" hidden="1" customHeight="1" spans="1:13">
      <c r="A19" s="45"/>
      <c r="B19" s="56"/>
      <c r="C19" s="47"/>
      <c r="D19" s="48"/>
      <c r="E19" s="48"/>
      <c r="F19" s="48"/>
      <c r="G19" s="48"/>
      <c r="H19" s="58"/>
      <c r="I19" s="98"/>
      <c r="J19" s="99"/>
      <c r="K19" s="112"/>
      <c r="L19" s="112"/>
      <c r="M19" s="98"/>
    </row>
    <row r="20" s="1" customFormat="1" ht="20.1" hidden="1" customHeight="1" spans="1:13">
      <c r="A20" s="45"/>
      <c r="B20" s="56"/>
      <c r="C20" s="47"/>
      <c r="D20" s="48"/>
      <c r="E20" s="48"/>
      <c r="F20" s="48"/>
      <c r="G20" s="48"/>
      <c r="H20" s="58"/>
      <c r="I20" s="98"/>
      <c r="J20" s="99"/>
      <c r="K20" s="112"/>
      <c r="L20" s="112"/>
      <c r="M20" s="98"/>
    </row>
    <row r="21" s="1" customFormat="1" ht="20.1" hidden="1" customHeight="1" spans="1:13">
      <c r="A21" s="45"/>
      <c r="B21" s="56"/>
      <c r="C21" s="47"/>
      <c r="D21" s="48"/>
      <c r="E21" s="48"/>
      <c r="F21" s="48"/>
      <c r="G21" s="48"/>
      <c r="H21" s="58"/>
      <c r="I21" s="98"/>
      <c r="J21" s="99"/>
      <c r="K21" s="112"/>
      <c r="L21" s="112"/>
      <c r="M21" s="98"/>
    </row>
    <row r="22" s="1" customFormat="1" ht="20.1" hidden="1" customHeight="1" spans="1:13">
      <c r="A22" s="45"/>
      <c r="B22" s="56"/>
      <c r="C22" s="47"/>
      <c r="D22" s="48"/>
      <c r="E22" s="48"/>
      <c r="F22" s="48"/>
      <c r="G22" s="48"/>
      <c r="H22" s="58"/>
      <c r="I22" s="98"/>
      <c r="J22" s="99"/>
      <c r="K22" s="112"/>
      <c r="L22" s="112"/>
      <c r="M22" s="98"/>
    </row>
    <row r="23" s="1" customFormat="1" ht="20.1" customHeight="1" spans="1:16">
      <c r="A23" s="45"/>
      <c r="B23" s="56"/>
      <c r="C23" s="47"/>
      <c r="D23" s="48"/>
      <c r="E23" s="48"/>
      <c r="F23" s="48"/>
      <c r="G23" s="48"/>
      <c r="H23" s="58"/>
      <c r="I23" s="98"/>
      <c r="J23" s="99"/>
      <c r="K23" s="110"/>
      <c r="L23" s="111" t="s">
        <v>46</v>
      </c>
      <c r="M23" s="98"/>
      <c r="O23" s="1">
        <v>192000</v>
      </c>
      <c r="P23" s="1">
        <f>O23-M10</f>
        <v>103800</v>
      </c>
    </row>
    <row r="24" s="1" customFormat="1" ht="20.1" customHeight="1" spans="1:13">
      <c r="A24" s="45"/>
      <c r="B24" s="56"/>
      <c r="C24" s="47"/>
      <c r="D24" s="48"/>
      <c r="E24" s="48"/>
      <c r="F24" s="48"/>
      <c r="G24" s="48"/>
      <c r="H24" s="58"/>
      <c r="I24" s="98"/>
      <c r="J24" s="99"/>
      <c r="K24" s="48"/>
      <c r="L24" s="48"/>
      <c r="M24" s="98"/>
    </row>
    <row r="25" s="1" customFormat="1" ht="20.1" customHeight="1" spans="1:15">
      <c r="A25" s="45"/>
      <c r="B25" s="56"/>
      <c r="C25" s="47"/>
      <c r="D25" s="48"/>
      <c r="E25" s="48"/>
      <c r="F25" s="48"/>
      <c r="G25" s="48"/>
      <c r="H25" s="58"/>
      <c r="I25" s="98"/>
      <c r="J25" s="99"/>
      <c r="K25" s="113" t="s">
        <v>51</v>
      </c>
      <c r="L25" s="48"/>
      <c r="M25" s="98"/>
      <c r="N25" s="1">
        <f>F26*2</f>
        <v>73916</v>
      </c>
      <c r="O25" s="1">
        <f>D26*0.02</f>
        <v>73916</v>
      </c>
    </row>
    <row r="26" ht="30" customHeight="1" spans="1:16">
      <c r="A26" s="59" t="s">
        <v>38</v>
      </c>
      <c r="B26" s="60"/>
      <c r="C26" s="61" t="s">
        <v>52</v>
      </c>
      <c r="D26" s="62">
        <f t="shared" ref="D26:G26" si="0">SUM(D7:D25)</f>
        <v>3695800</v>
      </c>
      <c r="E26" s="49">
        <f t="shared" si="0"/>
        <v>90000</v>
      </c>
      <c r="F26" s="62">
        <f t="shared" si="0"/>
        <v>36958</v>
      </c>
      <c r="G26" s="62">
        <f t="shared" si="0"/>
        <v>0</v>
      </c>
      <c r="H26" s="64" t="s">
        <v>52</v>
      </c>
      <c r="I26" s="62">
        <f t="shared" ref="I26:M26" si="1">SUM(I7:I25)</f>
        <v>36958</v>
      </c>
      <c r="J26" s="64" t="s">
        <v>52</v>
      </c>
      <c r="K26" s="62">
        <f t="shared" si="1"/>
        <v>0</v>
      </c>
      <c r="L26" s="62">
        <f t="shared" si="1"/>
        <v>154016</v>
      </c>
      <c r="M26" s="62">
        <f t="shared" si="1"/>
        <v>3631784</v>
      </c>
      <c r="N26" s="1"/>
      <c r="O26" s="114">
        <f>D26/C3</f>
        <v>0.661680640395714</v>
      </c>
      <c r="P26" s="1"/>
    </row>
    <row r="27" ht="30" customHeight="1" spans="1:16">
      <c r="A27" s="25" t="s">
        <v>53</v>
      </c>
      <c r="B27" s="25"/>
      <c r="C27" s="25" t="s">
        <v>54</v>
      </c>
      <c r="D27" s="25"/>
      <c r="E27" s="25"/>
      <c r="F27" s="148">
        <f>M13</f>
        <v>1007084</v>
      </c>
      <c r="G27" s="148"/>
      <c r="H27" s="148"/>
      <c r="I27" s="148"/>
      <c r="J27" s="25" t="s">
        <v>55</v>
      </c>
      <c r="K27" s="25"/>
      <c r="L27" s="26" t="s">
        <v>56</v>
      </c>
      <c r="M27" s="26"/>
      <c r="N27" s="1"/>
      <c r="O27" s="1">
        <f>D26*0.02</f>
        <v>73916</v>
      </c>
      <c r="P27" s="1"/>
    </row>
    <row r="28" ht="30" customHeight="1" spans="1:16">
      <c r="A28" s="25"/>
      <c r="B28" s="25"/>
      <c r="C28" s="25" t="s">
        <v>57</v>
      </c>
      <c r="D28" s="25"/>
      <c r="E28" s="25"/>
      <c r="F28" s="149">
        <v>0</v>
      </c>
      <c r="G28" s="149"/>
      <c r="H28" s="149"/>
      <c r="I28" s="149"/>
      <c r="J28" s="25"/>
      <c r="K28" s="25"/>
      <c r="L28" s="26"/>
      <c r="M28" s="26"/>
      <c r="N28" s="1"/>
      <c r="O28" s="1">
        <f>O27/2</f>
        <v>36958</v>
      </c>
      <c r="P28" s="1"/>
    </row>
    <row r="29" ht="50.1" hidden="1" customHeight="1" spans="1:13">
      <c r="A29" s="28" t="s">
        <v>58</v>
      </c>
      <c r="B29" s="28"/>
      <c r="C29" s="69"/>
      <c r="D29" s="69"/>
      <c r="E29" s="69"/>
      <c r="F29" s="69"/>
      <c r="G29" s="69"/>
      <c r="H29" s="69"/>
      <c r="I29" s="69"/>
      <c r="J29" s="28" t="s">
        <v>59</v>
      </c>
      <c r="K29" s="28" t="s">
        <v>60</v>
      </c>
      <c r="L29" s="28"/>
      <c r="M29" s="28"/>
    </row>
    <row r="30" ht="50.1" hidden="1" customHeight="1" spans="1:13">
      <c r="A30" s="25" t="s">
        <v>61</v>
      </c>
      <c r="B30" s="25"/>
      <c r="C30" s="70"/>
      <c r="D30" s="70"/>
      <c r="E30" s="70"/>
      <c r="F30" s="70"/>
      <c r="G30" s="70"/>
      <c r="H30" s="70"/>
      <c r="I30" s="70"/>
      <c r="J30" s="25" t="s">
        <v>62</v>
      </c>
      <c r="K30" s="70"/>
      <c r="L30" s="70"/>
      <c r="M30" s="70"/>
    </row>
    <row r="31" ht="50.1" hidden="1" customHeight="1" spans="1:13">
      <c r="A31" s="25" t="s">
        <v>63</v>
      </c>
      <c r="B31" s="25"/>
      <c r="C31" s="70"/>
      <c r="D31" s="70"/>
      <c r="E31" s="70"/>
      <c r="F31" s="70"/>
      <c r="G31" s="70"/>
      <c r="H31" s="70"/>
      <c r="I31" s="70"/>
      <c r="J31" s="25" t="s">
        <v>64</v>
      </c>
      <c r="K31" s="121"/>
      <c r="L31" s="121"/>
      <c r="M31" s="121"/>
    </row>
    <row r="32" ht="50.1" hidden="1" customHeight="1" spans="1:13">
      <c r="A32" s="25" t="s">
        <v>65</v>
      </c>
      <c r="B32" s="25"/>
      <c r="C32" s="70"/>
      <c r="D32" s="70"/>
      <c r="E32" s="70"/>
      <c r="F32" s="70"/>
      <c r="G32" s="70"/>
      <c r="H32" s="70"/>
      <c r="I32" s="70"/>
      <c r="J32" s="25" t="s">
        <v>66</v>
      </c>
      <c r="K32" s="121"/>
      <c r="L32" s="121"/>
      <c r="M32" s="121"/>
    </row>
    <row r="33" spans="8:13">
      <c r="H33" s="3"/>
      <c r="M33" s="5"/>
    </row>
    <row r="34" spans="8:13">
      <c r="H34" s="3"/>
      <c r="M34" s="5"/>
    </row>
    <row r="38" ht="13.5" spans="2:2">
      <c r="B38"/>
    </row>
    <row r="41" ht="13.5" spans="3:3">
      <c r="C41"/>
    </row>
  </sheetData>
  <mergeCells count="40">
    <mergeCell ref="A1:M1"/>
    <mergeCell ref="A2:B2"/>
    <mergeCell ref="C2:I2"/>
    <mergeCell ref="A3:B3"/>
    <mergeCell ref="C3:D3"/>
    <mergeCell ref="A4:B4"/>
    <mergeCell ref="C4:D4"/>
    <mergeCell ref="B5:D5"/>
    <mergeCell ref="F5:I5"/>
    <mergeCell ref="J5:K5"/>
    <mergeCell ref="L5:M5"/>
    <mergeCell ref="A26:B26"/>
    <mergeCell ref="C27:D27"/>
    <mergeCell ref="F27:I27"/>
    <mergeCell ref="C28:D28"/>
    <mergeCell ref="F28:I28"/>
    <mergeCell ref="A29:B29"/>
    <mergeCell ref="C29:I29"/>
    <mergeCell ref="K29:M29"/>
    <mergeCell ref="A30:B30"/>
    <mergeCell ref="C30:I30"/>
    <mergeCell ref="K30:M30"/>
    <mergeCell ref="A31:B31"/>
    <mergeCell ref="C31:I31"/>
    <mergeCell ref="K31:M31"/>
    <mergeCell ref="A32:B32"/>
    <mergeCell ref="C32:I32"/>
    <mergeCell ref="K32:M32"/>
    <mergeCell ref="A5:A6"/>
    <mergeCell ref="A13:A14"/>
    <mergeCell ref="B13:B14"/>
    <mergeCell ref="C13:C14"/>
    <mergeCell ref="D13:D14"/>
    <mergeCell ref="F13:F14"/>
    <mergeCell ref="H3:H4"/>
    <mergeCell ref="M13:M14"/>
    <mergeCell ref="I3:K4"/>
    <mergeCell ref="A27:B28"/>
    <mergeCell ref="J27:K28"/>
    <mergeCell ref="L27:M28"/>
  </mergeCells>
  <printOptions horizontalCentered="1" verticalCentered="1"/>
  <pageMargins left="0" right="0" top="0" bottom="0" header="0" footer="0"/>
  <pageSetup paperSize="9" scale="9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59"/>
  <sheetViews>
    <sheetView tabSelected="1" topLeftCell="A22" workbookViewId="0">
      <selection activeCell="E46" sqref="E46:I46"/>
    </sheetView>
  </sheetViews>
  <sheetFormatPr defaultColWidth="9" defaultRowHeight="11.25"/>
  <cols>
    <col min="1" max="1" width="4.775" style="3" customWidth="1"/>
    <col min="2" max="2" width="6" style="4" customWidth="1"/>
    <col min="3" max="3" width="5.44166666666667" style="3" customWidth="1"/>
    <col min="4" max="4" width="12.2166666666667" style="5" customWidth="1"/>
    <col min="5" max="5" width="15.3333333333333" style="5" customWidth="1"/>
    <col min="6" max="6" width="8" style="4" customWidth="1"/>
    <col min="7" max="7" width="9.21666666666667" style="5" customWidth="1"/>
    <col min="8" max="8" width="6.66666666666667" style="5" customWidth="1"/>
    <col min="9" max="9" width="5.88333333333333" style="3" customWidth="1"/>
    <col min="10" max="10" width="8.88333333333333" style="3" customWidth="1"/>
    <col min="11" max="11" width="9" style="3" customWidth="1"/>
    <col min="12" max="12" width="10.775" style="3" customWidth="1"/>
    <col min="13" max="14" width="12.6666666666667" style="3" customWidth="1"/>
    <col min="15" max="15" width="16.6666666666667" style="3" customWidth="1"/>
    <col min="16" max="16" width="11.6666666666667" style="3" customWidth="1"/>
    <col min="17" max="17" width="15.775" style="3" customWidth="1"/>
    <col min="18" max="18" width="9" style="3"/>
    <col min="19" max="19" width="27.3333333333333" style="3" customWidth="1"/>
    <col min="20" max="20" width="9" style="3"/>
    <col min="21" max="21" width="19" style="3" customWidth="1"/>
    <col min="22" max="16384" width="9" style="3"/>
  </cols>
  <sheetData>
    <row r="1" ht="21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1"/>
    </row>
    <row r="2" ht="27.9" customHeight="1" spans="1:41">
      <c r="A2" s="8" t="s">
        <v>1</v>
      </c>
      <c r="B2" s="9"/>
      <c r="C2" s="10" t="s">
        <v>2</v>
      </c>
      <c r="D2" s="11"/>
      <c r="E2" s="11"/>
      <c r="F2" s="11"/>
      <c r="G2" s="11"/>
      <c r="H2" s="11"/>
      <c r="I2" s="72"/>
      <c r="J2" s="73" t="s">
        <v>3</v>
      </c>
      <c r="K2" s="74">
        <v>7605</v>
      </c>
      <c r="L2" s="75" t="s">
        <v>4</v>
      </c>
      <c r="M2" s="75" t="s">
        <v>5</v>
      </c>
      <c r="N2" s="76"/>
      <c r="P2" s="77"/>
      <c r="Q2" s="123"/>
      <c r="R2" s="124"/>
      <c r="S2" s="125"/>
      <c r="T2" s="16"/>
      <c r="U2" s="126"/>
      <c r="V2" s="127"/>
      <c r="W2" s="127"/>
      <c r="X2" s="128"/>
      <c r="Y2" s="130"/>
      <c r="Z2" s="131"/>
      <c r="AA2" s="132"/>
      <c r="AB2" s="131"/>
      <c r="AC2" s="133" t="s">
        <v>6</v>
      </c>
      <c r="AD2" s="134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</row>
    <row r="3" ht="27.9" customHeight="1" spans="1:27">
      <c r="A3" s="8" t="s">
        <v>7</v>
      </c>
      <c r="B3" s="9"/>
      <c r="C3" s="12">
        <v>5585473.98</v>
      </c>
      <c r="D3" s="13"/>
      <c r="E3" s="14"/>
      <c r="F3" s="15" t="s">
        <v>8</v>
      </c>
      <c r="G3" s="16" t="s">
        <v>9</v>
      </c>
      <c r="H3" s="17" t="s">
        <v>10</v>
      </c>
      <c r="I3" s="78" t="s">
        <v>67</v>
      </c>
      <c r="J3" s="79"/>
      <c r="K3" s="80"/>
      <c r="L3" s="25" t="s">
        <v>11</v>
      </c>
      <c r="M3" s="81" t="s">
        <v>12</v>
      </c>
      <c r="N3" s="82"/>
      <c r="P3" s="77" t="s">
        <v>5</v>
      </c>
      <c r="Q3" s="123">
        <v>66</v>
      </c>
      <c r="R3" s="124">
        <v>7605</v>
      </c>
      <c r="S3" s="125" t="s">
        <v>2</v>
      </c>
      <c r="T3" s="16" t="s">
        <v>9</v>
      </c>
      <c r="U3" s="126">
        <v>5585473.98</v>
      </c>
      <c r="V3" s="127" t="s">
        <v>13</v>
      </c>
      <c r="W3" s="127" t="s">
        <v>14</v>
      </c>
      <c r="X3" s="128" t="s">
        <v>15</v>
      </c>
      <c r="Y3" s="130" t="s">
        <v>16</v>
      </c>
      <c r="Z3" s="86" t="s">
        <v>17</v>
      </c>
      <c r="AA3" s="132"/>
    </row>
    <row r="4" ht="27.9" customHeight="1" spans="1:27">
      <c r="A4" s="8" t="s">
        <v>18</v>
      </c>
      <c r="B4" s="9"/>
      <c r="C4" s="18">
        <v>5455999</v>
      </c>
      <c r="D4" s="19"/>
      <c r="E4" s="20"/>
      <c r="F4" s="15" t="s">
        <v>19</v>
      </c>
      <c r="G4" s="21"/>
      <c r="H4" s="22"/>
      <c r="I4" s="83"/>
      <c r="J4" s="84"/>
      <c r="K4" s="85"/>
      <c r="L4" s="15" t="s">
        <v>20</v>
      </c>
      <c r="M4" s="86" t="s">
        <v>17</v>
      </c>
      <c r="N4" s="87"/>
      <c r="P4" s="77" t="s">
        <v>21</v>
      </c>
      <c r="Q4" s="123">
        <v>71</v>
      </c>
      <c r="R4" s="124">
        <v>7684</v>
      </c>
      <c r="S4" s="125" t="s">
        <v>22</v>
      </c>
      <c r="T4" s="16" t="s">
        <v>23</v>
      </c>
      <c r="U4" s="126">
        <v>7368396.92</v>
      </c>
      <c r="V4" s="127" t="s">
        <v>24</v>
      </c>
      <c r="W4" s="127" t="s">
        <v>25</v>
      </c>
      <c r="X4" s="128" t="s">
        <v>15</v>
      </c>
      <c r="Y4" s="130" t="s">
        <v>16</v>
      </c>
      <c r="Z4" s="86" t="s">
        <v>17</v>
      </c>
      <c r="AA4" s="132"/>
    </row>
    <row r="5" ht="27.9" customHeight="1" spans="1:14">
      <c r="A5" s="23" t="s">
        <v>26</v>
      </c>
      <c r="B5" s="24" t="s">
        <v>32</v>
      </c>
      <c r="C5" s="23" t="s">
        <v>33</v>
      </c>
      <c r="D5" s="25" t="s">
        <v>27</v>
      </c>
      <c r="E5" s="26" t="s">
        <v>68</v>
      </c>
      <c r="F5" s="8" t="s">
        <v>29</v>
      </c>
      <c r="G5" s="27"/>
      <c r="H5" s="27"/>
      <c r="I5" s="9"/>
      <c r="J5" s="8" t="s">
        <v>30</v>
      </c>
      <c r="K5" s="9"/>
      <c r="L5" s="12" t="s">
        <v>31</v>
      </c>
      <c r="M5" s="14"/>
      <c r="N5" s="87"/>
    </row>
    <row r="6" ht="22.5" spans="1:15">
      <c r="A6" s="28"/>
      <c r="B6" s="29"/>
      <c r="C6" s="28"/>
      <c r="D6" s="15" t="s">
        <v>34</v>
      </c>
      <c r="E6" s="15" t="s">
        <v>34</v>
      </c>
      <c r="F6" s="30" t="s">
        <v>69</v>
      </c>
      <c r="G6" s="15" t="s">
        <v>36</v>
      </c>
      <c r="H6" s="12" t="s">
        <v>37</v>
      </c>
      <c r="I6" s="25" t="s">
        <v>38</v>
      </c>
      <c r="J6" s="25" t="s">
        <v>32</v>
      </c>
      <c r="K6" s="25" t="s">
        <v>34</v>
      </c>
      <c r="L6" s="15" t="s">
        <v>39</v>
      </c>
      <c r="M6" s="15" t="s">
        <v>40</v>
      </c>
      <c r="N6" s="26" t="s">
        <v>70</v>
      </c>
      <c r="O6" s="26"/>
    </row>
    <row r="7" s="1" customFormat="1" ht="20.25" customHeight="1" spans="1:16">
      <c r="A7" s="31">
        <v>1</v>
      </c>
      <c r="B7" s="32">
        <v>43054</v>
      </c>
      <c r="C7" s="33" t="s">
        <v>41</v>
      </c>
      <c r="D7" s="34">
        <v>362970.15</v>
      </c>
      <c r="E7" s="34" t="s">
        <v>71</v>
      </c>
      <c r="F7" s="34"/>
      <c r="G7" s="34"/>
      <c r="H7" s="35"/>
      <c r="I7" s="88"/>
      <c r="J7" s="89"/>
      <c r="K7" s="90"/>
      <c r="L7" s="90"/>
      <c r="M7" s="88">
        <v>362970.15</v>
      </c>
      <c r="N7" s="44"/>
      <c r="O7" s="70" t="s">
        <v>72</v>
      </c>
      <c r="P7" s="1">
        <f>D7*0.05</f>
        <v>18148.5075</v>
      </c>
    </row>
    <row r="8" s="2" customFormat="1" ht="20.25" customHeight="1" spans="1:15">
      <c r="A8" s="36"/>
      <c r="B8" s="37">
        <v>43088</v>
      </c>
      <c r="C8" s="38"/>
      <c r="D8" s="39"/>
      <c r="E8" s="39"/>
      <c r="F8" s="39"/>
      <c r="G8" s="39"/>
      <c r="H8" s="40"/>
      <c r="I8" s="39"/>
      <c r="J8" s="91"/>
      <c r="K8" s="92"/>
      <c r="L8" s="92"/>
      <c r="M8" s="39">
        <v>200000</v>
      </c>
      <c r="N8" s="93"/>
      <c r="O8" s="36" t="s">
        <v>73</v>
      </c>
    </row>
    <row r="9" s="1" customFormat="1" ht="20.25" customHeight="1" spans="1:15">
      <c r="A9" s="31">
        <v>2</v>
      </c>
      <c r="B9" s="32">
        <v>43096</v>
      </c>
      <c r="C9" s="33" t="s">
        <v>41</v>
      </c>
      <c r="D9" s="34">
        <v>2540000</v>
      </c>
      <c r="E9" s="34"/>
      <c r="F9" s="34"/>
      <c r="G9" s="34"/>
      <c r="H9" s="35"/>
      <c r="I9" s="88"/>
      <c r="J9" s="89"/>
      <c r="K9" s="90"/>
      <c r="L9" s="94"/>
      <c r="M9" s="88"/>
      <c r="N9" s="44"/>
      <c r="O9" s="70"/>
    </row>
    <row r="10" s="1" customFormat="1" ht="20.25" customHeight="1" spans="1:15">
      <c r="A10" s="31">
        <v>3</v>
      </c>
      <c r="B10" s="32">
        <v>43098</v>
      </c>
      <c r="C10" s="41" t="s">
        <v>41</v>
      </c>
      <c r="D10" s="34"/>
      <c r="E10" s="42"/>
      <c r="F10" s="34"/>
      <c r="G10" s="34"/>
      <c r="H10" s="35"/>
      <c r="I10" s="88"/>
      <c r="J10" s="89"/>
      <c r="K10" s="90"/>
      <c r="L10" s="94"/>
      <c r="M10" s="88">
        <v>1000000</v>
      </c>
      <c r="N10" s="42"/>
      <c r="O10" s="70" t="s">
        <v>74</v>
      </c>
    </row>
    <row r="11" s="1" customFormat="1" ht="20.25" customHeight="1" spans="1:15">
      <c r="A11" s="31"/>
      <c r="B11" s="32">
        <v>43110</v>
      </c>
      <c r="C11" s="41" t="s">
        <v>41</v>
      </c>
      <c r="D11" s="34"/>
      <c r="E11" s="42"/>
      <c r="F11" s="34"/>
      <c r="G11" s="34"/>
      <c r="H11" s="35"/>
      <c r="I11" s="88"/>
      <c r="J11" s="89"/>
      <c r="K11" s="90"/>
      <c r="L11" s="94"/>
      <c r="M11" s="88">
        <v>1160000</v>
      </c>
      <c r="N11" s="42"/>
      <c r="O11" s="70" t="s">
        <v>75</v>
      </c>
    </row>
    <row r="12" s="1" customFormat="1" ht="20.25" customHeight="1" spans="1:15">
      <c r="A12" s="31"/>
      <c r="B12" s="32"/>
      <c r="C12" s="41"/>
      <c r="D12" s="34"/>
      <c r="E12" s="42"/>
      <c r="F12" s="34"/>
      <c r="G12" s="34"/>
      <c r="H12" s="35"/>
      <c r="I12" s="88"/>
      <c r="J12" s="89"/>
      <c r="K12" s="90"/>
      <c r="L12" s="94"/>
      <c r="M12" s="88"/>
      <c r="N12" s="42"/>
      <c r="O12" s="70"/>
    </row>
    <row r="13" s="1" customFormat="1" ht="20.25" customHeight="1" spans="1:15">
      <c r="A13" s="31"/>
      <c r="B13" s="32"/>
      <c r="C13" s="41"/>
      <c r="D13" s="34"/>
      <c r="E13" s="42"/>
      <c r="F13" s="34"/>
      <c r="G13" s="34"/>
      <c r="H13" s="35"/>
      <c r="I13" s="88"/>
      <c r="J13" s="89"/>
      <c r="K13" s="90"/>
      <c r="L13" s="94"/>
      <c r="M13" s="88"/>
      <c r="N13" s="42"/>
      <c r="O13" s="70"/>
    </row>
    <row r="14" s="1" customFormat="1" ht="20.25" customHeight="1" spans="1:15">
      <c r="A14" s="31"/>
      <c r="B14" s="32"/>
      <c r="C14" s="41"/>
      <c r="D14" s="34"/>
      <c r="E14" s="42"/>
      <c r="F14" s="34"/>
      <c r="G14" s="34"/>
      <c r="H14" s="35"/>
      <c r="I14" s="88"/>
      <c r="J14" s="89"/>
      <c r="K14" s="90"/>
      <c r="L14" s="94"/>
      <c r="M14" s="88"/>
      <c r="N14" s="42"/>
      <c r="O14" s="70"/>
    </row>
    <row r="15" s="1" customFormat="1" ht="20.25" customHeight="1" spans="1:15">
      <c r="A15" s="31">
        <v>4</v>
      </c>
      <c r="B15" s="32">
        <v>43143</v>
      </c>
      <c r="C15" s="33" t="s">
        <v>41</v>
      </c>
      <c r="D15" s="34">
        <v>1000000</v>
      </c>
      <c r="E15" s="34"/>
      <c r="F15" s="34"/>
      <c r="G15" s="34"/>
      <c r="H15" s="35"/>
      <c r="I15" s="88"/>
      <c r="J15" s="89"/>
      <c r="K15" s="90"/>
      <c r="L15" s="94"/>
      <c r="M15" s="88">
        <v>1000000</v>
      </c>
      <c r="N15" s="44"/>
      <c r="O15" s="95"/>
    </row>
    <row r="16" s="1" customFormat="1" ht="27" customHeight="1" spans="1:17">
      <c r="A16" s="31">
        <v>5</v>
      </c>
      <c r="B16" s="32">
        <v>43032</v>
      </c>
      <c r="C16" s="33" t="s">
        <v>41</v>
      </c>
      <c r="D16" s="43" t="s">
        <v>73</v>
      </c>
      <c r="E16" s="44">
        <v>200000</v>
      </c>
      <c r="F16" s="34"/>
      <c r="G16" s="34"/>
      <c r="H16" s="35"/>
      <c r="I16" s="88"/>
      <c r="J16" s="89"/>
      <c r="K16" s="90"/>
      <c r="L16" s="94"/>
      <c r="M16" s="88"/>
      <c r="N16" s="44">
        <v>200000</v>
      </c>
      <c r="O16" s="95" t="s">
        <v>44</v>
      </c>
      <c r="P16" s="96" t="s">
        <v>76</v>
      </c>
      <c r="Q16" s="96" t="s">
        <v>77</v>
      </c>
    </row>
    <row r="17" s="1" customFormat="1" ht="27" customHeight="1" spans="1:15">
      <c r="A17" s="31">
        <v>6</v>
      </c>
      <c r="B17" s="32">
        <v>43033</v>
      </c>
      <c r="C17" s="33" t="s">
        <v>41</v>
      </c>
      <c r="D17" s="43" t="s">
        <v>78</v>
      </c>
      <c r="E17" s="44">
        <v>80000</v>
      </c>
      <c r="F17" s="34"/>
      <c r="G17" s="34"/>
      <c r="H17" s="35"/>
      <c r="I17" s="88"/>
      <c r="J17" s="89"/>
      <c r="K17" s="90"/>
      <c r="L17" s="94"/>
      <c r="M17" s="88"/>
      <c r="N17" s="44">
        <v>80000</v>
      </c>
      <c r="O17" s="70" t="s">
        <v>74</v>
      </c>
    </row>
    <row r="18" s="1" customFormat="1" ht="27" customHeight="1" spans="1:15">
      <c r="A18" s="31">
        <v>7</v>
      </c>
      <c r="B18" s="32">
        <v>43056</v>
      </c>
      <c r="C18" s="33" t="s">
        <v>41</v>
      </c>
      <c r="D18" s="43" t="s">
        <v>78</v>
      </c>
      <c r="E18" s="44">
        <v>20000</v>
      </c>
      <c r="F18" s="34"/>
      <c r="G18" s="34"/>
      <c r="H18" s="35"/>
      <c r="I18" s="88"/>
      <c r="J18" s="89"/>
      <c r="K18" s="90"/>
      <c r="L18" s="94"/>
      <c r="M18" s="88"/>
      <c r="N18" s="44">
        <v>20000</v>
      </c>
      <c r="O18" s="70" t="s">
        <v>79</v>
      </c>
    </row>
    <row r="19" s="1" customFormat="1" ht="27" customHeight="1" spans="1:15">
      <c r="A19" s="31">
        <v>8</v>
      </c>
      <c r="B19" s="32">
        <v>43063</v>
      </c>
      <c r="C19" s="33" t="s">
        <v>41</v>
      </c>
      <c r="D19" s="43" t="s">
        <v>78</v>
      </c>
      <c r="E19" s="44">
        <v>51000</v>
      </c>
      <c r="F19" s="34"/>
      <c r="G19" s="34"/>
      <c r="H19" s="35"/>
      <c r="I19" s="88"/>
      <c r="J19" s="89"/>
      <c r="K19" s="90"/>
      <c r="L19" s="94"/>
      <c r="M19" s="88"/>
      <c r="N19" s="44">
        <v>60000</v>
      </c>
      <c r="O19" s="70" t="s">
        <v>74</v>
      </c>
    </row>
    <row r="20" s="1" customFormat="1" ht="27.75" customHeight="1" spans="1:15">
      <c r="A20" s="31">
        <v>9</v>
      </c>
      <c r="B20" s="32">
        <v>43171</v>
      </c>
      <c r="C20" s="33" t="s">
        <v>41</v>
      </c>
      <c r="D20" s="43" t="s">
        <v>80</v>
      </c>
      <c r="E20" s="44">
        <v>387200</v>
      </c>
      <c r="F20" s="34"/>
      <c r="G20" s="34"/>
      <c r="H20" s="35"/>
      <c r="I20" s="88"/>
      <c r="J20" s="89"/>
      <c r="K20" s="90"/>
      <c r="L20" s="94"/>
      <c r="M20" s="88"/>
      <c r="N20" s="44">
        <v>387200</v>
      </c>
      <c r="O20" s="70" t="s">
        <v>81</v>
      </c>
    </row>
    <row r="21" s="1" customFormat="1" ht="26.25" customHeight="1" spans="1:15">
      <c r="A21" s="31">
        <v>10</v>
      </c>
      <c r="B21" s="32">
        <v>43173</v>
      </c>
      <c r="C21" s="33" t="s">
        <v>41</v>
      </c>
      <c r="D21" s="43" t="s">
        <v>75</v>
      </c>
      <c r="E21" s="44">
        <v>72600</v>
      </c>
      <c r="F21" s="34"/>
      <c r="G21" s="34"/>
      <c r="H21" s="35"/>
      <c r="I21" s="88"/>
      <c r="J21" s="89"/>
      <c r="K21" s="90"/>
      <c r="L21" s="94"/>
      <c r="M21" s="88"/>
      <c r="N21" s="44">
        <v>72600</v>
      </c>
      <c r="O21" s="70" t="s">
        <v>81</v>
      </c>
    </row>
    <row r="22" ht="26.25" customHeight="1" spans="1:16">
      <c r="A22" s="31"/>
      <c r="B22" s="32"/>
      <c r="C22" s="33"/>
      <c r="D22" s="43"/>
      <c r="E22" s="44"/>
      <c r="F22" s="34"/>
      <c r="G22" s="34"/>
      <c r="H22" s="35"/>
      <c r="I22" s="88"/>
      <c r="J22" s="89"/>
      <c r="K22" s="97"/>
      <c r="L22" s="94"/>
      <c r="M22" s="88"/>
      <c r="N22" s="44"/>
      <c r="O22" s="70"/>
      <c r="P22" s="3">
        <v>-74400</v>
      </c>
    </row>
    <row r="23" s="1" customFormat="1" ht="20.1" customHeight="1" spans="1:15">
      <c r="A23" s="45"/>
      <c r="B23" s="46" t="s">
        <v>47</v>
      </c>
      <c r="C23" s="47"/>
      <c r="D23" s="48"/>
      <c r="E23" s="49"/>
      <c r="F23" s="48"/>
      <c r="G23" s="48"/>
      <c r="H23" s="50"/>
      <c r="I23" s="98"/>
      <c r="J23" s="99"/>
      <c r="K23" s="100"/>
      <c r="L23" s="101"/>
      <c r="M23" s="88"/>
      <c r="N23" s="49"/>
      <c r="O23" s="102"/>
    </row>
    <row r="24" s="1" customFormat="1" ht="32.25" customHeight="1" spans="1:16">
      <c r="A24" s="31">
        <v>11</v>
      </c>
      <c r="B24" s="32">
        <v>43929</v>
      </c>
      <c r="C24" s="51" t="s">
        <v>41</v>
      </c>
      <c r="D24" s="52">
        <v>565400</v>
      </c>
      <c r="E24" s="44">
        <v>-531476</v>
      </c>
      <c r="F24" s="53">
        <v>0.05</v>
      </c>
      <c r="G24" s="54">
        <f>D24*F24</f>
        <v>28270</v>
      </c>
      <c r="H24" s="35"/>
      <c r="I24" s="88"/>
      <c r="J24" s="103" t="s">
        <v>82</v>
      </c>
      <c r="K24" s="104">
        <v>100</v>
      </c>
      <c r="L24" s="94"/>
      <c r="M24" s="105"/>
      <c r="N24" s="54"/>
      <c r="O24" s="106" t="s">
        <v>83</v>
      </c>
      <c r="P24" s="1" t="s">
        <v>84</v>
      </c>
    </row>
    <row r="25" s="1" customFormat="1" ht="20.1" customHeight="1" spans="1:16">
      <c r="A25" s="31"/>
      <c r="B25" s="55"/>
      <c r="C25" s="51"/>
      <c r="D25" s="52"/>
      <c r="E25" s="44"/>
      <c r="F25" s="54"/>
      <c r="G25" s="54"/>
      <c r="H25" s="35"/>
      <c r="I25" s="88"/>
      <c r="J25" s="103" t="s">
        <v>82</v>
      </c>
      <c r="K25" s="104">
        <v>-100</v>
      </c>
      <c r="L25" s="94">
        <v>5654</v>
      </c>
      <c r="M25" s="88"/>
      <c r="N25" s="54"/>
      <c r="O25" s="102"/>
      <c r="P25" s="107"/>
    </row>
    <row r="26" s="1" customFormat="1" ht="20.1" customHeight="1" spans="1:15">
      <c r="A26" s="45"/>
      <c r="B26" s="56">
        <v>44236</v>
      </c>
      <c r="C26" s="33"/>
      <c r="D26" s="48">
        <v>823900</v>
      </c>
      <c r="E26" s="49"/>
      <c r="F26" s="53">
        <v>0.05</v>
      </c>
      <c r="G26" s="48">
        <f>D26*0.05</f>
        <v>41195</v>
      </c>
      <c r="H26" s="50"/>
      <c r="I26" s="98"/>
      <c r="J26" s="99"/>
      <c r="K26" s="108"/>
      <c r="L26" s="101">
        <v>-5654</v>
      </c>
      <c r="M26" s="98">
        <f>D26-G26-L26</f>
        <v>788359</v>
      </c>
      <c r="N26" s="49"/>
      <c r="O26" s="106"/>
    </row>
    <row r="27" s="1" customFormat="1" ht="20.1" customHeight="1" spans="1:15">
      <c r="A27" s="45"/>
      <c r="B27" s="56"/>
      <c r="C27" s="33"/>
      <c r="D27" s="48"/>
      <c r="E27" s="49"/>
      <c r="F27" s="48"/>
      <c r="G27" s="48"/>
      <c r="H27" s="50"/>
      <c r="I27" s="98"/>
      <c r="J27" s="99"/>
      <c r="K27" s="108"/>
      <c r="L27" s="101"/>
      <c r="M27" s="88"/>
      <c r="N27" s="49"/>
      <c r="O27" s="102"/>
    </row>
    <row r="28" s="1" customFormat="1" ht="20.1" customHeight="1" spans="1:15">
      <c r="A28" s="45"/>
      <c r="B28" s="56"/>
      <c r="C28" s="33"/>
      <c r="D28" s="48"/>
      <c r="E28" s="49"/>
      <c r="F28" s="48"/>
      <c r="G28" s="48"/>
      <c r="H28" s="50"/>
      <c r="I28" s="98"/>
      <c r="J28" s="99"/>
      <c r="K28" s="100"/>
      <c r="L28" s="101"/>
      <c r="M28" s="88"/>
      <c r="N28" s="49"/>
      <c r="O28" s="102"/>
    </row>
    <row r="29" s="1" customFormat="1" ht="20.1" customHeight="1" spans="1:15">
      <c r="A29" s="45"/>
      <c r="B29" s="56"/>
      <c r="C29" s="33"/>
      <c r="D29" s="48"/>
      <c r="E29" s="49"/>
      <c r="F29" s="48"/>
      <c r="G29" s="48"/>
      <c r="H29" s="50"/>
      <c r="I29" s="98"/>
      <c r="J29" s="99"/>
      <c r="K29" s="100"/>
      <c r="L29" s="101"/>
      <c r="M29" s="88"/>
      <c r="N29" s="49"/>
      <c r="O29" s="102"/>
    </row>
    <row r="30" s="1" customFormat="1" ht="20.1" customHeight="1" spans="1:15">
      <c r="A30" s="45"/>
      <c r="B30" s="56"/>
      <c r="C30" s="33"/>
      <c r="D30" s="48"/>
      <c r="E30" s="49"/>
      <c r="F30" s="48"/>
      <c r="G30" s="48"/>
      <c r="H30" s="50"/>
      <c r="I30" s="98"/>
      <c r="J30" s="99"/>
      <c r="K30" s="100"/>
      <c r="L30" s="101"/>
      <c r="M30" s="88"/>
      <c r="N30" s="49"/>
      <c r="O30" s="102"/>
    </row>
    <row r="31" s="1" customFormat="1" ht="20.1" customHeight="1" spans="1:15">
      <c r="A31" s="45"/>
      <c r="B31" s="56"/>
      <c r="C31" s="33"/>
      <c r="D31" s="48"/>
      <c r="E31" s="49"/>
      <c r="F31" s="48"/>
      <c r="G31" s="48"/>
      <c r="H31" s="50"/>
      <c r="I31" s="98"/>
      <c r="J31" s="99"/>
      <c r="K31" s="100"/>
      <c r="L31" s="101"/>
      <c r="M31" s="88"/>
      <c r="N31" s="49"/>
      <c r="O31" s="102"/>
    </row>
    <row r="32" s="1" customFormat="1" ht="20.1" customHeight="1" spans="1:15">
      <c r="A32" s="45"/>
      <c r="B32" s="56"/>
      <c r="C32" s="33"/>
      <c r="D32" s="48"/>
      <c r="E32" s="49"/>
      <c r="F32" s="48"/>
      <c r="G32" s="48"/>
      <c r="H32" s="50"/>
      <c r="I32" s="98"/>
      <c r="J32" s="99"/>
      <c r="K32" s="100"/>
      <c r="L32" s="101"/>
      <c r="M32" s="88"/>
      <c r="N32" s="49"/>
      <c r="O32" s="102"/>
    </row>
    <row r="33" s="1" customFormat="1" ht="20.1" hidden="1" customHeight="1" spans="1:15">
      <c r="A33" s="45"/>
      <c r="B33" s="56"/>
      <c r="C33" s="47"/>
      <c r="D33" s="49" t="s">
        <v>49</v>
      </c>
      <c r="E33" s="49"/>
      <c r="F33" s="49"/>
      <c r="G33" s="49"/>
      <c r="H33" s="57"/>
      <c r="I33" s="49"/>
      <c r="J33" s="109"/>
      <c r="K33" s="110"/>
      <c r="L33" s="111"/>
      <c r="M33" s="88"/>
      <c r="N33" s="49"/>
      <c r="O33" s="102"/>
    </row>
    <row r="34" s="1" customFormat="1" ht="20.1" hidden="1" customHeight="1" spans="1:15">
      <c r="A34" s="45"/>
      <c r="B34" s="56"/>
      <c r="C34" s="47"/>
      <c r="D34" s="48"/>
      <c r="E34" s="49"/>
      <c r="F34" s="48"/>
      <c r="G34" s="48"/>
      <c r="H34" s="58"/>
      <c r="I34" s="98"/>
      <c r="J34" s="99"/>
      <c r="K34" s="112"/>
      <c r="L34" s="112"/>
      <c r="M34" s="88"/>
      <c r="N34" s="49"/>
      <c r="O34" s="102"/>
    </row>
    <row r="35" s="1" customFormat="1" ht="20.1" hidden="1" customHeight="1" spans="1:15">
      <c r="A35" s="45"/>
      <c r="B35" s="56"/>
      <c r="C35" s="47"/>
      <c r="D35" s="48"/>
      <c r="E35" s="49"/>
      <c r="F35" s="48"/>
      <c r="G35" s="48"/>
      <c r="H35" s="58"/>
      <c r="I35" s="98"/>
      <c r="J35" s="99"/>
      <c r="K35" s="112"/>
      <c r="L35" s="112"/>
      <c r="M35" s="88"/>
      <c r="N35" s="49"/>
      <c r="O35" s="102"/>
    </row>
    <row r="36" s="1" customFormat="1" ht="20.1" hidden="1" customHeight="1" spans="1:15">
      <c r="A36" s="45"/>
      <c r="B36" s="56"/>
      <c r="C36" s="47"/>
      <c r="D36" s="48"/>
      <c r="E36" s="49"/>
      <c r="F36" s="48"/>
      <c r="G36" s="48"/>
      <c r="H36" s="58"/>
      <c r="I36" s="98"/>
      <c r="J36" s="99"/>
      <c r="K36" s="112"/>
      <c r="L36" s="112"/>
      <c r="M36" s="88"/>
      <c r="N36" s="49"/>
      <c r="O36" s="102"/>
    </row>
    <row r="37" s="1" customFormat="1" ht="20.1" hidden="1" customHeight="1" spans="1:15">
      <c r="A37" s="45"/>
      <c r="B37" s="56"/>
      <c r="C37" s="47"/>
      <c r="D37" s="48"/>
      <c r="E37" s="49"/>
      <c r="F37" s="48"/>
      <c r="G37" s="48"/>
      <c r="H37" s="58"/>
      <c r="I37" s="98"/>
      <c r="J37" s="99"/>
      <c r="K37" s="112"/>
      <c r="L37" s="112"/>
      <c r="M37" s="88"/>
      <c r="N37" s="49"/>
      <c r="O37" s="102"/>
    </row>
    <row r="38" s="1" customFormat="1" ht="20.1" hidden="1" customHeight="1" spans="1:15">
      <c r="A38" s="45"/>
      <c r="B38" s="56"/>
      <c r="C38" s="47"/>
      <c r="D38" s="48"/>
      <c r="E38" s="49"/>
      <c r="F38" s="48"/>
      <c r="G38" s="48"/>
      <c r="H38" s="58"/>
      <c r="I38" s="98"/>
      <c r="J38" s="99"/>
      <c r="K38" s="112"/>
      <c r="L38" s="112"/>
      <c r="M38" s="88"/>
      <c r="N38" s="49"/>
      <c r="O38" s="102"/>
    </row>
    <row r="39" s="1" customFormat="1" ht="20.1" hidden="1" customHeight="1" spans="1:15">
      <c r="A39" s="45"/>
      <c r="B39" s="56"/>
      <c r="C39" s="47"/>
      <c r="D39" s="48"/>
      <c r="E39" s="49"/>
      <c r="F39" s="48"/>
      <c r="G39" s="48"/>
      <c r="H39" s="58"/>
      <c r="I39" s="98"/>
      <c r="J39" s="99"/>
      <c r="K39" s="112"/>
      <c r="L39" s="112"/>
      <c r="M39" s="88"/>
      <c r="N39" s="49"/>
      <c r="O39" s="102"/>
    </row>
    <row r="40" s="1" customFormat="1" ht="20.1" hidden="1" customHeight="1" spans="1:15">
      <c r="A40" s="45"/>
      <c r="B40" s="56"/>
      <c r="C40" s="47"/>
      <c r="D40" s="48"/>
      <c r="E40" s="49"/>
      <c r="F40" s="48"/>
      <c r="G40" s="48"/>
      <c r="H40" s="58"/>
      <c r="I40" s="98"/>
      <c r="J40" s="99"/>
      <c r="K40" s="112"/>
      <c r="L40" s="112"/>
      <c r="M40" s="88"/>
      <c r="N40" s="49"/>
      <c r="O40" s="102"/>
    </row>
    <row r="41" s="1" customFormat="1" ht="20.1" customHeight="1" spans="1:15">
      <c r="A41" s="45"/>
      <c r="B41" s="56"/>
      <c r="C41" s="47"/>
      <c r="D41" s="48"/>
      <c r="E41" s="49"/>
      <c r="F41" s="48"/>
      <c r="G41" s="48"/>
      <c r="H41" s="58"/>
      <c r="I41" s="98"/>
      <c r="J41" s="99"/>
      <c r="K41" s="110"/>
      <c r="L41" s="111"/>
      <c r="M41" s="88"/>
      <c r="N41" s="49"/>
      <c r="O41" s="102"/>
    </row>
    <row r="42" s="1" customFormat="1" ht="20.1" customHeight="1" spans="1:15">
      <c r="A42" s="45"/>
      <c r="B42" s="56"/>
      <c r="C42" s="47"/>
      <c r="D42" s="48"/>
      <c r="E42" s="49"/>
      <c r="F42" s="48"/>
      <c r="G42" s="48"/>
      <c r="H42" s="58"/>
      <c r="I42" s="98"/>
      <c r="J42" s="99"/>
      <c r="K42" s="48"/>
      <c r="L42" s="48"/>
      <c r="M42" s="88"/>
      <c r="N42" s="49"/>
      <c r="O42" s="102"/>
    </row>
    <row r="43" s="1" customFormat="1" ht="20.1" customHeight="1" spans="1:15">
      <c r="A43" s="45"/>
      <c r="B43" s="56"/>
      <c r="C43" s="47"/>
      <c r="D43" s="48"/>
      <c r="E43" s="49"/>
      <c r="F43" s="48"/>
      <c r="G43" s="48"/>
      <c r="H43" s="58"/>
      <c r="I43" s="98"/>
      <c r="J43" s="99"/>
      <c r="K43" s="113" t="s">
        <v>85</v>
      </c>
      <c r="L43" s="48"/>
      <c r="M43" s="98"/>
      <c r="N43" s="49"/>
      <c r="O43" s="102"/>
    </row>
    <row r="44" ht="30" customHeight="1" spans="1:19">
      <c r="A44" s="59" t="s">
        <v>38</v>
      </c>
      <c r="B44" s="60"/>
      <c r="C44" s="61" t="s">
        <v>52</v>
      </c>
      <c r="D44" s="62">
        <f>SUM(D7:D43)</f>
        <v>5292270.15</v>
      </c>
      <c r="E44" s="63">
        <f>SUM(E7:E43)</f>
        <v>279324</v>
      </c>
      <c r="F44" s="62">
        <f>SUM(F7:F43)</f>
        <v>0.1</v>
      </c>
      <c r="G44" s="62">
        <f>SUM(G7:G43)</f>
        <v>69465</v>
      </c>
      <c r="H44" s="64" t="s">
        <v>52</v>
      </c>
      <c r="I44" s="62">
        <f>G44</f>
        <v>69465</v>
      </c>
      <c r="J44" s="64" t="s">
        <v>52</v>
      </c>
      <c r="K44" s="62">
        <f>SUM(K7:K43)</f>
        <v>0</v>
      </c>
      <c r="L44" s="62">
        <f>SUM(L7:L43)</f>
        <v>0</v>
      </c>
      <c r="M44" s="62">
        <f>SUM(M7:M43)</f>
        <v>4511329.15</v>
      </c>
      <c r="N44" s="49">
        <f>SUM(N7:N43)</f>
        <v>819800</v>
      </c>
      <c r="O44" s="102"/>
      <c r="P44" s="114"/>
      <c r="Q44" s="107">
        <f>M44+N44</f>
        <v>5331129.15</v>
      </c>
      <c r="S44" s="3">
        <v>4576694.15</v>
      </c>
    </row>
    <row r="45" ht="30" customHeight="1" spans="1:19">
      <c r="A45" s="25" t="s">
        <v>53</v>
      </c>
      <c r="B45" s="25"/>
      <c r="C45" s="25" t="s">
        <v>54</v>
      </c>
      <c r="D45" s="25"/>
      <c r="E45" s="65">
        <v>788359</v>
      </c>
      <c r="F45" s="66"/>
      <c r="G45" s="66"/>
      <c r="H45" s="66"/>
      <c r="I45" s="115"/>
      <c r="J45" s="25" t="s">
        <v>55</v>
      </c>
      <c r="K45" s="25"/>
      <c r="L45" s="26" t="s">
        <v>56</v>
      </c>
      <c r="M45" s="26"/>
      <c r="N45" s="116">
        <f>D44/C3</f>
        <v>0.947506007359469</v>
      </c>
      <c r="O45" s="1"/>
      <c r="P45" s="1"/>
      <c r="Q45" s="107">
        <f>Q44-E44</f>
        <v>5051805.15</v>
      </c>
      <c r="S45" s="129">
        <v>4297370.15</v>
      </c>
    </row>
    <row r="46" ht="30" customHeight="1" spans="1:17">
      <c r="A46" s="25"/>
      <c r="B46" s="25"/>
      <c r="C46" s="25" t="s">
        <v>57</v>
      </c>
      <c r="D46" s="25"/>
      <c r="E46" s="67">
        <v>0</v>
      </c>
      <c r="F46" s="68"/>
      <c r="G46" s="68"/>
      <c r="H46" s="68"/>
      <c r="I46" s="117"/>
      <c r="J46" s="25"/>
      <c r="K46" s="25"/>
      <c r="L46" s="26"/>
      <c r="M46" s="26"/>
      <c r="N46" s="118"/>
      <c r="O46" s="107">
        <f>D44-C4</f>
        <v>-163728.85</v>
      </c>
      <c r="P46" s="1">
        <f>O46/C4</f>
        <v>-0.0300089589459235</v>
      </c>
      <c r="Q46" s="1"/>
    </row>
    <row r="47" ht="50.1" hidden="1" customHeight="1" spans="1:14">
      <c r="A47" s="28" t="s">
        <v>58</v>
      </c>
      <c r="B47" s="28"/>
      <c r="C47" s="69"/>
      <c r="D47" s="69"/>
      <c r="E47" s="69"/>
      <c r="F47" s="69"/>
      <c r="G47" s="69"/>
      <c r="H47" s="69"/>
      <c r="I47" s="69"/>
      <c r="J47" s="28" t="s">
        <v>59</v>
      </c>
      <c r="K47" s="28" t="s">
        <v>60</v>
      </c>
      <c r="L47" s="28"/>
      <c r="M47" s="28"/>
      <c r="N47" s="119"/>
    </row>
    <row r="48" ht="50.1" hidden="1" customHeight="1" spans="1:14">
      <c r="A48" s="25" t="s">
        <v>61</v>
      </c>
      <c r="B48" s="25"/>
      <c r="C48" s="70"/>
      <c r="D48" s="70"/>
      <c r="E48" s="70"/>
      <c r="F48" s="70"/>
      <c r="G48" s="70"/>
      <c r="H48" s="70"/>
      <c r="I48" s="70"/>
      <c r="J48" s="25" t="s">
        <v>62</v>
      </c>
      <c r="K48" s="70"/>
      <c r="L48" s="70"/>
      <c r="M48" s="70"/>
      <c r="N48" s="120"/>
    </row>
    <row r="49" ht="50.1" hidden="1" customHeight="1" spans="1:14">
      <c r="A49" s="25" t="s">
        <v>63</v>
      </c>
      <c r="B49" s="25"/>
      <c r="C49" s="70"/>
      <c r="D49" s="70"/>
      <c r="E49" s="70"/>
      <c r="F49" s="70"/>
      <c r="G49" s="70"/>
      <c r="H49" s="70"/>
      <c r="I49" s="70"/>
      <c r="J49" s="25" t="s">
        <v>64</v>
      </c>
      <c r="K49" s="121"/>
      <c r="L49" s="121"/>
      <c r="M49" s="121"/>
      <c r="N49" s="122"/>
    </row>
    <row r="50" ht="50.1" hidden="1" customHeight="1" spans="1:14">
      <c r="A50" s="25" t="s">
        <v>65</v>
      </c>
      <c r="B50" s="25"/>
      <c r="C50" s="70"/>
      <c r="D50" s="70"/>
      <c r="E50" s="70"/>
      <c r="F50" s="70"/>
      <c r="G50" s="70"/>
      <c r="H50" s="70"/>
      <c r="I50" s="70"/>
      <c r="J50" s="25" t="s">
        <v>66</v>
      </c>
      <c r="K50" s="121"/>
      <c r="L50" s="121"/>
      <c r="M50" s="121"/>
      <c r="N50" s="122"/>
    </row>
    <row r="51" ht="29.4" customHeight="1" spans="4:19">
      <c r="D51" s="5">
        <f>C4-D44</f>
        <v>163728.85</v>
      </c>
      <c r="E51" s="5">
        <f>D44-G44</f>
        <v>5222805.15</v>
      </c>
      <c r="H51" s="3"/>
      <c r="M51" s="5"/>
      <c r="N51" s="5"/>
      <c r="S51" s="3">
        <v>4263446.15</v>
      </c>
    </row>
    <row r="52" ht="29.4" customHeight="1" spans="8:14">
      <c r="H52" s="3"/>
      <c r="M52" s="5"/>
      <c r="N52" s="5"/>
    </row>
    <row r="53" spans="15:15">
      <c r="O53" s="3">
        <v>4468370.15</v>
      </c>
    </row>
    <row r="54" spans="19:19">
      <c r="S54" s="3">
        <f>S45-S51</f>
        <v>33924</v>
      </c>
    </row>
    <row r="55" spans="17:17">
      <c r="Q55" s="3">
        <v>3722970.15</v>
      </c>
    </row>
    <row r="56" ht="13.5" spans="2:2">
      <c r="B56"/>
    </row>
    <row r="59" ht="13.5" spans="3:3">
      <c r="C59"/>
    </row>
  </sheetData>
  <mergeCells count="36">
    <mergeCell ref="A1:M1"/>
    <mergeCell ref="A2:B2"/>
    <mergeCell ref="C2:I2"/>
    <mergeCell ref="A3:B3"/>
    <mergeCell ref="C3:E3"/>
    <mergeCell ref="A4:B4"/>
    <mergeCell ref="C4:E4"/>
    <mergeCell ref="F5:I5"/>
    <mergeCell ref="J5:K5"/>
    <mergeCell ref="L5:M5"/>
    <mergeCell ref="N6:O6"/>
    <mergeCell ref="A44:B44"/>
    <mergeCell ref="C45:D45"/>
    <mergeCell ref="E45:I45"/>
    <mergeCell ref="C46:D46"/>
    <mergeCell ref="E46:I46"/>
    <mergeCell ref="A47:B47"/>
    <mergeCell ref="C47:I47"/>
    <mergeCell ref="K47:M47"/>
    <mergeCell ref="A48:B48"/>
    <mergeCell ref="C48:I48"/>
    <mergeCell ref="K48:M48"/>
    <mergeCell ref="A49:B49"/>
    <mergeCell ref="C49:I49"/>
    <mergeCell ref="K49:M49"/>
    <mergeCell ref="A50:B50"/>
    <mergeCell ref="C50:I50"/>
    <mergeCell ref="K50:M50"/>
    <mergeCell ref="A5:A6"/>
    <mergeCell ref="B5:B6"/>
    <mergeCell ref="C5:C6"/>
    <mergeCell ref="H3:H4"/>
    <mergeCell ref="I3:K4"/>
    <mergeCell ref="J45:K46"/>
    <mergeCell ref="L45:M46"/>
    <mergeCell ref="A45:B46"/>
  </mergeCells>
  <printOptions horizontalCentered="1" verticalCentered="1"/>
  <pageMargins left="0" right="0" top="0" bottom="0" header="0" footer="0"/>
  <pageSetup paperSize="9" scale="95" fitToHeight="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Administrator</cp:lastModifiedBy>
  <dcterms:created xsi:type="dcterms:W3CDTF">2020-03-11T03:13:00Z</dcterms:created>
  <cp:lastPrinted>2021-02-26T08:12:00Z</cp:lastPrinted>
  <dcterms:modified xsi:type="dcterms:W3CDTF">2021-03-31T02:36:28Z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8AEDE2361DD74B748299DC28853E1E29</vt:lpwstr>
  </property>
</Properties>
</file>