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7"/>
  </bookViews>
  <sheets>
    <sheet name="1" sheetId="8" r:id="rId1"/>
    <sheet name="2" sheetId="9" r:id="rId2"/>
    <sheet name="3" sheetId="10" r:id="rId3"/>
    <sheet name="4" sheetId="11" r:id="rId4"/>
    <sheet name="5" sheetId="12" r:id="rId5"/>
    <sheet name="6" sheetId="13" r:id="rId6"/>
    <sheet name="7-1" sheetId="14" r:id="rId7"/>
    <sheet name="7-2" sheetId="15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<sst xmlns="http://schemas.openxmlformats.org/spreadsheetml/2006/main" count="766" uniqueCount="89">
  <si>
    <t xml:space="preserve">工程款支付证书 </t>
  </si>
  <si>
    <t>工程名称</t>
  </si>
  <si>
    <t>无为县泥汊镇后允路乡级道路畅道工程（一阶段施工）</t>
  </si>
  <si>
    <t>ERP编号</t>
  </si>
  <si>
    <t>档案编号</t>
  </si>
  <si>
    <t>CD2017-021</t>
  </si>
  <si>
    <t>2017.3.21</t>
  </si>
  <si>
    <t>刘 剑</t>
  </si>
  <si>
    <t>90日历天</t>
  </si>
  <si>
    <t>无为县
泥汊镇</t>
  </si>
  <si>
    <t>芜湖公司王冬汉13855369629</t>
  </si>
  <si>
    <t>梅晓东13162219108</t>
  </si>
  <si>
    <t>施工合同、内部承包协议原件</t>
  </si>
  <si>
    <t>中标</t>
  </si>
  <si>
    <t>合同金额</t>
  </si>
  <si>
    <t>中标  日期</t>
  </si>
  <si>
    <t>已    供       工程资料</t>
  </si>
  <si>
    <t>施工合同、内部承包协议原件均在庐江，中标通知书合作人在用。</t>
  </si>
  <si>
    <t>庐江</t>
  </si>
  <si>
    <t>责任  单位</t>
  </si>
  <si>
    <t>芜湖 王冬汉13855369629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</si>
  <si>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</si>
  <si>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</si>
  <si>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</si>
  <si>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</si>
  <si>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</si>
  <si>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</si>
  <si>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</si>
  <si>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</si>
  <si>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</si>
  <si>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</si>
  <si>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</si>
  <si>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</si>
  <si>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</si>
  <si>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</si>
  <si>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</si>
  <si>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</si>
  <si>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</si>
  <si>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</si>
  <si>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</si>
  <si>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见下</t>
  </si>
  <si>
    <t>少成本暂扣40万</t>
  </si>
  <si>
    <t>梅晓东</t>
  </si>
  <si>
    <t>2017.4.20签合同朱大金出场费1000刘剑1000（张居田代含补充刘剑身份证）    +2017.5.8项目部印章一枚300    +2017.8.16县检查刘剑出场费1000（张居田代）    +2017.9.4办理外经证费用500</t>
  </si>
  <si>
    <t>9.11材料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</si>
  <si>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</si>
  <si>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</si>
  <si>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</si>
  <si>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</si>
  <si>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</si>
  <si>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</si>
  <si>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</si>
  <si>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</si>
  <si>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</si>
  <si>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</si>
  <si>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</si>
  <si>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</si>
  <si>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</si>
  <si>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</si>
  <si>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</si>
  <si>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</si>
  <si>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</si>
  <si>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此次</t>
  </si>
  <si>
    <t>9、21</t>
  </si>
  <si>
    <t>2017.9.20质监站约谈刘剑出场费1000（张居田代）</t>
  </si>
  <si>
    <t>此次借条已提供。</t>
  </si>
  <si>
    <t>补充协议？（2017.11.6)</t>
  </si>
  <si>
    <t>企业所得税暂扣44万</t>
  </si>
  <si>
    <t>9.27、</t>
  </si>
  <si>
    <t>待转材料</t>
  </si>
  <si>
    <t>本次  申请退还前次暂扣的84万；  2017.10.11采购合同快递费20；</t>
  </si>
  <si>
    <t>退</t>
  </si>
  <si>
    <t>11.13材</t>
  </si>
  <si>
    <t>本次无借条。</t>
  </si>
  <si>
    <t>本次</t>
  </si>
  <si>
    <t>11.30材料 无为县宏泰道路建</t>
  </si>
  <si>
    <t>材料</t>
  </si>
  <si>
    <t>中标通知书、施工合同、交工证书及内部承包协议原件在庐江；审计还没有结束；</t>
  </si>
  <si>
    <t>有项目部方章，原经营中心刻制的，暂未交</t>
  </si>
  <si>
    <t>1%预留损失准备金</t>
  </si>
  <si>
    <t>2019.1.111办理涉税事项报告表费用500</t>
  </si>
  <si>
    <t>损失准备金累计：2000元</t>
  </si>
  <si>
    <t>施工合同、内部承包协议（含补充协议）、完工证明、交工证书及审计报告原件，在庐江。</t>
  </si>
  <si>
    <t>2017.9.30</t>
  </si>
  <si>
    <t>有项目部章一枚，已于2019年5月27日收回已销毁。,此项目外经证已经核销</t>
  </si>
  <si>
    <t>2019.1.11办理涉税事项报告表费用500</t>
  </si>
  <si>
    <t>损失准备金累计：4847元</t>
  </si>
  <si>
    <t>转账费</t>
  </si>
  <si>
    <t>梅晓东
开户行：建行无为支行
账号：4340 6217 5000 9718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</si>
</sst>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_ "/>
    <numFmt numFmtId="181" formatCode="0.00_ "/>
  </numFmts>
  <fonts count="4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FFC000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Alignment="1">
      <alignment horizontal="center" vertical="center"/>
    </xf>
    <xf numFmtId="0" fontId="1" fillId="0" borderId="0" xfId="55" applyFont="1" applyFill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7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center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9" fontId="1" fillId="0" borderId="2" xfId="5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6" fontId="1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176" fontId="8" fillId="2" borderId="2" xfId="55" applyNumberFormat="1" applyFont="1" applyFill="1" applyBorder="1" applyAlignment="1">
      <alignment vertical="center" shrinkToFit="1"/>
    </xf>
    <xf numFmtId="0" fontId="1" fillId="2" borderId="7" xfId="55" applyFont="1" applyFill="1" applyBorder="1" applyAlignment="1">
      <alignment horizontal="center" vertical="center" wrapText="1"/>
    </xf>
    <xf numFmtId="0" fontId="1" fillId="2" borderId="8" xfId="55" applyFont="1" applyFill="1" applyBorder="1" applyAlignment="1">
      <alignment horizontal="center" vertical="center" wrapText="1"/>
    </xf>
    <xf numFmtId="9" fontId="1" fillId="0" borderId="2" xfId="51" applyNumberFormat="1" applyFont="1" applyFill="1" applyBorder="1" applyAlignment="1">
      <alignment horizontal="center" vertical="center" wrapText="1"/>
    </xf>
    <xf numFmtId="0" fontId="9" fillId="2" borderId="2" xfId="55" applyFont="1" applyFill="1" applyBorder="1" applyAlignment="1">
      <alignment horizontal="center" vertical="center" wrapText="1"/>
    </xf>
    <xf numFmtId="177" fontId="10" fillId="0" borderId="2" xfId="55" applyNumberFormat="1" applyFont="1" applyFill="1" applyBorder="1" applyAlignment="1">
      <alignment horizontal="left" vertical="center"/>
    </xf>
    <xf numFmtId="14" fontId="9" fillId="2" borderId="2" xfId="55" applyNumberFormat="1" applyFont="1" applyFill="1" applyBorder="1" applyAlignment="1">
      <alignment horizontal="center" vertical="center" wrapText="1"/>
    </xf>
    <xf numFmtId="177" fontId="9" fillId="2" borderId="2" xfId="55" applyNumberFormat="1" applyFont="1" applyFill="1" applyBorder="1" applyAlignment="1">
      <alignment vertical="center" shrinkToFit="1"/>
    </xf>
    <xf numFmtId="179" fontId="9" fillId="2" borderId="2" xfId="55" applyNumberFormat="1" applyFont="1" applyFill="1" applyBorder="1" applyAlignment="1">
      <alignment horizontal="center" vertical="center" wrapText="1"/>
    </xf>
    <xf numFmtId="9" fontId="9" fillId="0" borderId="2" xfId="51" applyFont="1" applyFill="1" applyBorder="1" applyAlignment="1">
      <alignment horizontal="center" vertical="center" wrapText="1"/>
    </xf>
    <xf numFmtId="177" fontId="9" fillId="3" borderId="2" xfId="55" applyNumberFormat="1" applyFont="1" applyFill="1" applyBorder="1" applyAlignment="1">
      <alignment horizontal="right" vertical="center" shrinkToFit="1"/>
    </xf>
    <xf numFmtId="176" fontId="9" fillId="2" borderId="2" xfId="55" applyNumberFormat="1" applyFont="1" applyFill="1" applyBorder="1" applyAlignment="1">
      <alignment vertical="center" shrinkToFit="1"/>
    </xf>
    <xf numFmtId="176" fontId="11" fillId="2" borderId="2" xfId="55" applyNumberFormat="1" applyFont="1" applyFill="1" applyBorder="1" applyAlignment="1">
      <alignment vertical="center" shrinkToFit="1"/>
    </xf>
    <xf numFmtId="179" fontId="1" fillId="0" borderId="2" xfId="0" applyNumberFormat="1" applyFont="1" applyFill="1" applyBorder="1" applyAlignment="1">
      <alignment horizontal="center" vertical="center"/>
    </xf>
    <xf numFmtId="0" fontId="2" fillId="2" borderId="2" xfId="55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horizontal="center" vertical="center" shrinkToFit="1"/>
    </xf>
    <xf numFmtId="14" fontId="2" fillId="2" borderId="2" xfId="55" applyNumberFormat="1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horizontal="right" vertical="center" shrinkToFit="1"/>
    </xf>
    <xf numFmtId="179" fontId="2" fillId="2" borderId="2" xfId="55" applyNumberFormat="1" applyFont="1" applyFill="1" applyBorder="1" applyAlignment="1">
      <alignment horizontal="center" vertical="center" wrapText="1"/>
    </xf>
    <xf numFmtId="9" fontId="2" fillId="0" borderId="2" xfId="51" applyFont="1" applyFill="1" applyBorder="1" applyAlignment="1">
      <alignment horizontal="center" vertical="center" wrapText="1"/>
    </xf>
    <xf numFmtId="177" fontId="2" fillId="3" borderId="2" xfId="55" applyNumberFormat="1" applyFont="1" applyFill="1" applyBorder="1" applyAlignment="1">
      <alignment horizontal="right" vertical="center" shrinkToFit="1"/>
    </xf>
    <xf numFmtId="0" fontId="2" fillId="2" borderId="7" xfId="55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shrinkToFit="1"/>
    </xf>
    <xf numFmtId="177" fontId="12" fillId="3" borderId="2" xfId="55" applyNumberFormat="1" applyFont="1" applyFill="1" applyBorder="1" applyAlignment="1">
      <alignment horizontal="right" vertical="center" shrinkToFit="1"/>
    </xf>
    <xf numFmtId="177" fontId="8" fillId="3" borderId="2" xfId="55" applyNumberFormat="1" applyFont="1" applyFill="1" applyBorder="1" applyAlignment="1">
      <alignment horizontal="center" vertical="center" wrapText="1"/>
    </xf>
    <xf numFmtId="177" fontId="8" fillId="0" borderId="2" xfId="55" applyNumberFormat="1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0" fontId="4" fillId="0" borderId="2" xfId="1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center" vertical="center" shrinkToFit="1"/>
    </xf>
    <xf numFmtId="0" fontId="1" fillId="2" borderId="5" xfId="55" applyFont="1" applyFill="1" applyBorder="1" applyAlignment="1">
      <alignment horizontal="left" vertical="center" wrapText="1"/>
    </xf>
    <xf numFmtId="0" fontId="1" fillId="2" borderId="6" xfId="55" applyFont="1" applyFill="1" applyBorder="1" applyAlignment="1">
      <alignment horizontal="left" vertical="center" wrapText="1"/>
    </xf>
    <xf numFmtId="0" fontId="13" fillId="2" borderId="2" xfId="55" applyFont="1" applyFill="1" applyBorder="1" applyAlignment="1">
      <alignment horizontal="center" vertical="center" wrapText="1"/>
    </xf>
    <xf numFmtId="0" fontId="14" fillId="0" borderId="2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 wrapText="1"/>
    </xf>
    <xf numFmtId="177" fontId="14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15" fillId="0" borderId="2" xfId="55" applyNumberFormat="1" applyFont="1" applyFill="1" applyBorder="1" applyAlignment="1">
      <alignment horizontal="right" vertical="center" shrinkToFit="1"/>
    </xf>
    <xf numFmtId="177" fontId="15" fillId="0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7" fontId="2" fillId="0" borderId="2" xfId="55" applyNumberFormat="1" applyFont="1" applyFill="1" applyBorder="1" applyAlignment="1">
      <alignment horizontal="center" vertical="center" wrapText="1"/>
    </xf>
    <xf numFmtId="177" fontId="16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right" vertical="center" shrinkToFit="1"/>
    </xf>
    <xf numFmtId="177" fontId="4" fillId="0" borderId="2" xfId="55" applyNumberFormat="1" applyFont="1" applyFill="1" applyBorder="1" applyAlignment="1">
      <alignment vertical="center" wrapText="1"/>
    </xf>
    <xf numFmtId="177" fontId="1" fillId="0" borderId="2" xfId="55" applyNumberFormat="1" applyFont="1" applyFill="1" applyBorder="1" applyAlignment="1">
      <alignment horizontal="right" vertical="center"/>
    </xf>
    <xf numFmtId="0" fontId="1" fillId="0" borderId="0" xfId="55" applyFont="1" applyFill="1" applyBorder="1" applyAlignment="1">
      <alignment horizontal="left" vertical="center"/>
    </xf>
    <xf numFmtId="177" fontId="9" fillId="0" borderId="2" xfId="55" applyNumberFormat="1" applyFont="1" applyFill="1" applyBorder="1" applyAlignment="1">
      <alignment horizontal="right" vertical="center" shrinkToFit="1"/>
    </xf>
    <xf numFmtId="177" fontId="9" fillId="0" borderId="2" xfId="55" applyNumberFormat="1" applyFont="1" applyFill="1" applyBorder="1" applyAlignment="1">
      <alignment horizontal="center" vertical="center" wrapText="1"/>
    </xf>
    <xf numFmtId="177" fontId="9" fillId="2" borderId="2" xfId="55" applyNumberFormat="1" applyFont="1" applyFill="1" applyBorder="1" applyAlignment="1">
      <alignment horizontal="center" vertical="center" wrapText="1"/>
    </xf>
    <xf numFmtId="177" fontId="9" fillId="0" borderId="2" xfId="55" applyNumberFormat="1" applyFont="1" applyFill="1" applyBorder="1" applyAlignment="1">
      <alignment vertical="center" shrinkToFit="1"/>
    </xf>
    <xf numFmtId="177" fontId="1" fillId="0" borderId="2" xfId="55" applyNumberFormat="1" applyFont="1" applyFill="1" applyBorder="1" applyAlignment="1">
      <alignment vertical="center" shrinkToFit="1"/>
    </xf>
    <xf numFmtId="177" fontId="2" fillId="0" borderId="2" xfId="55" applyNumberFormat="1" applyFont="1" applyFill="1" applyBorder="1" applyAlignment="1">
      <alignment horizontal="right" vertical="center" shrinkToFit="1"/>
    </xf>
    <xf numFmtId="177" fontId="6" fillId="0" borderId="2" xfId="55" applyNumberFormat="1" applyFont="1" applyFill="1" applyBorder="1" applyAlignment="1">
      <alignment horizontal="right" vertical="center" shrinkToFit="1"/>
    </xf>
    <xf numFmtId="177" fontId="2" fillId="0" borderId="2" xfId="55" applyNumberFormat="1" applyFont="1" applyFill="1" applyBorder="1" applyAlignment="1">
      <alignment horizontal="right" vertical="center"/>
    </xf>
    <xf numFmtId="177" fontId="2" fillId="0" borderId="2" xfId="55" applyNumberFormat="1" applyFont="1" applyFill="1" applyBorder="1" applyAlignment="1">
      <alignment vertical="center" shrinkToFit="1"/>
    </xf>
    <xf numFmtId="177" fontId="1" fillId="3" borderId="2" xfId="55" applyNumberFormat="1" applyFont="1" applyFill="1" applyBorder="1" applyAlignment="1">
      <alignment vertical="center" shrinkToFit="1"/>
    </xf>
    <xf numFmtId="177" fontId="1" fillId="0" borderId="7" xfId="55" applyNumberFormat="1" applyFont="1" applyFill="1" applyBorder="1" applyAlignment="1">
      <alignment vertical="center" shrinkToFit="1"/>
    </xf>
    <xf numFmtId="177" fontId="1" fillId="0" borderId="7" xfId="55" applyNumberFormat="1" applyFont="1" applyFill="1" applyBorder="1" applyAlignment="1">
      <alignment vertical="center" wrapText="1"/>
    </xf>
    <xf numFmtId="177" fontId="16" fillId="0" borderId="2" xfId="55" applyNumberFormat="1" applyFont="1" applyFill="1" applyBorder="1" applyAlignment="1">
      <alignment vertical="center" shrinkToFit="1"/>
    </xf>
    <xf numFmtId="177" fontId="16" fillId="0" borderId="2" xfId="55" applyNumberFormat="1" applyFont="1" applyFill="1" applyBorder="1" applyAlignment="1">
      <alignment vertical="center" wrapText="1"/>
    </xf>
    <xf numFmtId="177" fontId="2" fillId="0" borderId="2" xfId="55" applyNumberFormat="1" applyFont="1" applyFill="1" applyBorder="1" applyAlignment="1">
      <alignment horizontal="center" vertical="center"/>
    </xf>
    <xf numFmtId="177" fontId="2" fillId="3" borderId="2" xfId="55" applyNumberFormat="1" applyFont="1" applyFill="1" applyBorder="1" applyAlignment="1">
      <alignment horizontal="center" vertical="center" shrinkToFit="1"/>
    </xf>
    <xf numFmtId="177" fontId="2" fillId="0" borderId="7" xfId="55" applyNumberFormat="1" applyFont="1" applyFill="1" applyBorder="1" applyAlignment="1">
      <alignment vertical="center" shrinkToFit="1"/>
    </xf>
    <xf numFmtId="177" fontId="2" fillId="0" borderId="7" xfId="55" applyNumberFormat="1" applyFont="1" applyFill="1" applyBorder="1" applyAlignment="1">
      <alignment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0" fontId="4" fillId="3" borderId="2" xfId="55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81" fontId="17" fillId="0" borderId="2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179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vertical="center"/>
    </xf>
    <xf numFmtId="179" fontId="1" fillId="0" borderId="0" xfId="55" applyNumberFormat="1" applyFont="1" applyFill="1" applyBorder="1" applyAlignment="1">
      <alignment horizontal="center" vertical="center" wrapText="1"/>
    </xf>
    <xf numFmtId="177" fontId="1" fillId="0" borderId="0" xfId="55" applyNumberFormat="1" applyFont="1" applyFill="1" applyBorder="1" applyAlignment="1">
      <alignment horizontal="right" vertical="center" shrinkToFi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/>
    </xf>
    <xf numFmtId="181" fontId="1" fillId="4" borderId="0" xfId="0" applyNumberFormat="1" applyFont="1" applyFill="1" applyBorder="1" applyAlignment="1">
      <alignment vertical="center"/>
    </xf>
    <xf numFmtId="177" fontId="1" fillId="0" borderId="2" xfId="55" applyNumberFormat="1" applyFont="1" applyFill="1" applyBorder="1" applyAlignment="1">
      <alignment horizontal="right" vertical="center" wrapText="1"/>
    </xf>
    <xf numFmtId="177" fontId="2" fillId="3" borderId="2" xfId="55" applyNumberFormat="1" applyFont="1" applyFill="1" applyBorder="1" applyAlignment="1">
      <alignment vertical="center" shrinkToFit="1"/>
    </xf>
    <xf numFmtId="177" fontId="2" fillId="0" borderId="2" xfId="55" applyNumberFormat="1" applyFont="1" applyFill="1" applyBorder="1" applyAlignment="1">
      <alignment vertical="center"/>
    </xf>
    <xf numFmtId="0" fontId="2" fillId="0" borderId="0" xfId="55" applyFont="1" applyFill="1" applyBorder="1" applyAlignment="1">
      <alignment horizontal="center" vertical="center"/>
    </xf>
    <xf numFmtId="177" fontId="6" fillId="0" borderId="2" xfId="55" applyNumberFormat="1" applyFont="1" applyFill="1" applyBorder="1" applyAlignment="1">
      <alignment horizontal="left" vertical="center"/>
    </xf>
    <xf numFmtId="177" fontId="15" fillId="0" borderId="2" xfId="55" applyNumberFormat="1" applyFont="1" applyFill="1" applyBorder="1" applyAlignment="1">
      <alignment horizontal="center" vertical="center" shrinkToFit="1"/>
    </xf>
    <xf numFmtId="177" fontId="2" fillId="2" borderId="2" xfId="55" applyNumberFormat="1" applyFont="1" applyFill="1" applyBorder="1" applyAlignment="1">
      <alignment horizontal="center" vertical="center" wrapText="1"/>
    </xf>
    <xf numFmtId="0" fontId="2" fillId="2" borderId="8" xfId="55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" fillId="3" borderId="2" xfId="55" applyFont="1" applyFill="1" applyBorder="1" applyAlignment="1">
      <alignment horizontal="center" vertical="center" shrinkToFit="1"/>
    </xf>
    <xf numFmtId="177" fontId="22" fillId="3" borderId="2" xfId="55" applyNumberFormat="1" applyFont="1" applyFill="1" applyBorder="1" applyAlignment="1">
      <alignment horizontal="right" vertical="center" shrinkToFit="1"/>
    </xf>
    <xf numFmtId="177" fontId="16" fillId="0" borderId="2" xfId="55" applyNumberFormat="1" applyFont="1" applyFill="1" applyBorder="1" applyAlignment="1">
      <alignment horizontal="right" vertical="center" shrinkToFit="1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3" fillId="0" borderId="0" xfId="0" applyFont="1">
      <alignment vertical="center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2.png"/><Relationship Id="rId7" Type="http://schemas.openxmlformats.org/officeDocument/2006/relationships/image" Target="../media/image10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3" Type="http://schemas.openxmlformats.org/officeDocument/2006/relationships/image" Target="../media/image18.png"/><Relationship Id="rId12" Type="http://schemas.openxmlformats.org/officeDocument/2006/relationships/image" Target="../media/image1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1.jpeg"/><Relationship Id="rId8" Type="http://schemas.openxmlformats.org/officeDocument/2006/relationships/image" Target="../media/image20.png"/><Relationship Id="rId7" Type="http://schemas.openxmlformats.org/officeDocument/2006/relationships/image" Target="../media/image19.png"/><Relationship Id="rId6" Type="http://schemas.openxmlformats.org/officeDocument/2006/relationships/image" Target="../media/image15.png"/><Relationship Id="rId5" Type="http://schemas.openxmlformats.org/officeDocument/2006/relationships/image" Target="../media/image12.png"/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22.png"/><Relationship Id="rId6" Type="http://schemas.openxmlformats.org/officeDocument/2006/relationships/image" Target="../media/image19.png"/><Relationship Id="rId5" Type="http://schemas.openxmlformats.org/officeDocument/2006/relationships/image" Target="../media/image12.png"/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.png"/><Relationship Id="rId8" Type="http://schemas.openxmlformats.org/officeDocument/2006/relationships/image" Target="../media/image26.png"/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1" Type="http://schemas.openxmlformats.org/officeDocument/2006/relationships/image" Target="NULL" TargetMode="External"/><Relationship Id="rId10" Type="http://schemas.openxmlformats.org/officeDocument/2006/relationships/image" Target="../media/image28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NULL" TargetMode="External"/><Relationship Id="rId8" Type="http://schemas.openxmlformats.org/officeDocument/2006/relationships/image" Target="../media/image28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2" Type="http://schemas.openxmlformats.org/officeDocument/2006/relationships/image" Target="../media/image31.png"/><Relationship Id="rId11" Type="http://schemas.openxmlformats.org/officeDocument/2006/relationships/image" Target="../media/image30.png"/><Relationship Id="rId10" Type="http://schemas.openxmlformats.org/officeDocument/2006/relationships/image" Target="../media/image29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26.png"/><Relationship Id="rId3" Type="http://schemas.openxmlformats.org/officeDocument/2006/relationships/image" Target="../media/image6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647700</xdr:colOff>
      <xdr:row>4</xdr:row>
      <xdr:rowOff>333375</xdr:rowOff>
    </xdr:from>
    <xdr:to>
      <xdr:col>21</xdr:col>
      <xdr:colOff>285750</xdr:colOff>
      <xdr:row>15</xdr:row>
      <xdr:rowOff>162234</xdr:rowOff>
    </xdr:to>
    <xdr:pic>
      <xdr:nvPicPr>
        <xdr:cNvPr id="3" name="图片 2" descr="C:\Users\Administrator\Documents\Tencent Files\501232853\Image\Group\~N7M~@71R{{0H8JSTPF7(8E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0150" y="1715135"/>
          <a:ext cx="5495925" cy="3398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561976</xdr:colOff>
      <xdr:row>17</xdr:row>
      <xdr:rowOff>133350</xdr:rowOff>
    </xdr:from>
    <xdr:to>
      <xdr:col>19</xdr:col>
      <xdr:colOff>1482839</xdr:colOff>
      <xdr:row>31</xdr:row>
      <xdr:rowOff>142200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0225" y="5595620"/>
          <a:ext cx="3035300" cy="548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83</xdr:row>
      <xdr:rowOff>0</xdr:rowOff>
    </xdr:from>
    <xdr:to>
      <xdr:col>28</xdr:col>
      <xdr:colOff>342900</xdr:colOff>
      <xdr:row>201</xdr:row>
      <xdr:rowOff>85725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72800" y="18452465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38</xdr:row>
      <xdr:rowOff>85725</xdr:rowOff>
    </xdr:from>
    <xdr:to>
      <xdr:col>19</xdr:col>
      <xdr:colOff>720839</xdr:colOff>
      <xdr:row>76</xdr:row>
      <xdr:rowOff>56475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8225" y="12108815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30</xdr:row>
      <xdr:rowOff>66675</xdr:rowOff>
    </xdr:from>
    <xdr:to>
      <xdr:col>21</xdr:col>
      <xdr:colOff>730364</xdr:colOff>
      <xdr:row>64</xdr:row>
      <xdr:rowOff>37425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10367645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1752600</xdr:colOff>
      <xdr:row>6</xdr:row>
      <xdr:rowOff>209550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67183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43</xdr:row>
      <xdr:rowOff>38100</xdr:rowOff>
    </xdr:from>
    <xdr:to>
      <xdr:col>13</xdr:col>
      <xdr:colOff>76200</xdr:colOff>
      <xdr:row>84</xdr:row>
      <xdr:rowOff>57150</xdr:rowOff>
    </xdr:to>
    <xdr:pic>
      <xdr:nvPicPr>
        <xdr:cNvPr id="9" name="图片 8" descr="C:\Users\Administrator\AppData\Roaming\Tencent\Users\501232853\QQ\WinTemp\RichOle\]`%OV))A7XXN(O}F[FPTSXE.pn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050" y="12775565"/>
          <a:ext cx="6343650" cy="587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561976</xdr:colOff>
      <xdr:row>17</xdr:row>
      <xdr:rowOff>133350</xdr:rowOff>
    </xdr:from>
    <xdr:to>
      <xdr:col>19</xdr:col>
      <xdr:colOff>1482839</xdr:colOff>
      <xdr:row>34</xdr:row>
      <xdr:rowOff>29170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0225" y="5873750"/>
          <a:ext cx="3035300" cy="548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83</xdr:row>
      <xdr:rowOff>0</xdr:rowOff>
    </xdr:from>
    <xdr:to>
      <xdr:col>28</xdr:col>
      <xdr:colOff>342900</xdr:colOff>
      <xdr:row>149</xdr:row>
      <xdr:rowOff>180975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72800" y="237744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38</xdr:row>
      <xdr:rowOff>85725</xdr:rowOff>
    </xdr:from>
    <xdr:to>
      <xdr:col>19</xdr:col>
      <xdr:colOff>720839</xdr:colOff>
      <xdr:row>59</xdr:row>
      <xdr:rowOff>151725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58225" y="12430125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30</xdr:row>
      <xdr:rowOff>66675</xdr:rowOff>
    </xdr:from>
    <xdr:to>
      <xdr:col>21</xdr:col>
      <xdr:colOff>730364</xdr:colOff>
      <xdr:row>50</xdr:row>
      <xdr:rowOff>203795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10188575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1752600</xdr:colOff>
      <xdr:row>6</xdr:row>
      <xdr:rowOff>62230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58250" y="6350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25</xdr:col>
      <xdr:colOff>123825</xdr:colOff>
      <xdr:row>21</xdr:row>
      <xdr:rowOff>210820</xdr:rowOff>
    </xdr:to>
    <xdr:pic>
      <xdr:nvPicPr>
        <xdr:cNvPr id="1039" name="Picture 15" descr="d:\Documents\Tencent Files\501232853\Image\Group\F(Y)847[GW38((XENAL~~GC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858250" y="2159000"/>
          <a:ext cx="8210550" cy="480822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514350</xdr:colOff>
      <xdr:row>11</xdr:row>
      <xdr:rowOff>101600</xdr:rowOff>
    </xdr:from>
    <xdr:to>
      <xdr:col>19</xdr:col>
      <xdr:colOff>1812290</xdr:colOff>
      <xdr:row>14</xdr:row>
      <xdr:rowOff>238760</xdr:rowOff>
    </xdr:to>
    <xdr:pic>
      <xdr:nvPicPr>
        <xdr:cNvPr id="9" name="图片 8" descr="@@B)IZ(CM7A)%97S`$664$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86800" y="4318000"/>
          <a:ext cx="4098290" cy="899160"/>
        </a:xfrm>
        <a:prstGeom prst="rect">
          <a:avLst/>
        </a:prstGeom>
      </xdr:spPr>
    </xdr:pic>
    <xdr:clientData/>
  </xdr:twoCellAnchor>
  <xdr:twoCellAnchor editAs="oneCell">
    <xdr:from>
      <xdr:col>16</xdr:col>
      <xdr:colOff>98425</xdr:colOff>
      <xdr:row>15</xdr:row>
      <xdr:rowOff>111125</xdr:rowOff>
    </xdr:from>
    <xdr:to>
      <xdr:col>19</xdr:col>
      <xdr:colOff>847090</xdr:colOff>
      <xdr:row>19</xdr:row>
      <xdr:rowOff>2540</xdr:rowOff>
    </xdr:to>
    <xdr:pic>
      <xdr:nvPicPr>
        <xdr:cNvPr id="10" name="图片 9" descr="DVXT0$UGI_I[_WWDVC6YB]M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56675" y="5343525"/>
          <a:ext cx="2863215" cy="907415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8</xdr:row>
      <xdr:rowOff>238125</xdr:rowOff>
    </xdr:from>
    <xdr:to>
      <xdr:col>19</xdr:col>
      <xdr:colOff>523240</xdr:colOff>
      <xdr:row>15</xdr:row>
      <xdr:rowOff>47625</xdr:rowOff>
    </xdr:to>
    <xdr:pic>
      <xdr:nvPicPr>
        <xdr:cNvPr id="11" name="图片 10" descr="P1F@_8N_GAE(T3KJEE`})I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48675" y="3603625"/>
          <a:ext cx="3047365" cy="16764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12</xdr:row>
      <xdr:rowOff>38100</xdr:rowOff>
    </xdr:from>
    <xdr:to>
      <xdr:col>8</xdr:col>
      <xdr:colOff>685800</xdr:colOff>
      <xdr:row>17</xdr:row>
      <xdr:rowOff>223520</xdr:rowOff>
    </xdr:to>
    <xdr:pic>
      <xdr:nvPicPr>
        <xdr:cNvPr id="12" name="图片 11" descr="OAB)(4T2P(U${1]BG~UTGYU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05050" y="4508500"/>
          <a:ext cx="2286000" cy="145542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39</xdr:row>
      <xdr:rowOff>47625</xdr:rowOff>
    </xdr:from>
    <xdr:to>
      <xdr:col>11</xdr:col>
      <xdr:colOff>647065</xdr:colOff>
      <xdr:row>62</xdr:row>
      <xdr:rowOff>62865</xdr:rowOff>
    </xdr:to>
    <xdr:pic>
      <xdr:nvPicPr>
        <xdr:cNvPr id="13" name="图片 12" descr="DMLBX``Z0E2ZMIDU]CQP(I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43075" y="12646025"/>
          <a:ext cx="4752340" cy="5857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561976</xdr:colOff>
      <xdr:row>17</xdr:row>
      <xdr:rowOff>133350</xdr:rowOff>
    </xdr:from>
    <xdr:to>
      <xdr:col>19</xdr:col>
      <xdr:colOff>1482726</xdr:colOff>
      <xdr:row>34</xdr:row>
      <xdr:rowOff>3175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7850" y="6140450"/>
          <a:ext cx="3035300" cy="548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83</xdr:row>
      <xdr:rowOff>0</xdr:rowOff>
    </xdr:from>
    <xdr:to>
      <xdr:col>28</xdr:col>
      <xdr:colOff>342900</xdr:colOff>
      <xdr:row>149</xdr:row>
      <xdr:rowOff>180975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0425" y="240665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38</xdr:row>
      <xdr:rowOff>85725</xdr:rowOff>
    </xdr:from>
    <xdr:to>
      <xdr:col>19</xdr:col>
      <xdr:colOff>720726</xdr:colOff>
      <xdr:row>59</xdr:row>
      <xdr:rowOff>151130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850" y="12722225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30</xdr:row>
      <xdr:rowOff>66675</xdr:rowOff>
    </xdr:from>
    <xdr:to>
      <xdr:col>21</xdr:col>
      <xdr:colOff>730251</xdr:colOff>
      <xdr:row>50</xdr:row>
      <xdr:rowOff>203200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2900" y="10480675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1752600</xdr:colOff>
      <xdr:row>6</xdr:row>
      <xdr:rowOff>62230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350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257175</xdr:colOff>
      <xdr:row>6</xdr:row>
      <xdr:rowOff>0</xdr:rowOff>
    </xdr:from>
    <xdr:to>
      <xdr:col>27</xdr:col>
      <xdr:colOff>390525</xdr:colOff>
      <xdr:row>20</xdr:row>
      <xdr:rowOff>198120</xdr:rowOff>
    </xdr:to>
    <xdr:pic>
      <xdr:nvPicPr>
        <xdr:cNvPr id="7" name="Picture 15" descr="d:\Documents\Tencent Files\501232853\Image\Group\F(Y)847[GW38((XENAL~~GC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1277600" y="2159000"/>
          <a:ext cx="8210550" cy="48082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98425</xdr:colOff>
      <xdr:row>15</xdr:row>
      <xdr:rowOff>111125</xdr:rowOff>
    </xdr:from>
    <xdr:to>
      <xdr:col>19</xdr:col>
      <xdr:colOff>847090</xdr:colOff>
      <xdr:row>19</xdr:row>
      <xdr:rowOff>2540</xdr:rowOff>
    </xdr:to>
    <xdr:pic>
      <xdr:nvPicPr>
        <xdr:cNvPr id="9" name="图片 8" descr="DVXT0$UGI_I[_WWDVC6YB]M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04300" y="5610225"/>
          <a:ext cx="2863215" cy="907415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3</xdr:row>
      <xdr:rowOff>352425</xdr:rowOff>
    </xdr:from>
    <xdr:to>
      <xdr:col>19</xdr:col>
      <xdr:colOff>381000</xdr:colOff>
      <xdr:row>7</xdr:row>
      <xdr:rowOff>29845</xdr:rowOff>
    </xdr:to>
    <xdr:pic>
      <xdr:nvPicPr>
        <xdr:cNvPr id="11" name="图片 10" descr="OAB)(4T2P(U${1]BG~UTGYU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115425" y="1368425"/>
          <a:ext cx="2286000" cy="1455420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14</xdr:row>
      <xdr:rowOff>15875</xdr:rowOff>
    </xdr:from>
    <xdr:to>
      <xdr:col>23</xdr:col>
      <xdr:colOff>342265</xdr:colOff>
      <xdr:row>27</xdr:row>
      <xdr:rowOff>278765</xdr:rowOff>
    </xdr:to>
    <xdr:pic>
      <xdr:nvPicPr>
        <xdr:cNvPr id="13" name="图片 12" descr="TS{AG22P{S1XYQYR2WZBAWW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105900" y="5260975"/>
          <a:ext cx="6857365" cy="409829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12</xdr:row>
      <xdr:rowOff>34925</xdr:rowOff>
    </xdr:from>
    <xdr:to>
      <xdr:col>9</xdr:col>
      <xdr:colOff>50800</xdr:colOff>
      <xdr:row>17</xdr:row>
      <xdr:rowOff>165100</xdr:rowOff>
    </xdr:to>
    <xdr:pic>
      <xdr:nvPicPr>
        <xdr:cNvPr id="8" name="图片 7" descr="V7{}DAM}OG0530_5UEAI_OM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35225" y="4772025"/>
          <a:ext cx="2282825" cy="1400175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34</xdr:row>
      <xdr:rowOff>31750</xdr:rowOff>
    </xdr:from>
    <xdr:to>
      <xdr:col>19</xdr:col>
      <xdr:colOff>1602740</xdr:colOff>
      <xdr:row>61</xdr:row>
      <xdr:rowOff>2540</xdr:rowOff>
    </xdr:to>
    <xdr:pic>
      <xdr:nvPicPr>
        <xdr:cNvPr id="10" name="图片 9" descr="{44%`NZYAJ2F_QF{D)3JZ9W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20100" y="11652250"/>
          <a:ext cx="4203065" cy="682879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18</xdr:row>
      <xdr:rowOff>171450</xdr:rowOff>
    </xdr:from>
    <xdr:to>
      <xdr:col>17</xdr:col>
      <xdr:colOff>314325</xdr:colOff>
      <xdr:row>19</xdr:row>
      <xdr:rowOff>161925</xdr:rowOff>
    </xdr:to>
    <xdr:pic>
      <xdr:nvPicPr>
        <xdr:cNvPr id="12" name="图片 11" descr="P~TK4EP5Q_S5UT0M[]H2K`T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058275" y="6432550"/>
          <a:ext cx="1066800" cy="244475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40</xdr:row>
      <xdr:rowOff>133350</xdr:rowOff>
    </xdr:from>
    <xdr:to>
      <xdr:col>11</xdr:col>
      <xdr:colOff>218440</xdr:colOff>
      <xdr:row>68</xdr:row>
      <xdr:rowOff>94615</xdr:rowOff>
    </xdr:to>
    <xdr:pic>
      <xdr:nvPicPr>
        <xdr:cNvPr id="14" name="图片 13" descr="RGIT%{4D60N[4EQ@TE3`6L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66925" y="13277850"/>
          <a:ext cx="4047490" cy="70732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83</xdr:row>
      <xdr:rowOff>0</xdr:rowOff>
    </xdr:from>
    <xdr:to>
      <xdr:col>28</xdr:col>
      <xdr:colOff>342900</xdr:colOff>
      <xdr:row>149</xdr:row>
      <xdr:rowOff>180975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0425" y="240665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38</xdr:row>
      <xdr:rowOff>85725</xdr:rowOff>
    </xdr:from>
    <xdr:to>
      <xdr:col>19</xdr:col>
      <xdr:colOff>720726</xdr:colOff>
      <xdr:row>59</xdr:row>
      <xdr:rowOff>151130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850" y="12722225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30</xdr:row>
      <xdr:rowOff>66675</xdr:rowOff>
    </xdr:from>
    <xdr:to>
      <xdr:col>21</xdr:col>
      <xdr:colOff>730251</xdr:colOff>
      <xdr:row>50</xdr:row>
      <xdr:rowOff>203200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2900" y="10480675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1752600</xdr:colOff>
      <xdr:row>6</xdr:row>
      <xdr:rowOff>62230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350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3</xdr:row>
      <xdr:rowOff>352425</xdr:rowOff>
    </xdr:from>
    <xdr:to>
      <xdr:col>19</xdr:col>
      <xdr:colOff>381000</xdr:colOff>
      <xdr:row>7</xdr:row>
      <xdr:rowOff>29845</xdr:rowOff>
    </xdr:to>
    <xdr:pic>
      <xdr:nvPicPr>
        <xdr:cNvPr id="9" name="图片 8" descr="OAB)(4T2P(U${1]BG~UTGY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5425" y="1368425"/>
          <a:ext cx="2286000" cy="1455420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12</xdr:row>
      <xdr:rowOff>34925</xdr:rowOff>
    </xdr:from>
    <xdr:to>
      <xdr:col>9</xdr:col>
      <xdr:colOff>50800</xdr:colOff>
      <xdr:row>17</xdr:row>
      <xdr:rowOff>165100</xdr:rowOff>
    </xdr:to>
    <xdr:pic>
      <xdr:nvPicPr>
        <xdr:cNvPr id="11" name="图片 10" descr="V7{}DAM}OG0530_5UEAI_O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35225" y="4772025"/>
          <a:ext cx="2282825" cy="1400175"/>
        </a:xfrm>
        <a:prstGeom prst="rect">
          <a:avLst/>
        </a:prstGeom>
      </xdr:spPr>
    </xdr:pic>
    <xdr:clientData/>
  </xdr:twoCellAnchor>
  <xdr:twoCellAnchor editAs="oneCell">
    <xdr:from>
      <xdr:col>16</xdr:col>
      <xdr:colOff>400050</xdr:colOff>
      <xdr:row>2</xdr:row>
      <xdr:rowOff>361950</xdr:rowOff>
    </xdr:from>
    <xdr:to>
      <xdr:col>25</xdr:col>
      <xdr:colOff>265430</xdr:colOff>
      <xdr:row>16</xdr:row>
      <xdr:rowOff>224790</xdr:rowOff>
    </xdr:to>
    <xdr:pic>
      <xdr:nvPicPr>
        <xdr:cNvPr id="15" name="图片 14" descr="HG8%A`FT70~`@~9G5W_}R6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05925" y="996950"/>
          <a:ext cx="7952105" cy="4980940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37</xdr:row>
      <xdr:rowOff>28575</xdr:rowOff>
    </xdr:from>
    <xdr:to>
      <xdr:col>11</xdr:col>
      <xdr:colOff>189865</xdr:colOff>
      <xdr:row>64</xdr:row>
      <xdr:rowOff>72390</xdr:rowOff>
    </xdr:to>
    <xdr:pic>
      <xdr:nvPicPr>
        <xdr:cNvPr id="2" name="图片 1" descr="LD0FCBO~XJ)`S$H7FCV%40Z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28775" y="12411075"/>
          <a:ext cx="4457065" cy="6901815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7</xdr:row>
      <xdr:rowOff>447675</xdr:rowOff>
    </xdr:from>
    <xdr:to>
      <xdr:col>21</xdr:col>
      <xdr:colOff>628650</xdr:colOff>
      <xdr:row>41</xdr:row>
      <xdr:rowOff>123825</xdr:rowOff>
    </xdr:to>
    <xdr:pic>
      <xdr:nvPicPr>
        <xdr:cNvPr id="7" name="图片 6" descr="XBRO~`21BAILNYA%1MT$(ZU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048750" y="3241675"/>
          <a:ext cx="5657850" cy="10280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85</xdr:row>
      <xdr:rowOff>0</xdr:rowOff>
    </xdr:from>
    <xdr:to>
      <xdr:col>28</xdr:col>
      <xdr:colOff>342900</xdr:colOff>
      <xdr:row>151</xdr:row>
      <xdr:rowOff>180975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0425" y="236347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40</xdr:row>
      <xdr:rowOff>85725</xdr:rowOff>
    </xdr:from>
    <xdr:to>
      <xdr:col>19</xdr:col>
      <xdr:colOff>720726</xdr:colOff>
      <xdr:row>61</xdr:row>
      <xdr:rowOff>151130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5850" y="12290425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32</xdr:row>
      <xdr:rowOff>66675</xdr:rowOff>
    </xdr:from>
    <xdr:to>
      <xdr:col>21</xdr:col>
      <xdr:colOff>730251</xdr:colOff>
      <xdr:row>52</xdr:row>
      <xdr:rowOff>190500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2900" y="10036175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1752600</xdr:colOff>
      <xdr:row>6</xdr:row>
      <xdr:rowOff>62230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350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3</xdr:row>
      <xdr:rowOff>352425</xdr:rowOff>
    </xdr:from>
    <xdr:to>
      <xdr:col>19</xdr:col>
      <xdr:colOff>381000</xdr:colOff>
      <xdr:row>7</xdr:row>
      <xdr:rowOff>131445</xdr:rowOff>
    </xdr:to>
    <xdr:pic>
      <xdr:nvPicPr>
        <xdr:cNvPr id="6" name="图片 5" descr="OAB)(4T2P(U${1]BG~UTGY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5425" y="1368425"/>
          <a:ext cx="2286000" cy="1455420"/>
        </a:xfrm>
        <a:prstGeom prst="rect">
          <a:avLst/>
        </a:prstGeom>
      </xdr:spPr>
    </xdr:pic>
    <xdr:clientData/>
  </xdr:twoCellAnchor>
  <xdr:twoCellAnchor editAs="oneCell">
    <xdr:from>
      <xdr:col>16</xdr:col>
      <xdr:colOff>328295</xdr:colOff>
      <xdr:row>2</xdr:row>
      <xdr:rowOff>361950</xdr:rowOff>
    </xdr:from>
    <xdr:to>
      <xdr:col>25</xdr:col>
      <xdr:colOff>193675</xdr:colOff>
      <xdr:row>20</xdr:row>
      <xdr:rowOff>199390</xdr:rowOff>
    </xdr:to>
    <xdr:pic>
      <xdr:nvPicPr>
        <xdr:cNvPr id="8" name="图片 7" descr="HG8%A`FT70~`@~9G5W_}R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34170" y="996950"/>
          <a:ext cx="7952105" cy="4980940"/>
        </a:xfrm>
        <a:prstGeom prst="rect">
          <a:avLst/>
        </a:prstGeom>
      </xdr:spPr>
    </xdr:pic>
    <xdr:clientData/>
  </xdr:twoCellAnchor>
  <xdr:twoCellAnchor editAs="oneCell">
    <xdr:from>
      <xdr:col>3</xdr:col>
      <xdr:colOff>6985</xdr:colOff>
      <xdr:row>38</xdr:row>
      <xdr:rowOff>5080</xdr:rowOff>
    </xdr:from>
    <xdr:to>
      <xdr:col>12</xdr:col>
      <xdr:colOff>25400</xdr:colOff>
      <xdr:row>66</xdr:row>
      <xdr:rowOff>113030</xdr:rowOff>
    </xdr:to>
    <xdr:pic>
      <xdr:nvPicPr>
        <xdr:cNvPr id="11" name="图片 10" descr="A}SKXELOM}1`2L_4QD7YW%T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2335" y="11701780"/>
          <a:ext cx="5790565" cy="7219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86</xdr:row>
      <xdr:rowOff>0</xdr:rowOff>
    </xdr:from>
    <xdr:to>
      <xdr:col>28</xdr:col>
      <xdr:colOff>342900</xdr:colOff>
      <xdr:row>152</xdr:row>
      <xdr:rowOff>180975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72850" y="240665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41</xdr:row>
      <xdr:rowOff>0</xdr:rowOff>
    </xdr:from>
    <xdr:to>
      <xdr:col>19</xdr:col>
      <xdr:colOff>501651</xdr:colOff>
      <xdr:row>62</xdr:row>
      <xdr:rowOff>65405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12636500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33</xdr:row>
      <xdr:rowOff>0</xdr:rowOff>
    </xdr:from>
    <xdr:to>
      <xdr:col>21</xdr:col>
      <xdr:colOff>730251</xdr:colOff>
      <xdr:row>53</xdr:row>
      <xdr:rowOff>123825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25325" y="10401300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19</xdr:col>
      <xdr:colOff>1533525</xdr:colOff>
      <xdr:row>6</xdr:row>
      <xdr:rowOff>62230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39225" y="6350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476250</xdr:colOff>
      <xdr:row>5</xdr:row>
      <xdr:rowOff>0</xdr:rowOff>
    </xdr:from>
    <xdr:to>
      <xdr:col>24</xdr:col>
      <xdr:colOff>666750</xdr:colOff>
      <xdr:row>23</xdr:row>
      <xdr:rowOff>206375</xdr:rowOff>
    </xdr:to>
    <xdr:pic>
      <xdr:nvPicPr>
        <xdr:cNvPr id="8" name="图片 7" descr="@47XT$ADAHCTR)8G@L(2OR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15475" y="1778000"/>
          <a:ext cx="7810500" cy="5146675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34</xdr:row>
      <xdr:rowOff>0</xdr:rowOff>
    </xdr:from>
    <xdr:to>
      <xdr:col>20</xdr:col>
      <xdr:colOff>571500</xdr:colOff>
      <xdr:row>56</xdr:row>
      <xdr:rowOff>73025</xdr:rowOff>
    </xdr:to>
    <xdr:pic>
      <xdr:nvPicPr>
        <xdr:cNvPr id="6" name="图片 5" descr="YBBVB)E6XMBT%`XI65_GPS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15500" y="10858500"/>
          <a:ext cx="4600575" cy="5661025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39</xdr:row>
      <xdr:rowOff>53975</xdr:rowOff>
    </xdr:from>
    <xdr:to>
      <xdr:col>20</xdr:col>
      <xdr:colOff>419100</xdr:colOff>
      <xdr:row>61</xdr:row>
      <xdr:rowOff>44450</xdr:rowOff>
    </xdr:to>
    <xdr:pic>
      <xdr:nvPicPr>
        <xdr:cNvPr id="7" name="图片 6" descr="N]9X3M58()0Y_DR@2]2)WS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10725" y="12182475"/>
          <a:ext cx="4552950" cy="5578475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5</xdr:row>
      <xdr:rowOff>142875</xdr:rowOff>
    </xdr:from>
    <xdr:to>
      <xdr:col>19</xdr:col>
      <xdr:colOff>2105025</xdr:colOff>
      <xdr:row>9</xdr:row>
      <xdr:rowOff>44450</xdr:rowOff>
    </xdr:to>
    <xdr:pic>
      <xdr:nvPicPr>
        <xdr:cNvPr id="10" name="图片 9" descr="RAW2OJNHM4{WWRH8N11N6XI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63025" y="1920875"/>
          <a:ext cx="4514850" cy="13747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37</xdr:row>
      <xdr:rowOff>38100</xdr:rowOff>
    </xdr:from>
    <xdr:to>
      <xdr:col>10</xdr:col>
      <xdr:colOff>361950</xdr:colOff>
      <xdr:row>59</xdr:row>
      <xdr:rowOff>73025</xdr:rowOff>
    </xdr:to>
    <xdr:pic>
      <xdr:nvPicPr>
        <xdr:cNvPr id="9" name="图片 8" descr="NL[7DM0VVI9B(PY18X@IMA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3950" y="11658600"/>
          <a:ext cx="4638675" cy="562292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22</xdr:row>
      <xdr:rowOff>53975</xdr:rowOff>
    </xdr:from>
    <xdr:to>
      <xdr:col>25</xdr:col>
      <xdr:colOff>762000</xdr:colOff>
      <xdr:row>37</xdr:row>
      <xdr:rowOff>187325</xdr:rowOff>
    </xdr:to>
    <xdr:pic>
      <xdr:nvPicPr>
        <xdr:cNvPr id="11" name="图片 10"/>
        <xdr:cNvPicPr>
          <a:picLocks noChangeAspect="1"/>
        </xdr:cNvPicPr>
      </xdr:nvPicPr>
      <xdr:blipFill>
        <a:blip r:embed="rId10" r:link="rId11"/>
        <a:stretch>
          <a:fillRect/>
        </a:stretch>
      </xdr:blipFill>
      <xdr:spPr>
        <a:xfrm>
          <a:off x="9344025" y="6340475"/>
          <a:ext cx="876300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88</xdr:row>
      <xdr:rowOff>0</xdr:rowOff>
    </xdr:from>
    <xdr:to>
      <xdr:col>28</xdr:col>
      <xdr:colOff>342900</xdr:colOff>
      <xdr:row>154</xdr:row>
      <xdr:rowOff>180975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9525" y="228727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49</xdr:row>
      <xdr:rowOff>101600</xdr:rowOff>
    </xdr:from>
    <xdr:to>
      <xdr:col>17</xdr:col>
      <xdr:colOff>244475</xdr:colOff>
      <xdr:row>70</xdr:row>
      <xdr:rowOff>167005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13068300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752476</xdr:colOff>
      <xdr:row>35</xdr:row>
      <xdr:rowOff>0</xdr:rowOff>
    </xdr:from>
    <xdr:to>
      <xdr:col>21</xdr:col>
      <xdr:colOff>730251</xdr:colOff>
      <xdr:row>57</xdr:row>
      <xdr:rowOff>73025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0" y="9664700"/>
          <a:ext cx="3035300" cy="540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600075</xdr:colOff>
      <xdr:row>2</xdr:row>
      <xdr:rowOff>38100</xdr:rowOff>
    </xdr:from>
    <xdr:to>
      <xdr:col>19</xdr:col>
      <xdr:colOff>1447800</xdr:colOff>
      <xdr:row>6</xdr:row>
      <xdr:rowOff>100330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0175" y="6731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723900</xdr:colOff>
      <xdr:row>31</xdr:row>
      <xdr:rowOff>63500</xdr:rowOff>
    </xdr:from>
    <xdr:to>
      <xdr:col>20</xdr:col>
      <xdr:colOff>619125</xdr:colOff>
      <xdr:row>56</xdr:row>
      <xdr:rowOff>200025</xdr:rowOff>
    </xdr:to>
    <xdr:pic>
      <xdr:nvPicPr>
        <xdr:cNvPr id="7" name="图片 6" descr="YBBVB)E6XMBT%`XI65_GPS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29800" y="9283700"/>
          <a:ext cx="4600575" cy="5661025"/>
        </a:xfrm>
        <a:prstGeom prst="rect">
          <a:avLst/>
        </a:prstGeom>
      </xdr:spPr>
    </xdr:pic>
    <xdr:clientData/>
  </xdr:twoCellAnchor>
  <xdr:twoCellAnchor editAs="oneCell">
    <xdr:from>
      <xdr:col>16</xdr:col>
      <xdr:colOff>800100</xdr:colOff>
      <xdr:row>38</xdr:row>
      <xdr:rowOff>120650</xdr:rowOff>
    </xdr:from>
    <xdr:to>
      <xdr:col>20</xdr:col>
      <xdr:colOff>647700</xdr:colOff>
      <xdr:row>60</xdr:row>
      <xdr:rowOff>111125</xdr:rowOff>
    </xdr:to>
    <xdr:pic>
      <xdr:nvPicPr>
        <xdr:cNvPr id="8" name="图片 7" descr="N]9X3M58()0Y_DR@2]2)WSL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06000" y="10293350"/>
          <a:ext cx="4552950" cy="5578475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5</xdr:row>
      <xdr:rowOff>142875</xdr:rowOff>
    </xdr:from>
    <xdr:to>
      <xdr:col>19</xdr:col>
      <xdr:colOff>2105025</xdr:colOff>
      <xdr:row>9</xdr:row>
      <xdr:rowOff>44450</xdr:rowOff>
    </xdr:to>
    <xdr:pic>
      <xdr:nvPicPr>
        <xdr:cNvPr id="9" name="图片 8" descr="RAW2OJNHM4{WWRH8N11N6XI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29700" y="1920875"/>
          <a:ext cx="4514850" cy="1374775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7</xdr:row>
      <xdr:rowOff>311150</xdr:rowOff>
    </xdr:from>
    <xdr:to>
      <xdr:col>25</xdr:col>
      <xdr:colOff>371475</xdr:colOff>
      <xdr:row>29</xdr:row>
      <xdr:rowOff>101600</xdr:rowOff>
    </xdr:to>
    <xdr:pic>
      <xdr:nvPicPr>
        <xdr:cNvPr id="11" name="图片 10"/>
        <xdr:cNvPicPr>
          <a:picLocks noChangeAspect="1"/>
        </xdr:cNvPicPr>
      </xdr:nvPicPr>
      <xdr:blipFill>
        <a:blip r:embed="rId8" r:link="rId9"/>
        <a:stretch>
          <a:fillRect/>
        </a:stretch>
      </xdr:blipFill>
      <xdr:spPr>
        <a:xfrm>
          <a:off x="9020175" y="3003550"/>
          <a:ext cx="8763000" cy="546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9525</xdr:colOff>
      <xdr:row>28</xdr:row>
      <xdr:rowOff>3175</xdr:rowOff>
    </xdr:from>
    <xdr:to>
      <xdr:col>23</xdr:col>
      <xdr:colOff>133350</xdr:colOff>
      <xdr:row>30</xdr:row>
      <xdr:rowOff>152400</xdr:rowOff>
    </xdr:to>
    <xdr:pic>
      <xdr:nvPicPr>
        <xdr:cNvPr id="6" name="图片 5" descr="BU29)}2_}4VPX@K98IMOALY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115425" y="8118475"/>
          <a:ext cx="7058025" cy="809625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0</xdr:row>
      <xdr:rowOff>635</xdr:rowOff>
    </xdr:from>
    <xdr:to>
      <xdr:col>19</xdr:col>
      <xdr:colOff>1562100</xdr:colOff>
      <xdr:row>10</xdr:row>
      <xdr:rowOff>216535</xdr:rowOff>
    </xdr:to>
    <xdr:pic>
      <xdr:nvPicPr>
        <xdr:cNvPr id="10" name="图片 9" descr=")O16JN02G3N7`1M)NEF6QQI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72550" y="635"/>
          <a:ext cx="4029075" cy="37211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38</xdr:row>
      <xdr:rowOff>19050</xdr:rowOff>
    </xdr:from>
    <xdr:to>
      <xdr:col>10</xdr:col>
      <xdr:colOff>190500</xdr:colOff>
      <xdr:row>60</xdr:row>
      <xdr:rowOff>139700</xdr:rowOff>
    </xdr:to>
    <xdr:pic>
      <xdr:nvPicPr>
        <xdr:cNvPr id="12" name="图片 11" descr="R_A%D~S4B)7I[DXN8Y3@74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14425" y="10191750"/>
          <a:ext cx="4543425" cy="570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0</xdr:colOff>
      <xdr:row>87</xdr:row>
      <xdr:rowOff>0</xdr:rowOff>
    </xdr:from>
    <xdr:to>
      <xdr:col>28</xdr:col>
      <xdr:colOff>342900</xdr:colOff>
      <xdr:row>153</xdr:row>
      <xdr:rowOff>180975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6900" y="22923500"/>
          <a:ext cx="9525000" cy="1694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48</xdr:row>
      <xdr:rowOff>0</xdr:rowOff>
    </xdr:from>
    <xdr:to>
      <xdr:col>19</xdr:col>
      <xdr:colOff>434975</xdr:colOff>
      <xdr:row>69</xdr:row>
      <xdr:rowOff>65405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96575" y="13017500"/>
          <a:ext cx="3035300" cy="539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600075</xdr:colOff>
      <xdr:row>2</xdr:row>
      <xdr:rowOff>38100</xdr:rowOff>
    </xdr:from>
    <xdr:to>
      <xdr:col>19</xdr:col>
      <xdr:colOff>1447800</xdr:colOff>
      <xdr:row>6</xdr:row>
      <xdr:rowOff>100330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77550" y="673100"/>
          <a:ext cx="3867150" cy="158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638175</xdr:colOff>
      <xdr:row>6</xdr:row>
      <xdr:rowOff>0</xdr:rowOff>
    </xdr:from>
    <xdr:to>
      <xdr:col>19</xdr:col>
      <xdr:colOff>2133600</xdr:colOff>
      <xdr:row>10</xdr:row>
      <xdr:rowOff>28575</xdr:rowOff>
    </xdr:to>
    <xdr:pic>
      <xdr:nvPicPr>
        <xdr:cNvPr id="8" name="图片 7" descr="RAW2OJNHM4{WWRH8N11N6X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15650" y="2159000"/>
          <a:ext cx="4514850" cy="137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workbookViewId="0">
      <selection activeCell="O13" sqref="O13"/>
    </sheetView>
  </sheetViews>
  <sheetFormatPr defaultColWidth="9" defaultRowHeight="11.25"/>
  <cols>
    <col min="1" max="1" width="3.25" style="1" customWidth="1"/>
    <col min="2" max="2" width="4.875" style="4" customWidth="1"/>
    <col min="3" max="3" width="3.625" style="1" customWidth="1"/>
    <col min="4" max="4" width="9" style="5" customWidth="1"/>
    <col min="5" max="5" width="6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6.5" style="1" customWidth="1"/>
    <col min="12" max="12" width="10.1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27.95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27.95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/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26.25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26.25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s="116" customFormat="1" ht="44.25" customHeight="1" spans="1:17">
      <c r="A7" s="40">
        <v>1</v>
      </c>
      <c r="B7" s="41">
        <v>42986</v>
      </c>
      <c r="C7" s="42" t="s">
        <v>39</v>
      </c>
      <c r="D7" s="43">
        <v>1500000</v>
      </c>
      <c r="E7" s="44">
        <v>42984</v>
      </c>
      <c r="F7" s="43">
        <v>1500000</v>
      </c>
      <c r="G7" s="45">
        <v>0.03</v>
      </c>
      <c r="H7" s="46">
        <f>ROUNDUP(D7*G7,2)</f>
        <v>45000</v>
      </c>
      <c r="I7" s="46">
        <v>0</v>
      </c>
      <c r="J7" s="84">
        <v>3800</v>
      </c>
      <c r="K7" s="72" t="s">
        <v>40</v>
      </c>
      <c r="L7" s="125">
        <v>400000</v>
      </c>
      <c r="M7" s="73" t="s">
        <v>41</v>
      </c>
      <c r="N7" s="119" t="s">
        <v>42</v>
      </c>
      <c r="O7" s="46">
        <f>ROUNDUP(D7-H7-J7-L7-O8,2)</f>
        <v>961200</v>
      </c>
      <c r="Q7" s="128"/>
    </row>
    <row r="8" s="116" customFormat="1" ht="42.75" customHeight="1" spans="1:15">
      <c r="A8" s="40"/>
      <c r="B8" s="129" t="s">
        <v>43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27" t="s">
        <v>44</v>
      </c>
      <c r="O8" s="43">
        <v>90000</v>
      </c>
    </row>
    <row r="9" ht="20.1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ht="20.1" customHeight="1" spans="1:15">
      <c r="A10" s="15"/>
      <c r="B10" s="24"/>
      <c r="C10" s="17"/>
      <c r="D10" s="25"/>
      <c r="E10" s="19"/>
      <c r="F10" s="25"/>
      <c r="G10" s="20"/>
      <c r="H10" s="21"/>
      <c r="I10" s="21"/>
      <c r="J10" s="66"/>
      <c r="K10" s="72"/>
      <c r="L10" s="66"/>
      <c r="M10" s="73"/>
      <c r="N10" s="67"/>
      <c r="O10" s="46"/>
    </row>
    <row r="11" ht="20.1" customHeight="1" spans="1:17">
      <c r="A11" s="15"/>
      <c r="B11" s="24"/>
      <c r="C11" s="17"/>
      <c r="D11" s="25"/>
      <c r="E11" s="19"/>
      <c r="F11" s="25"/>
      <c r="G11" s="20"/>
      <c r="H11" s="21"/>
      <c r="I11" s="21"/>
      <c r="J11" s="66"/>
      <c r="K11" s="72"/>
      <c r="L11" s="66"/>
      <c r="M11" s="73"/>
      <c r="N11" s="67"/>
      <c r="O11" s="21"/>
      <c r="Q11"/>
    </row>
    <row r="12" ht="21" customHeight="1" spans="1:15">
      <c r="A12" s="15"/>
      <c r="B12" s="24"/>
      <c r="C12" s="17"/>
      <c r="D12" s="25"/>
      <c r="E12" s="19"/>
      <c r="F12" s="25"/>
      <c r="G12" s="20"/>
      <c r="H12" s="21"/>
      <c r="I12" s="21"/>
      <c r="J12" s="66"/>
      <c r="K12" s="67"/>
      <c r="L12" s="66"/>
      <c r="M12" s="67"/>
      <c r="N12" s="67"/>
      <c r="O12" s="21"/>
    </row>
    <row r="13" ht="20.1" customHeight="1" spans="1:15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67"/>
      <c r="O13" s="21"/>
    </row>
    <row r="14" ht="20.1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ht="20.1" customHeight="1" spans="1:15">
      <c r="A15" s="15"/>
      <c r="B15" s="24"/>
      <c r="C15" s="17"/>
      <c r="D15" s="25"/>
      <c r="E15" s="19"/>
      <c r="F15" s="25"/>
      <c r="G15" s="20"/>
      <c r="H15" s="21"/>
      <c r="I15" s="21"/>
      <c r="J15" s="66"/>
      <c r="K15" s="67"/>
      <c r="L15" s="66"/>
      <c r="M15" s="67"/>
      <c r="N15" s="67"/>
      <c r="O15" s="21"/>
    </row>
    <row r="16" ht="20.1" customHeight="1" spans="1:15">
      <c r="A16" s="15"/>
      <c r="B16" s="24"/>
      <c r="C16" s="17"/>
      <c r="D16" s="25"/>
      <c r="E16" s="19"/>
      <c r="F16" s="25"/>
      <c r="G16" s="20"/>
      <c r="H16" s="21"/>
      <c r="I16" s="21"/>
      <c r="J16" s="66"/>
      <c r="K16" s="67"/>
      <c r="L16" s="66"/>
      <c r="M16" s="67"/>
      <c r="N16" s="67"/>
      <c r="O16" s="21"/>
    </row>
    <row r="17" ht="20.1" customHeight="1" spans="1:15">
      <c r="A17" s="15"/>
      <c r="B17" s="24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ht="20.1" customHeight="1" spans="1:15">
      <c r="A18" s="15"/>
      <c r="B18" s="24"/>
      <c r="C18" s="17"/>
      <c r="D18" s="25"/>
      <c r="E18" s="19"/>
      <c r="F18" s="25"/>
      <c r="G18" s="20"/>
      <c r="H18" s="21"/>
      <c r="I18" s="21"/>
      <c r="J18" s="66"/>
      <c r="K18" s="67"/>
      <c r="L18" s="66"/>
      <c r="M18" s="67"/>
      <c r="N18" s="67"/>
      <c r="O18" s="21"/>
    </row>
    <row r="19" ht="20.1" customHeight="1" spans="1:15">
      <c r="A19" s="15"/>
      <c r="B19" s="24"/>
      <c r="C19" s="17"/>
      <c r="D19" s="25"/>
      <c r="E19" s="19"/>
      <c r="F19" s="25"/>
      <c r="G19" s="20"/>
      <c r="H19" s="21"/>
      <c r="I19" s="21"/>
      <c r="J19" s="66"/>
      <c r="K19" s="67"/>
      <c r="L19" s="66"/>
      <c r="M19" s="67"/>
      <c r="N19" s="67"/>
      <c r="O19" s="21"/>
    </row>
    <row r="20" ht="20.1" customHeight="1" spans="1:15">
      <c r="A20" s="15"/>
      <c r="B20" s="24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ht="20.1" customHeight="1" spans="1:15">
      <c r="A21" s="15"/>
      <c r="B21" s="24"/>
      <c r="C21" s="17"/>
      <c r="D21" s="25"/>
      <c r="E21" s="19"/>
      <c r="F21" s="25"/>
      <c r="G21" s="20"/>
      <c r="H21" s="21"/>
      <c r="I21" s="21"/>
      <c r="J21" s="66"/>
      <c r="K21" s="67"/>
      <c r="L21" s="66"/>
      <c r="M21" s="67"/>
      <c r="N21" s="67"/>
      <c r="O21" s="21"/>
    </row>
    <row r="22" ht="20.1" customHeight="1" spans="1:15">
      <c r="A22" s="15"/>
      <c r="B22" s="24"/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ht="20.1" customHeight="1" spans="1:15">
      <c r="A23" s="15"/>
      <c r="B23" s="24"/>
      <c r="C23" s="17"/>
      <c r="D23" s="25"/>
      <c r="E23" s="19"/>
      <c r="F23" s="25"/>
      <c r="G23" s="20"/>
      <c r="H23" s="21"/>
      <c r="I23" s="21"/>
      <c r="J23" s="66"/>
      <c r="K23" s="67"/>
      <c r="L23" s="66"/>
      <c r="M23" s="67"/>
      <c r="N23" s="67"/>
      <c r="O23" s="21"/>
    </row>
    <row r="24" ht="20.1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67"/>
      <c r="L24" s="66"/>
      <c r="M24" s="67"/>
      <c r="N24" s="67"/>
      <c r="O24" s="21"/>
    </row>
    <row r="25" ht="30" customHeight="1" spans="1:15">
      <c r="A25" s="7" t="s">
        <v>45</v>
      </c>
      <c r="B25" s="7"/>
      <c r="C25" s="123" t="s">
        <v>46</v>
      </c>
      <c r="D25" s="124">
        <f>SUM(D7:D24)</f>
        <v>1500000</v>
      </c>
      <c r="E25" s="123" t="s">
        <v>46</v>
      </c>
      <c r="F25" s="124">
        <f>SUM(F7:F24)</f>
        <v>1500000</v>
      </c>
      <c r="G25" s="123" t="s">
        <v>46</v>
      </c>
      <c r="H25" s="124">
        <f>SUM(H7:H24)</f>
        <v>45000</v>
      </c>
      <c r="I25" s="124">
        <f>SUM(I7:I24)</f>
        <v>0</v>
      </c>
      <c r="J25" s="124">
        <f>SUM(J7:J24)</f>
        <v>3800</v>
      </c>
      <c r="K25" s="123" t="s">
        <v>46</v>
      </c>
      <c r="L25" s="124">
        <f>SUM(L7:L24)</f>
        <v>400000</v>
      </c>
      <c r="M25" s="123" t="s">
        <v>46</v>
      </c>
      <c r="N25" s="123" t="s">
        <v>46</v>
      </c>
      <c r="O25" s="124">
        <f>SUM(O7:O24)</f>
        <v>1051200</v>
      </c>
    </row>
    <row r="26" ht="30" customHeight="1" spans="1:15">
      <c r="A26" s="7" t="s">
        <v>47</v>
      </c>
      <c r="B26" s="7"/>
      <c r="C26" s="7" t="s">
        <v>48</v>
      </c>
      <c r="D26" s="7"/>
      <c r="E26" s="51">
        <f>E27+L26</f>
        <v>1051200</v>
      </c>
      <c r="F26" s="51"/>
      <c r="G26" s="51"/>
      <c r="H26" s="51"/>
      <c r="I26" s="7" t="s">
        <v>49</v>
      </c>
      <c r="J26" s="7"/>
      <c r="K26" s="7" t="s">
        <v>50</v>
      </c>
      <c r="L26" s="51">
        <f>O7</f>
        <v>961200</v>
      </c>
      <c r="M26" s="51"/>
      <c r="N26" s="51"/>
      <c r="O26" s="51"/>
    </row>
    <row r="27" ht="30" customHeight="1" spans="1:15">
      <c r="A27" s="7"/>
      <c r="B27" s="7"/>
      <c r="C27" s="7" t="s">
        <v>51</v>
      </c>
      <c r="D27" s="7"/>
      <c r="E27" s="52">
        <f>O8</f>
        <v>90000</v>
      </c>
      <c r="F27" s="52"/>
      <c r="G27" s="52"/>
      <c r="H27" s="52"/>
      <c r="I27" s="7"/>
      <c r="J27" s="7"/>
      <c r="K27" s="7" t="s">
        <v>52</v>
      </c>
      <c r="L27" s="9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玖拾陆万壹仟贰佰元整</v>
      </c>
      <c r="M27" s="98"/>
      <c r="N27" s="98"/>
      <c r="O27" s="98"/>
    </row>
    <row r="28" ht="50.1" customHeight="1" spans="1:15">
      <c r="A28" s="7" t="s">
        <v>53</v>
      </c>
      <c r="B28" s="7"/>
      <c r="C28" s="54"/>
      <c r="D28" s="54"/>
      <c r="E28" s="54"/>
      <c r="F28" s="54"/>
      <c r="G28" s="54"/>
      <c r="H28" s="54"/>
      <c r="I28" s="7" t="s">
        <v>54</v>
      </c>
      <c r="J28" s="7"/>
      <c r="K28" s="7" t="s">
        <v>55</v>
      </c>
      <c r="L28" s="7"/>
      <c r="M28" s="7"/>
      <c r="N28" s="7"/>
      <c r="O28" s="7"/>
    </row>
    <row r="29" ht="50.1" customHeight="1" spans="1:15">
      <c r="A29" s="7" t="s">
        <v>56</v>
      </c>
      <c r="B29" s="7"/>
      <c r="C29" s="54"/>
      <c r="D29" s="54"/>
      <c r="E29" s="54"/>
      <c r="F29" s="54"/>
      <c r="G29" s="54"/>
      <c r="H29" s="54"/>
      <c r="I29" s="7" t="s">
        <v>57</v>
      </c>
      <c r="J29" s="7"/>
      <c r="K29" s="54"/>
      <c r="L29" s="54"/>
      <c r="M29" s="54"/>
      <c r="N29" s="54"/>
      <c r="O29" s="54"/>
    </row>
    <row r="30" ht="50.1" customHeight="1" spans="1:15">
      <c r="A30" s="7" t="s">
        <v>58</v>
      </c>
      <c r="B30" s="7"/>
      <c r="C30" s="55"/>
      <c r="D30" s="55"/>
      <c r="E30" s="55"/>
      <c r="F30" s="55"/>
      <c r="G30" s="55"/>
      <c r="H30" s="55"/>
      <c r="I30" s="7" t="s">
        <v>59</v>
      </c>
      <c r="J30" s="7"/>
      <c r="K30" s="55"/>
      <c r="L30" s="55"/>
      <c r="M30" s="55"/>
      <c r="N30" s="55"/>
      <c r="O30" s="55"/>
    </row>
    <row r="31" ht="50.1" customHeight="1" spans="1:15">
      <c r="A31" s="7" t="s">
        <v>60</v>
      </c>
      <c r="B31" s="7"/>
      <c r="C31" s="55"/>
      <c r="D31" s="55"/>
      <c r="E31" s="55"/>
      <c r="F31" s="55"/>
      <c r="G31" s="55"/>
      <c r="H31" s="55"/>
      <c r="I31" s="7" t="s">
        <v>61</v>
      </c>
      <c r="J31" s="7"/>
      <c r="K31" s="55"/>
      <c r="L31" s="55"/>
      <c r="M31" s="55"/>
      <c r="N31" s="55"/>
      <c r="O31" s="55"/>
    </row>
    <row r="34" ht="13.5" spans="17:17">
      <c r="Q34"/>
    </row>
    <row r="36" ht="13.5" spans="2:2">
      <c r="B36"/>
    </row>
    <row r="37" ht="13.5" spans="2:2">
      <c r="B37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topLeftCell="A7" workbookViewId="0">
      <selection activeCell="B10" sqref="B10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9" style="5" customWidth="1"/>
    <col min="5" max="5" width="6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6.5" style="1" customWidth="1"/>
    <col min="12" max="12" width="10.1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/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50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>ROUNDUP(D7*G7,2)</f>
        <v>45000</v>
      </c>
      <c r="I7" s="21">
        <v>0</v>
      </c>
      <c r="J7" s="66">
        <v>3800</v>
      </c>
      <c r="K7" s="67" t="s">
        <v>40</v>
      </c>
      <c r="L7" s="125">
        <v>400000</v>
      </c>
      <c r="M7" s="73" t="s">
        <v>41</v>
      </c>
      <c r="N7" s="70" t="s">
        <v>42</v>
      </c>
      <c r="O7" s="21">
        <f>ROUNDUP(D7-H7-J7-L7-O8,2)</f>
        <v>961200</v>
      </c>
      <c r="Q7"/>
    </row>
    <row r="8" ht="4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38" t="s">
        <v>62</v>
      </c>
      <c r="C10" s="17"/>
      <c r="D10" s="25"/>
      <c r="E10" s="19"/>
      <c r="F10" s="25"/>
      <c r="G10" s="20"/>
      <c r="H10" s="21"/>
      <c r="I10" s="21"/>
      <c r="J10" s="66"/>
      <c r="K10" s="72"/>
      <c r="L10" s="66"/>
      <c r="M10" s="73"/>
      <c r="N10" s="67"/>
      <c r="O10" s="46"/>
    </row>
    <row r="11" s="116" customFormat="1" ht="27" customHeight="1" spans="1:17">
      <c r="A11" s="47">
        <v>2</v>
      </c>
      <c r="B11" s="41" t="s">
        <v>63</v>
      </c>
      <c r="C11" s="42" t="s">
        <v>39</v>
      </c>
      <c r="D11" s="43">
        <v>2000000</v>
      </c>
      <c r="E11" s="44">
        <v>42998</v>
      </c>
      <c r="F11" s="43">
        <v>2000000</v>
      </c>
      <c r="G11" s="45">
        <v>0.03</v>
      </c>
      <c r="H11" s="46">
        <f>ROUNDUP(D11*G11,2)</f>
        <v>60000</v>
      </c>
      <c r="I11" s="46">
        <v>192344.27</v>
      </c>
      <c r="J11" s="84">
        <v>1000</v>
      </c>
      <c r="K11" s="72" t="s">
        <v>40</v>
      </c>
      <c r="L11" s="125"/>
      <c r="M11" s="73"/>
      <c r="N11" s="119" t="s">
        <v>42</v>
      </c>
      <c r="O11" s="46">
        <f>ROUNDUP(D11-H11-I11-J11-L11-O12,2)</f>
        <v>1146655.73</v>
      </c>
      <c r="Q11" s="128"/>
    </row>
    <row r="12" customHeight="1" spans="1:15">
      <c r="A12" s="120"/>
      <c r="B12" s="121" t="s">
        <v>64</v>
      </c>
      <c r="C12" s="122"/>
      <c r="D12" s="122"/>
      <c r="E12" s="122"/>
      <c r="F12" s="122"/>
      <c r="G12" s="122"/>
      <c r="H12" s="122"/>
      <c r="I12" s="122"/>
      <c r="J12" s="122"/>
      <c r="K12" s="126" t="s">
        <v>64</v>
      </c>
      <c r="L12" s="122"/>
      <c r="M12" s="122"/>
      <c r="N12" s="127">
        <v>9.27</v>
      </c>
      <c r="O12" s="43">
        <v>600000</v>
      </c>
    </row>
    <row r="13" customHeight="1" spans="1:15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67"/>
      <c r="O13" s="21"/>
    </row>
    <row r="14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15"/>
      <c r="B15" s="24"/>
      <c r="C15" s="17"/>
      <c r="D15" s="25"/>
      <c r="E15" s="19"/>
      <c r="F15" s="25"/>
      <c r="G15" s="20"/>
      <c r="H15" s="21"/>
      <c r="I15" s="21"/>
      <c r="J15" s="66"/>
      <c r="K15" s="67"/>
      <c r="L15" s="66"/>
      <c r="M15" s="67"/>
      <c r="N15" s="67"/>
      <c r="O15" s="21"/>
    </row>
    <row r="16" customHeight="1" spans="1:15">
      <c r="A16" s="15"/>
      <c r="B16" s="24"/>
      <c r="C16" s="17"/>
      <c r="D16" s="25"/>
      <c r="E16" s="19"/>
      <c r="F16" s="25"/>
      <c r="G16" s="20"/>
      <c r="H16" s="21"/>
      <c r="I16" s="21"/>
      <c r="J16" s="66"/>
      <c r="K16" s="67"/>
      <c r="L16" s="66"/>
      <c r="M16" s="67"/>
      <c r="N16" s="67"/>
      <c r="O16" s="21"/>
    </row>
    <row r="17" customHeight="1" spans="1:15">
      <c r="A17" s="15"/>
      <c r="B17" s="24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customHeight="1" spans="1:15">
      <c r="A18" s="15"/>
      <c r="B18" s="24"/>
      <c r="C18" s="17"/>
      <c r="D18" s="25"/>
      <c r="E18" s="19"/>
      <c r="F18" s="25"/>
      <c r="G18" s="20"/>
      <c r="H18" s="21"/>
      <c r="I18" s="21"/>
      <c r="J18" s="66"/>
      <c r="K18" s="67"/>
      <c r="L18" s="66"/>
      <c r="M18" s="67"/>
      <c r="N18" s="67"/>
      <c r="O18" s="21"/>
    </row>
    <row r="19" customHeight="1" spans="1:15">
      <c r="A19" s="15"/>
      <c r="B19" s="24"/>
      <c r="C19" s="17"/>
      <c r="D19" s="25"/>
      <c r="E19" s="19"/>
      <c r="F19" s="25"/>
      <c r="G19" s="20"/>
      <c r="H19" s="21"/>
      <c r="I19" s="21"/>
      <c r="J19" s="66"/>
      <c r="K19" s="67"/>
      <c r="L19" s="66"/>
      <c r="M19" s="67"/>
      <c r="N19" s="67"/>
      <c r="O19" s="21"/>
    </row>
    <row r="20" customHeight="1" spans="1:15">
      <c r="A20" s="15"/>
      <c r="B20" s="24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customHeight="1" spans="1:15">
      <c r="A21" s="15"/>
      <c r="B21" s="24"/>
      <c r="C21" s="17"/>
      <c r="D21" s="25"/>
      <c r="E21" s="19"/>
      <c r="F21" s="25"/>
      <c r="G21" s="20"/>
      <c r="H21" s="21"/>
      <c r="I21" s="21"/>
      <c r="J21" s="66"/>
      <c r="K21" s="67"/>
      <c r="L21" s="66"/>
      <c r="M21" s="67"/>
      <c r="N21" s="67"/>
      <c r="O21" s="21"/>
    </row>
    <row r="22" customHeight="1" spans="1:15">
      <c r="A22" s="15"/>
      <c r="B22" s="24"/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customHeight="1" spans="1:15">
      <c r="A23" s="15"/>
      <c r="B23" s="24"/>
      <c r="C23" s="17"/>
      <c r="D23" s="25"/>
      <c r="E23" s="19"/>
      <c r="F23" s="25"/>
      <c r="G23" s="20"/>
      <c r="H23" s="21"/>
      <c r="I23" s="21"/>
      <c r="J23" s="66"/>
      <c r="K23" s="67"/>
      <c r="L23" s="66"/>
      <c r="M23" s="67"/>
      <c r="N23" s="67"/>
      <c r="O23" s="21"/>
    </row>
    <row r="24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67"/>
      <c r="L24" s="66"/>
      <c r="M24" s="67"/>
      <c r="N24" s="67"/>
      <c r="O24" s="21"/>
    </row>
    <row r="25" ht="30" customHeight="1" spans="1:15">
      <c r="A25" s="7" t="s">
        <v>45</v>
      </c>
      <c r="B25" s="7"/>
      <c r="C25" s="123" t="s">
        <v>46</v>
      </c>
      <c r="D25" s="124">
        <f>SUM(D7:D24)</f>
        <v>3500000</v>
      </c>
      <c r="E25" s="123" t="s">
        <v>46</v>
      </c>
      <c r="F25" s="124">
        <f>SUM(F7:F24)</f>
        <v>3500000</v>
      </c>
      <c r="G25" s="123" t="s">
        <v>46</v>
      </c>
      <c r="H25" s="124">
        <f>SUM(H7:H24)</f>
        <v>105000</v>
      </c>
      <c r="I25" s="124">
        <f>SUM(I7:I24)</f>
        <v>192344.27</v>
      </c>
      <c r="J25" s="124">
        <f>SUM(J7:J24)</f>
        <v>4800</v>
      </c>
      <c r="K25" s="123" t="s">
        <v>46</v>
      </c>
      <c r="L25" s="124">
        <f>SUM(L7:L24)</f>
        <v>400000</v>
      </c>
      <c r="M25" s="123" t="s">
        <v>46</v>
      </c>
      <c r="N25" s="123" t="s">
        <v>46</v>
      </c>
      <c r="O25" s="124">
        <f>SUM(O7:O24)</f>
        <v>2797855.73</v>
      </c>
    </row>
    <row r="26" ht="35" customHeight="1" spans="1:15">
      <c r="A26" s="7" t="s">
        <v>47</v>
      </c>
      <c r="B26" s="7"/>
      <c r="C26" s="7" t="s">
        <v>48</v>
      </c>
      <c r="D26" s="7"/>
      <c r="E26" s="51">
        <f>E27+L26</f>
        <v>1746655.73</v>
      </c>
      <c r="F26" s="51"/>
      <c r="G26" s="51"/>
      <c r="H26" s="51"/>
      <c r="I26" s="7" t="s">
        <v>49</v>
      </c>
      <c r="J26" s="7"/>
      <c r="K26" s="7" t="s">
        <v>50</v>
      </c>
      <c r="L26" s="51">
        <f>O11</f>
        <v>1146655.73</v>
      </c>
      <c r="M26" s="51"/>
      <c r="N26" s="51"/>
      <c r="O26" s="51"/>
    </row>
    <row r="27" ht="35" customHeight="1" spans="1:15">
      <c r="A27" s="7"/>
      <c r="B27" s="7"/>
      <c r="C27" s="7" t="s">
        <v>51</v>
      </c>
      <c r="D27" s="7"/>
      <c r="E27" s="52">
        <f>O12</f>
        <v>600000</v>
      </c>
      <c r="F27" s="52"/>
      <c r="G27" s="52"/>
      <c r="H27" s="52"/>
      <c r="I27" s="7"/>
      <c r="J27" s="7"/>
      <c r="K27" s="7" t="s">
        <v>52</v>
      </c>
      <c r="L27" s="9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壹佰壹拾肆万陆仟陆佰伍拾伍元柒角叁分</v>
      </c>
      <c r="M27" s="98"/>
      <c r="N27" s="98"/>
      <c r="O27" s="98"/>
    </row>
    <row r="28" ht="35" customHeight="1" spans="1:15">
      <c r="A28" s="7" t="s">
        <v>53</v>
      </c>
      <c r="B28" s="7"/>
      <c r="C28" s="53" t="s">
        <v>65</v>
      </c>
      <c r="D28" s="53"/>
      <c r="E28" s="53"/>
      <c r="F28" s="53"/>
      <c r="G28" s="53"/>
      <c r="H28" s="53"/>
      <c r="I28" s="7" t="s">
        <v>54</v>
      </c>
      <c r="J28" s="7"/>
      <c r="K28" s="7" t="s">
        <v>55</v>
      </c>
      <c r="L28" s="7"/>
      <c r="M28" s="7"/>
      <c r="N28" s="7"/>
      <c r="O28" s="7"/>
    </row>
    <row r="29" ht="35" customHeight="1" spans="1:15">
      <c r="A29" s="7" t="s">
        <v>56</v>
      </c>
      <c r="B29" s="7"/>
      <c r="C29" s="54"/>
      <c r="D29" s="54"/>
      <c r="E29" s="54"/>
      <c r="F29" s="54"/>
      <c r="G29" s="54"/>
      <c r="H29" s="54"/>
      <c r="I29" s="7" t="s">
        <v>57</v>
      </c>
      <c r="J29" s="7"/>
      <c r="K29" s="54"/>
      <c r="L29" s="54"/>
      <c r="M29" s="54"/>
      <c r="N29" s="54"/>
      <c r="O29" s="54"/>
    </row>
    <row r="30" ht="35" customHeight="1" spans="1:15">
      <c r="A30" s="7" t="s">
        <v>58</v>
      </c>
      <c r="B30" s="7"/>
      <c r="C30" s="55"/>
      <c r="D30" s="55"/>
      <c r="E30" s="55"/>
      <c r="F30" s="55"/>
      <c r="G30" s="55"/>
      <c r="H30" s="55"/>
      <c r="I30" s="7" t="s">
        <v>59</v>
      </c>
      <c r="J30" s="7"/>
      <c r="K30" s="55"/>
      <c r="L30" s="55"/>
      <c r="M30" s="55"/>
      <c r="N30" s="55"/>
      <c r="O30" s="55"/>
    </row>
    <row r="31" ht="35" customHeight="1" spans="1:15">
      <c r="A31" s="7" t="s">
        <v>60</v>
      </c>
      <c r="B31" s="7"/>
      <c r="C31" s="55"/>
      <c r="D31" s="55"/>
      <c r="E31" s="55"/>
      <c r="F31" s="55"/>
      <c r="G31" s="55"/>
      <c r="H31" s="55"/>
      <c r="I31" s="7" t="s">
        <v>61</v>
      </c>
      <c r="J31" s="7"/>
      <c r="K31" s="55"/>
      <c r="L31" s="55"/>
      <c r="M31" s="55"/>
      <c r="N31" s="55"/>
      <c r="O31" s="55"/>
    </row>
    <row r="34" customHeight="1" spans="17:17">
      <c r="Q34"/>
    </row>
    <row r="36" customHeight="1" spans="2:2">
      <c r="B36"/>
    </row>
    <row r="37" customHeight="1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1:A12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topLeftCell="A13" workbookViewId="0">
      <selection activeCell="L20" sqref="L20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6.5" style="1" customWidth="1"/>
    <col min="12" max="12" width="10.1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 t="s">
        <v>66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50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ht="4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48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>ROUNDUP(D11*G11,2)</f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>ROUNDUP(D12*G12,2)</f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15"/>
      <c r="B15" s="24"/>
      <c r="C15" s="17"/>
      <c r="D15" s="25"/>
      <c r="E15" s="19"/>
      <c r="F15" s="25"/>
      <c r="G15" s="20"/>
      <c r="H15" s="21"/>
      <c r="I15" s="21"/>
      <c r="J15" s="66"/>
      <c r="K15" s="67"/>
      <c r="L15" s="66"/>
      <c r="M15" s="67"/>
      <c r="N15" s="67"/>
      <c r="O15" s="21"/>
    </row>
    <row r="16" customHeight="1" spans="1:15">
      <c r="A16" s="15"/>
      <c r="B16" s="24"/>
      <c r="C16" s="17"/>
      <c r="D16" s="25"/>
      <c r="E16" s="19"/>
      <c r="F16" s="25"/>
      <c r="G16" s="20"/>
      <c r="H16" s="21"/>
      <c r="I16" s="21"/>
      <c r="J16" s="66"/>
      <c r="K16" s="67"/>
      <c r="L16" s="66"/>
      <c r="M16" s="67"/>
      <c r="N16" s="67"/>
      <c r="O16" s="21"/>
    </row>
    <row r="17" customHeight="1" spans="1:15">
      <c r="A17" s="15"/>
      <c r="B17" s="24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customHeight="1" spans="1:15">
      <c r="A18" s="15"/>
      <c r="B18" s="24"/>
      <c r="C18" s="17"/>
      <c r="D18" s="25"/>
      <c r="E18" s="19"/>
      <c r="F18" s="25"/>
      <c r="G18" s="20"/>
      <c r="H18" s="21"/>
      <c r="I18" s="21"/>
      <c r="J18" s="66"/>
      <c r="K18" s="67"/>
      <c r="L18" s="66"/>
      <c r="M18" s="67"/>
      <c r="N18" s="67"/>
      <c r="O18" s="21"/>
    </row>
    <row r="19" customHeight="1" spans="1:15">
      <c r="A19" s="40">
        <v>3</v>
      </c>
      <c r="B19" s="117" t="s">
        <v>70</v>
      </c>
      <c r="C19" s="17"/>
      <c r="D19" s="25"/>
      <c r="E19" s="19"/>
      <c r="F19" s="25"/>
      <c r="G19" s="20"/>
      <c r="H19" s="21"/>
      <c r="I19" s="21"/>
      <c r="J19" s="84">
        <v>20</v>
      </c>
      <c r="K19" s="67"/>
      <c r="L19" s="68">
        <v>-840000</v>
      </c>
      <c r="M19" s="118" t="s">
        <v>71</v>
      </c>
      <c r="N19" s="119" t="s">
        <v>42</v>
      </c>
      <c r="O19" s="46">
        <f>D19-J19-L19-O20</f>
        <v>30511.4</v>
      </c>
    </row>
    <row r="20" customHeight="1" spans="1:15">
      <c r="A20" s="15"/>
      <c r="B20" s="24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72" t="s">
        <v>72</v>
      </c>
      <c r="O20" s="87">
        <v>809468.6</v>
      </c>
    </row>
    <row r="21" customHeight="1" spans="1:15">
      <c r="A21" s="15"/>
      <c r="B21" s="24"/>
      <c r="C21" s="17"/>
      <c r="D21" s="25"/>
      <c r="E21" s="19"/>
      <c r="F21" s="25"/>
      <c r="G21" s="20"/>
      <c r="H21" s="21"/>
      <c r="I21" s="21"/>
      <c r="J21" s="66"/>
      <c r="K21" s="67"/>
      <c r="L21" s="66"/>
      <c r="M21" s="67"/>
      <c r="N21" s="67"/>
      <c r="O21" s="21"/>
    </row>
    <row r="22" customHeight="1" spans="1:15">
      <c r="A22" s="15"/>
      <c r="B22" s="24"/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customHeight="1" spans="1:15">
      <c r="A23" s="15"/>
      <c r="B23" s="24"/>
      <c r="C23" s="17"/>
      <c r="D23" s="25"/>
      <c r="E23" s="19"/>
      <c r="F23" s="25"/>
      <c r="G23" s="20"/>
      <c r="H23" s="21"/>
      <c r="I23" s="21"/>
      <c r="J23" s="66"/>
      <c r="K23" s="67"/>
      <c r="L23" s="66"/>
      <c r="M23" s="67"/>
      <c r="N23" s="67"/>
      <c r="O23" s="21"/>
    </row>
    <row r="24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67"/>
      <c r="L24" s="66"/>
      <c r="M24" s="67"/>
      <c r="N24" s="67"/>
      <c r="O24" s="21"/>
    </row>
    <row r="25" ht="32" customHeight="1" spans="1:15">
      <c r="A25" s="7" t="s">
        <v>45</v>
      </c>
      <c r="B25" s="7"/>
      <c r="C25" s="49" t="s">
        <v>46</v>
      </c>
      <c r="D25" s="50">
        <f t="shared" ref="D25:J25" si="0">SUM(D7:D24)</f>
        <v>7500000</v>
      </c>
      <c r="E25" s="49" t="s">
        <v>46</v>
      </c>
      <c r="F25" s="50">
        <f t="shared" si="0"/>
        <v>7500000</v>
      </c>
      <c r="G25" s="49" t="s">
        <v>46</v>
      </c>
      <c r="H25" s="50">
        <f t="shared" si="0"/>
        <v>225000</v>
      </c>
      <c r="I25" s="50">
        <f t="shared" si="0"/>
        <v>549101.02</v>
      </c>
      <c r="J25" s="50">
        <f t="shared" si="0"/>
        <v>4820</v>
      </c>
      <c r="K25" s="49" t="s">
        <v>46</v>
      </c>
      <c r="L25" s="50">
        <f>SUM(L7:L24)</f>
        <v>0</v>
      </c>
      <c r="M25" s="49" t="s">
        <v>46</v>
      </c>
      <c r="N25" s="49" t="s">
        <v>46</v>
      </c>
      <c r="O25" s="50">
        <f>SUM(O7:O24)</f>
        <v>6721078.98</v>
      </c>
    </row>
    <row r="26" ht="35" customHeight="1" spans="1:15">
      <c r="A26" s="7" t="s">
        <v>47</v>
      </c>
      <c r="B26" s="7"/>
      <c r="C26" s="7" t="s">
        <v>48</v>
      </c>
      <c r="D26" s="7"/>
      <c r="E26" s="51">
        <f>E27+L26</f>
        <v>839980</v>
      </c>
      <c r="F26" s="51"/>
      <c r="G26" s="51"/>
      <c r="H26" s="51"/>
      <c r="I26" s="7" t="s">
        <v>49</v>
      </c>
      <c r="J26" s="7"/>
      <c r="K26" s="7" t="s">
        <v>50</v>
      </c>
      <c r="L26" s="51">
        <f>O19</f>
        <v>30511.4</v>
      </c>
      <c r="M26" s="51"/>
      <c r="N26" s="51"/>
      <c r="O26" s="51"/>
    </row>
    <row r="27" ht="35" customHeight="1" spans="1:15">
      <c r="A27" s="7"/>
      <c r="B27" s="7"/>
      <c r="C27" s="7" t="s">
        <v>51</v>
      </c>
      <c r="D27" s="7"/>
      <c r="E27" s="52">
        <f>O20</f>
        <v>809468.6</v>
      </c>
      <c r="F27" s="52"/>
      <c r="G27" s="52"/>
      <c r="H27" s="52"/>
      <c r="I27" s="7"/>
      <c r="J27" s="7"/>
      <c r="K27" s="7" t="s">
        <v>52</v>
      </c>
      <c r="L27" s="9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叁万零伍佰壹拾壹元肆角</v>
      </c>
      <c r="M27" s="98"/>
      <c r="N27" s="98"/>
      <c r="O27" s="98"/>
    </row>
    <row r="28" ht="35" customHeight="1" spans="1:15">
      <c r="A28" s="7" t="s">
        <v>53</v>
      </c>
      <c r="B28" s="7"/>
      <c r="C28" s="53" t="s">
        <v>73</v>
      </c>
      <c r="D28" s="53"/>
      <c r="E28" s="53"/>
      <c r="F28" s="53"/>
      <c r="G28" s="53"/>
      <c r="H28" s="53"/>
      <c r="I28" s="7" t="s">
        <v>54</v>
      </c>
      <c r="J28" s="7"/>
      <c r="K28" s="7" t="s">
        <v>55</v>
      </c>
      <c r="L28" s="7"/>
      <c r="M28" s="7"/>
      <c r="N28" s="7"/>
      <c r="O28" s="7"/>
    </row>
    <row r="29" ht="35" customHeight="1" spans="1:15">
      <c r="A29" s="7" t="s">
        <v>56</v>
      </c>
      <c r="B29" s="7"/>
      <c r="C29" s="54"/>
      <c r="D29" s="54"/>
      <c r="E29" s="54"/>
      <c r="F29" s="54"/>
      <c r="G29" s="54"/>
      <c r="H29" s="54"/>
      <c r="I29" s="7" t="s">
        <v>57</v>
      </c>
      <c r="J29" s="7"/>
      <c r="K29" s="54"/>
      <c r="L29" s="54"/>
      <c r="M29" s="54"/>
      <c r="N29" s="54"/>
      <c r="O29" s="54"/>
    </row>
    <row r="30" ht="35" customHeight="1" spans="1:15">
      <c r="A30" s="7" t="s">
        <v>58</v>
      </c>
      <c r="B30" s="7"/>
      <c r="C30" s="55"/>
      <c r="D30" s="55"/>
      <c r="E30" s="55"/>
      <c r="F30" s="55"/>
      <c r="G30" s="55"/>
      <c r="H30" s="55"/>
      <c r="I30" s="7" t="s">
        <v>59</v>
      </c>
      <c r="J30" s="7"/>
      <c r="K30" s="55"/>
      <c r="L30" s="55"/>
      <c r="M30" s="55"/>
      <c r="N30" s="55"/>
      <c r="O30" s="55"/>
    </row>
    <row r="31" ht="35" customHeight="1" spans="1:15">
      <c r="A31" s="7" t="s">
        <v>60</v>
      </c>
      <c r="B31" s="7"/>
      <c r="C31" s="55"/>
      <c r="D31" s="55"/>
      <c r="E31" s="55"/>
      <c r="F31" s="55"/>
      <c r="G31" s="55"/>
      <c r="H31" s="55"/>
      <c r="I31" s="7" t="s">
        <v>61</v>
      </c>
      <c r="J31" s="7"/>
      <c r="K31" s="55"/>
      <c r="L31" s="55"/>
      <c r="M31" s="55"/>
      <c r="N31" s="55"/>
      <c r="O31" s="55"/>
    </row>
    <row r="34" customHeight="1" spans="17:17">
      <c r="Q34"/>
    </row>
    <row r="36" customHeight="1" spans="2:2">
      <c r="B36"/>
    </row>
    <row r="37" customHeight="1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1:A12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workbookViewId="0">
      <selection activeCell="C2" sqref="C2:K2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6.5" style="1" customWidth="1"/>
    <col min="12" max="12" width="10.1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 t="s">
        <v>66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50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 t="shared" ref="H7:H12" si="0"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ht="4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48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 t="shared" si="0"/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 t="shared" si="0"/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15"/>
      <c r="B15" s="24"/>
      <c r="C15" s="17"/>
      <c r="D15" s="25"/>
      <c r="E15" s="19"/>
      <c r="F15" s="25"/>
      <c r="G15" s="20"/>
      <c r="H15" s="21"/>
      <c r="I15" s="21"/>
      <c r="J15" s="66"/>
      <c r="K15" s="67"/>
      <c r="L15" s="66"/>
      <c r="M15" s="67"/>
      <c r="N15" s="67"/>
      <c r="O15" s="21"/>
    </row>
    <row r="16" customHeight="1" spans="1:15">
      <c r="A16" s="15"/>
      <c r="B16" s="24"/>
      <c r="C16" s="17"/>
      <c r="D16" s="25"/>
      <c r="E16" s="19"/>
      <c r="F16" s="25"/>
      <c r="G16" s="20"/>
      <c r="H16" s="21"/>
      <c r="I16" s="21"/>
      <c r="J16" s="66"/>
      <c r="K16" s="67"/>
      <c r="L16" s="66"/>
      <c r="M16" s="67"/>
      <c r="N16" s="67"/>
      <c r="O16" s="21"/>
    </row>
    <row r="17" customHeight="1" spans="1:15">
      <c r="A17" s="15"/>
      <c r="B17" s="24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customHeight="1" spans="1:15">
      <c r="A18" s="15"/>
      <c r="B18" s="24"/>
      <c r="C18" s="17"/>
      <c r="D18" s="25"/>
      <c r="E18" s="19"/>
      <c r="F18" s="25"/>
      <c r="G18" s="20"/>
      <c r="H18" s="21"/>
      <c r="I18" s="21"/>
      <c r="J18" s="66"/>
      <c r="K18" s="67"/>
      <c r="L18" s="66"/>
      <c r="M18" s="67"/>
      <c r="N18" s="67"/>
      <c r="O18" s="21"/>
    </row>
    <row r="19" customHeight="1" spans="1:15">
      <c r="A19" s="30">
        <v>3</v>
      </c>
      <c r="B19" s="31" t="s">
        <v>70</v>
      </c>
      <c r="C19" s="32"/>
      <c r="D19" s="33"/>
      <c r="E19" s="34"/>
      <c r="F19" s="33"/>
      <c r="G19" s="35"/>
      <c r="H19" s="36"/>
      <c r="I19" s="36"/>
      <c r="J19" s="79">
        <v>20</v>
      </c>
      <c r="K19" s="80"/>
      <c r="L19" s="68">
        <v>-840000</v>
      </c>
      <c r="M19" s="68" t="s">
        <v>71</v>
      </c>
      <c r="N19" s="81" t="s">
        <v>42</v>
      </c>
      <c r="O19" s="36">
        <f>D19-J19-L19-O20</f>
        <v>30511.4</v>
      </c>
    </row>
    <row r="20" customHeight="1" spans="1:15">
      <c r="A20" s="30"/>
      <c r="B20" s="37"/>
      <c r="C20" s="32"/>
      <c r="D20" s="33"/>
      <c r="E20" s="34"/>
      <c r="F20" s="33"/>
      <c r="G20" s="35"/>
      <c r="H20" s="36"/>
      <c r="I20" s="36"/>
      <c r="J20" s="79"/>
      <c r="K20" s="80"/>
      <c r="L20" s="79"/>
      <c r="M20" s="80"/>
      <c r="N20" s="80" t="s">
        <v>72</v>
      </c>
      <c r="O20" s="82">
        <v>809468.6</v>
      </c>
    </row>
    <row r="21" customHeight="1" spans="1:15">
      <c r="A21" s="15"/>
      <c r="B21" s="38" t="s">
        <v>74</v>
      </c>
      <c r="C21" s="17"/>
      <c r="D21" s="25"/>
      <c r="E21" s="19"/>
      <c r="F21" s="25"/>
      <c r="G21" s="20"/>
      <c r="H21" s="21"/>
      <c r="I21" s="21"/>
      <c r="J21" s="66"/>
      <c r="K21" s="67"/>
      <c r="L21" s="66"/>
      <c r="M21" s="67"/>
      <c r="N21" s="67"/>
      <c r="O21" s="21"/>
    </row>
    <row r="22" s="116" customFormat="1" customHeight="1" spans="1:15">
      <c r="A22" s="40">
        <v>4</v>
      </c>
      <c r="B22" s="41">
        <v>43068</v>
      </c>
      <c r="C22" s="42" t="s">
        <v>39</v>
      </c>
      <c r="D22" s="43">
        <v>1000000</v>
      </c>
      <c r="E22" s="44"/>
      <c r="F22" s="43"/>
      <c r="G22" s="45">
        <v>0.03</v>
      </c>
      <c r="H22" s="46">
        <f>ROUNDUP(D22*G22,2)</f>
        <v>30000</v>
      </c>
      <c r="I22" s="46">
        <v>0</v>
      </c>
      <c r="J22" s="84">
        <v>0</v>
      </c>
      <c r="K22" s="72"/>
      <c r="L22" s="85"/>
      <c r="M22" s="12"/>
      <c r="N22" s="86" t="s">
        <v>75</v>
      </c>
      <c r="O22" s="87">
        <f>ROUNDUP(D22-H22-J22-L22-O23,2)</f>
        <v>970000</v>
      </c>
    </row>
    <row r="23" customHeight="1" spans="1:15">
      <c r="A23" s="15"/>
      <c r="B23" s="24"/>
      <c r="C23" s="17"/>
      <c r="D23" s="25"/>
      <c r="E23" s="19"/>
      <c r="F23" s="25"/>
      <c r="G23" s="20"/>
      <c r="H23" s="21"/>
      <c r="I23" s="21"/>
      <c r="J23" s="66"/>
      <c r="K23" s="67"/>
      <c r="L23" s="66"/>
      <c r="M23" s="67"/>
      <c r="N23" s="67"/>
      <c r="O23" s="21"/>
    </row>
    <row r="24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67"/>
      <c r="L24" s="66"/>
      <c r="M24" s="67"/>
      <c r="N24" s="67"/>
      <c r="O24" s="21"/>
    </row>
    <row r="25" ht="32" customHeight="1" spans="1:15">
      <c r="A25" s="7" t="s">
        <v>45</v>
      </c>
      <c r="B25" s="7"/>
      <c r="C25" s="49" t="s">
        <v>46</v>
      </c>
      <c r="D25" s="50">
        <f t="shared" ref="D25:J25" si="1">SUM(D7:D24)</f>
        <v>8500000</v>
      </c>
      <c r="E25" s="49" t="s">
        <v>46</v>
      </c>
      <c r="F25" s="50">
        <f t="shared" si="1"/>
        <v>7500000</v>
      </c>
      <c r="G25" s="49" t="s">
        <v>46</v>
      </c>
      <c r="H25" s="50">
        <f t="shared" si="1"/>
        <v>255000</v>
      </c>
      <c r="I25" s="50">
        <f t="shared" si="1"/>
        <v>549101.02</v>
      </c>
      <c r="J25" s="50">
        <f t="shared" si="1"/>
        <v>4820</v>
      </c>
      <c r="K25" s="49" t="s">
        <v>46</v>
      </c>
      <c r="L25" s="50">
        <f>SUM(L7:L24)</f>
        <v>0</v>
      </c>
      <c r="M25" s="49" t="s">
        <v>46</v>
      </c>
      <c r="N25" s="49" t="s">
        <v>46</v>
      </c>
      <c r="O25" s="50">
        <f>SUM(O7:O24)</f>
        <v>7691078.98</v>
      </c>
    </row>
    <row r="26" ht="35" customHeight="1" spans="1:15">
      <c r="A26" s="7" t="s">
        <v>47</v>
      </c>
      <c r="B26" s="7"/>
      <c r="C26" s="7" t="s">
        <v>48</v>
      </c>
      <c r="D26" s="7"/>
      <c r="E26" s="51">
        <f>L26</f>
        <v>970000</v>
      </c>
      <c r="F26" s="51"/>
      <c r="G26" s="51"/>
      <c r="H26" s="51"/>
      <c r="I26" s="7" t="s">
        <v>49</v>
      </c>
      <c r="J26" s="7"/>
      <c r="K26" s="7" t="s">
        <v>50</v>
      </c>
      <c r="L26" s="51">
        <f>O22</f>
        <v>970000</v>
      </c>
      <c r="M26" s="51"/>
      <c r="N26" s="51"/>
      <c r="O26" s="51"/>
    </row>
    <row r="27" ht="35" customHeight="1" spans="1:15">
      <c r="A27" s="7"/>
      <c r="B27" s="7"/>
      <c r="C27" s="7" t="s">
        <v>51</v>
      </c>
      <c r="D27" s="7"/>
      <c r="E27" s="52">
        <v>0</v>
      </c>
      <c r="F27" s="52"/>
      <c r="G27" s="52"/>
      <c r="H27" s="52"/>
      <c r="I27" s="7"/>
      <c r="J27" s="7"/>
      <c r="K27" s="7" t="s">
        <v>52</v>
      </c>
      <c r="L27" s="9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玖拾柒万元整</v>
      </c>
      <c r="M27" s="98"/>
      <c r="N27" s="98"/>
      <c r="O27" s="98"/>
    </row>
    <row r="28" ht="35" customHeight="1" spans="1:15">
      <c r="A28" s="7" t="s">
        <v>53</v>
      </c>
      <c r="B28" s="7"/>
      <c r="C28" s="53" t="s">
        <v>73</v>
      </c>
      <c r="D28" s="53"/>
      <c r="E28" s="53"/>
      <c r="F28" s="53"/>
      <c r="G28" s="53"/>
      <c r="H28" s="53"/>
      <c r="I28" s="7" t="s">
        <v>54</v>
      </c>
      <c r="J28" s="7"/>
      <c r="K28" s="7" t="s">
        <v>55</v>
      </c>
      <c r="L28" s="7"/>
      <c r="M28" s="7"/>
      <c r="N28" s="7"/>
      <c r="O28" s="7"/>
    </row>
    <row r="29" ht="35" customHeight="1" spans="1:15">
      <c r="A29" s="7" t="s">
        <v>56</v>
      </c>
      <c r="B29" s="7"/>
      <c r="C29" s="54"/>
      <c r="D29" s="54"/>
      <c r="E29" s="54"/>
      <c r="F29" s="54"/>
      <c r="G29" s="54"/>
      <c r="H29" s="54"/>
      <c r="I29" s="7" t="s">
        <v>57</v>
      </c>
      <c r="J29" s="7"/>
      <c r="K29" s="54"/>
      <c r="L29" s="54"/>
      <c r="M29" s="54"/>
      <c r="N29" s="54"/>
      <c r="O29" s="54"/>
    </row>
    <row r="30" ht="35" customHeight="1" spans="1:15">
      <c r="A30" s="7" t="s">
        <v>58</v>
      </c>
      <c r="B30" s="7"/>
      <c r="C30" s="55"/>
      <c r="D30" s="55"/>
      <c r="E30" s="55"/>
      <c r="F30" s="55"/>
      <c r="G30" s="55"/>
      <c r="H30" s="55"/>
      <c r="I30" s="7" t="s">
        <v>59</v>
      </c>
      <c r="J30" s="7"/>
      <c r="K30" s="55"/>
      <c r="L30" s="55"/>
      <c r="M30" s="55"/>
      <c r="N30" s="55"/>
      <c r="O30" s="55"/>
    </row>
    <row r="31" ht="35" customHeight="1" spans="1:15">
      <c r="A31" s="7" t="s">
        <v>60</v>
      </c>
      <c r="B31" s="7"/>
      <c r="C31" s="55"/>
      <c r="D31" s="55"/>
      <c r="E31" s="55"/>
      <c r="F31" s="55"/>
      <c r="G31" s="55"/>
      <c r="H31" s="55"/>
      <c r="I31" s="7" t="s">
        <v>61</v>
      </c>
      <c r="J31" s="7"/>
      <c r="K31" s="55"/>
      <c r="L31" s="55"/>
      <c r="M31" s="55"/>
      <c r="N31" s="55"/>
      <c r="O31" s="55"/>
    </row>
    <row r="34" customHeight="1" spans="17:17">
      <c r="Q34"/>
    </row>
    <row r="36" customHeight="1" spans="2:2">
      <c r="B36"/>
    </row>
    <row r="37" customHeight="1" spans="2:2">
      <c r="B37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11:A12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9"/>
  <sheetViews>
    <sheetView workbookViewId="0">
      <selection activeCell="F7" sqref="F7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6.5" style="1" customWidth="1"/>
    <col min="12" max="12" width="10.125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17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 t="s">
        <v>66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42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 t="shared" ref="H7:H12" si="0"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ht="3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ht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39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 t="shared" si="0"/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 t="shared" si="0"/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ht="6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30">
        <v>3</v>
      </c>
      <c r="B15" s="31" t="s">
        <v>70</v>
      </c>
      <c r="C15" s="32"/>
      <c r="D15" s="33"/>
      <c r="E15" s="34"/>
      <c r="F15" s="33"/>
      <c r="G15" s="35"/>
      <c r="H15" s="36"/>
      <c r="I15" s="36"/>
      <c r="J15" s="79">
        <v>20</v>
      </c>
      <c r="K15" s="80"/>
      <c r="L15" s="68">
        <v>-840000</v>
      </c>
      <c r="M15" s="68" t="s">
        <v>71</v>
      </c>
      <c r="N15" s="81" t="s">
        <v>42</v>
      </c>
      <c r="O15" s="36">
        <f>D15-J15-L15-O16</f>
        <v>30511.4</v>
      </c>
    </row>
    <row r="16" customHeight="1" spans="1:15">
      <c r="A16" s="30"/>
      <c r="B16" s="37"/>
      <c r="C16" s="32"/>
      <c r="D16" s="33"/>
      <c r="E16" s="34"/>
      <c r="F16" s="33"/>
      <c r="G16" s="35"/>
      <c r="H16" s="36"/>
      <c r="I16" s="36"/>
      <c r="J16" s="79"/>
      <c r="K16" s="80"/>
      <c r="L16" s="79"/>
      <c r="M16" s="80"/>
      <c r="N16" s="80" t="s">
        <v>72</v>
      </c>
      <c r="O16" s="82">
        <v>809468.6</v>
      </c>
    </row>
    <row r="17" ht="6" customHeight="1" spans="1:15">
      <c r="A17" s="15"/>
      <c r="B17" s="38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s="1" customFormat="1" customHeight="1" spans="1:15">
      <c r="A18" s="15">
        <v>4</v>
      </c>
      <c r="B18" s="16">
        <v>43068</v>
      </c>
      <c r="C18" s="17" t="s">
        <v>39</v>
      </c>
      <c r="D18" s="18">
        <v>1000000</v>
      </c>
      <c r="E18" s="19"/>
      <c r="F18" s="18"/>
      <c r="G18" s="20">
        <v>0.03</v>
      </c>
      <c r="H18" s="21">
        <f>ROUNDUP(D18*G18,2)</f>
        <v>30000</v>
      </c>
      <c r="I18" s="21">
        <v>0</v>
      </c>
      <c r="J18" s="66">
        <v>0</v>
      </c>
      <c r="K18" s="67"/>
      <c r="L18" s="75"/>
      <c r="M18" s="9"/>
      <c r="N18" s="77" t="s">
        <v>75</v>
      </c>
      <c r="O18" s="83">
        <f>ROUNDUP(D18-H18-J18-L18-O25,2)</f>
        <v>970000</v>
      </c>
    </row>
    <row r="19" s="2" customFormat="1" ht="8" customHeight="1" spans="1:15">
      <c r="A19" s="40"/>
      <c r="B19" s="41"/>
      <c r="C19" s="42"/>
      <c r="D19" s="43"/>
      <c r="E19" s="44"/>
      <c r="F19" s="43"/>
      <c r="G19" s="45"/>
      <c r="H19" s="46"/>
      <c r="I19" s="46"/>
      <c r="J19" s="84"/>
      <c r="K19" s="72"/>
      <c r="L19" s="85"/>
      <c r="M19" s="12"/>
      <c r="N19" s="86"/>
      <c r="O19" s="87"/>
    </row>
    <row r="20" s="2" customFormat="1" customHeight="1" spans="1:15">
      <c r="A20" s="15"/>
      <c r="B20" s="38" t="s">
        <v>74</v>
      </c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s="2" customFormat="1" customHeight="1" spans="1:15">
      <c r="A21" s="40">
        <v>5</v>
      </c>
      <c r="B21" s="41">
        <v>43144</v>
      </c>
      <c r="C21" s="42" t="s">
        <v>39</v>
      </c>
      <c r="D21" s="43">
        <v>200000</v>
      </c>
      <c r="E21" s="44"/>
      <c r="F21" s="43"/>
      <c r="G21" s="48">
        <v>0.03</v>
      </c>
      <c r="H21" s="46">
        <f>ROUNDUP(D21*G21,2)</f>
        <v>6000</v>
      </c>
      <c r="I21" s="46">
        <v>0</v>
      </c>
      <c r="J21" s="84">
        <v>0</v>
      </c>
      <c r="K21" s="72"/>
      <c r="L21" s="85"/>
      <c r="M21" s="12"/>
      <c r="N21" s="86" t="s">
        <v>76</v>
      </c>
      <c r="O21" s="87">
        <f>ROUNDUP(D21-H21-J21-L21-O28,2)</f>
        <v>194000</v>
      </c>
    </row>
    <row r="22" s="2" customFormat="1" customHeight="1" spans="1:15">
      <c r="A22" s="40"/>
      <c r="B22" s="41"/>
      <c r="C22" s="42"/>
      <c r="D22" s="43"/>
      <c r="E22" s="44"/>
      <c r="F22" s="43"/>
      <c r="G22" s="45"/>
      <c r="H22" s="46"/>
      <c r="I22" s="46"/>
      <c r="J22" s="84"/>
      <c r="K22" s="72"/>
      <c r="L22" s="85"/>
      <c r="M22" s="12"/>
      <c r="N22" s="86"/>
      <c r="O22" s="21"/>
    </row>
    <row r="23" s="2" customFormat="1" customHeight="1" spans="1:15">
      <c r="A23" s="40"/>
      <c r="B23" s="41"/>
      <c r="C23" s="42"/>
      <c r="D23" s="43"/>
      <c r="E23" s="44"/>
      <c r="F23" s="43"/>
      <c r="G23" s="45"/>
      <c r="H23" s="46"/>
      <c r="I23" s="46"/>
      <c r="J23" s="84"/>
      <c r="K23" s="72"/>
      <c r="L23" s="85"/>
      <c r="M23" s="12"/>
      <c r="N23" s="86"/>
      <c r="O23" s="21"/>
    </row>
    <row r="24" s="2" customFormat="1" customHeight="1" spans="1:15">
      <c r="A24" s="40"/>
      <c r="B24" s="41"/>
      <c r="C24" s="42"/>
      <c r="D24" s="43"/>
      <c r="E24" s="44"/>
      <c r="F24" s="43"/>
      <c r="G24" s="45"/>
      <c r="H24" s="46"/>
      <c r="I24" s="46"/>
      <c r="J24" s="84"/>
      <c r="K24" s="72"/>
      <c r="L24" s="85"/>
      <c r="M24" s="12"/>
      <c r="N24" s="86"/>
      <c r="O24" s="21"/>
    </row>
    <row r="25" customHeight="1" spans="1:15">
      <c r="A25" s="15"/>
      <c r="B25" s="24"/>
      <c r="C25" s="17"/>
      <c r="D25" s="25"/>
      <c r="E25" s="19"/>
      <c r="F25" s="25"/>
      <c r="G25" s="20"/>
      <c r="H25" s="21"/>
      <c r="I25" s="21"/>
      <c r="J25" s="66"/>
      <c r="K25" s="67"/>
      <c r="L25" s="66"/>
      <c r="M25" s="67"/>
      <c r="N25" s="67"/>
      <c r="O25" s="21"/>
    </row>
    <row r="26" customHeight="1" spans="1:15">
      <c r="A26" s="15"/>
      <c r="B26" s="24"/>
      <c r="C26" s="17"/>
      <c r="D26" s="25"/>
      <c r="E26" s="19"/>
      <c r="F26" s="25"/>
      <c r="G26" s="20"/>
      <c r="H26" s="21"/>
      <c r="I26" s="21"/>
      <c r="J26" s="66"/>
      <c r="K26" s="67"/>
      <c r="L26" s="66"/>
      <c r="M26" s="67"/>
      <c r="N26" s="67"/>
      <c r="O26" s="21"/>
    </row>
    <row r="27" ht="32" customHeight="1" spans="1:15">
      <c r="A27" s="7" t="s">
        <v>45</v>
      </c>
      <c r="B27" s="7"/>
      <c r="C27" s="49" t="s">
        <v>46</v>
      </c>
      <c r="D27" s="50">
        <f>SUM(D7:D26)</f>
        <v>8700000</v>
      </c>
      <c r="E27" s="49" t="s">
        <v>46</v>
      </c>
      <c r="F27" s="50">
        <f>SUM(F7:F26)</f>
        <v>7500000</v>
      </c>
      <c r="G27" s="49" t="s">
        <v>46</v>
      </c>
      <c r="H27" s="50">
        <f>SUM(H7:H26)</f>
        <v>261000</v>
      </c>
      <c r="I27" s="50">
        <f>SUM(I7:I26)</f>
        <v>549101.02</v>
      </c>
      <c r="J27" s="50">
        <f>SUM(J7:J26)</f>
        <v>4820</v>
      </c>
      <c r="K27" s="49" t="s">
        <v>46</v>
      </c>
      <c r="L27" s="50">
        <f>SUM(L7:L26)</f>
        <v>0</v>
      </c>
      <c r="M27" s="49" t="s">
        <v>46</v>
      </c>
      <c r="N27" s="49" t="s">
        <v>46</v>
      </c>
      <c r="O27" s="50">
        <f>SUM(O7:O26)</f>
        <v>7885078.98</v>
      </c>
    </row>
    <row r="28" ht="35" customHeight="1" spans="1:15">
      <c r="A28" s="7" t="s">
        <v>47</v>
      </c>
      <c r="B28" s="7"/>
      <c r="C28" s="7" t="s">
        <v>48</v>
      </c>
      <c r="D28" s="7"/>
      <c r="E28" s="51">
        <f>E29</f>
        <v>194000</v>
      </c>
      <c r="F28" s="51"/>
      <c r="G28" s="51"/>
      <c r="H28" s="51"/>
      <c r="I28" s="7" t="s">
        <v>49</v>
      </c>
      <c r="J28" s="7"/>
      <c r="K28" s="7" t="s">
        <v>50</v>
      </c>
      <c r="L28" s="51">
        <v>0</v>
      </c>
      <c r="M28" s="51"/>
      <c r="N28" s="51"/>
      <c r="O28" s="51"/>
    </row>
    <row r="29" ht="35" customHeight="1" spans="1:15">
      <c r="A29" s="7"/>
      <c r="B29" s="7"/>
      <c r="C29" s="7" t="s">
        <v>51</v>
      </c>
      <c r="D29" s="7"/>
      <c r="E29" s="52">
        <f>O21</f>
        <v>194000</v>
      </c>
      <c r="F29" s="52"/>
      <c r="G29" s="52"/>
      <c r="H29" s="52"/>
      <c r="I29" s="7"/>
      <c r="J29" s="7"/>
      <c r="K29" s="7" t="s">
        <v>52</v>
      </c>
      <c r="L29" s="98" t="str">
        <f>SUBSTITUTE(SUBSTITUTE(TEXT(INT(L28),"[DBNum2][$-804]G/通用格式元"&amp;IF(INT(L28)=L28,"整",""))&amp;TEXT(MID(L28,FIND(".",L28&amp;".0")+1,1),"[DBNum2][$-804]G/通用格式角")&amp;TEXT(MID(L28,FIND(".",L28&amp;".0")+2,1),"[DBNum2][$-804]G/通用格式分"),"零角","零"),"零分","")</f>
        <v>零元整</v>
      </c>
      <c r="M29" s="98"/>
      <c r="N29" s="98"/>
      <c r="O29" s="98"/>
    </row>
    <row r="30" ht="36" customHeight="1" spans="1:15">
      <c r="A30" s="7" t="s">
        <v>53</v>
      </c>
      <c r="B30" s="7"/>
      <c r="C30" s="53"/>
      <c r="D30" s="53"/>
      <c r="E30" s="53"/>
      <c r="F30" s="53"/>
      <c r="G30" s="53"/>
      <c r="H30" s="53"/>
      <c r="I30" s="7" t="s">
        <v>54</v>
      </c>
      <c r="J30" s="7"/>
      <c r="K30" s="7" t="s">
        <v>55</v>
      </c>
      <c r="L30" s="7"/>
      <c r="M30" s="7"/>
      <c r="N30" s="7"/>
      <c r="O30" s="7"/>
    </row>
    <row r="31" ht="36" customHeight="1" spans="1:15">
      <c r="A31" s="7" t="s">
        <v>56</v>
      </c>
      <c r="B31" s="7"/>
      <c r="C31" s="54"/>
      <c r="D31" s="54"/>
      <c r="E31" s="54"/>
      <c r="F31" s="54"/>
      <c r="G31" s="54"/>
      <c r="H31" s="54"/>
      <c r="I31" s="7" t="s">
        <v>57</v>
      </c>
      <c r="J31" s="7"/>
      <c r="K31" s="54"/>
      <c r="L31" s="54"/>
      <c r="M31" s="54"/>
      <c r="N31" s="54"/>
      <c r="O31" s="54"/>
    </row>
    <row r="32" ht="36" customHeight="1" spans="1:15">
      <c r="A32" s="7" t="s">
        <v>58</v>
      </c>
      <c r="B32" s="7"/>
      <c r="C32" s="55"/>
      <c r="D32" s="55"/>
      <c r="E32" s="55"/>
      <c r="F32" s="55"/>
      <c r="G32" s="55"/>
      <c r="H32" s="55"/>
      <c r="I32" s="7" t="s">
        <v>59</v>
      </c>
      <c r="J32" s="7"/>
      <c r="K32" s="55"/>
      <c r="L32" s="55"/>
      <c r="M32" s="55"/>
      <c r="N32" s="55"/>
      <c r="O32" s="55"/>
    </row>
    <row r="33" ht="36" customHeight="1" spans="1:15">
      <c r="A33" s="7" t="s">
        <v>60</v>
      </c>
      <c r="B33" s="7"/>
      <c r="C33" s="55"/>
      <c r="D33" s="55"/>
      <c r="E33" s="55"/>
      <c r="F33" s="55"/>
      <c r="G33" s="55"/>
      <c r="H33" s="55"/>
      <c r="I33" s="7" t="s">
        <v>61</v>
      </c>
      <c r="J33" s="7"/>
      <c r="K33" s="55"/>
      <c r="L33" s="55"/>
      <c r="M33" s="55"/>
      <c r="N33" s="55"/>
      <c r="O33" s="55"/>
    </row>
    <row r="36" customHeight="1" spans="17:17">
      <c r="Q36"/>
    </row>
    <row r="38" customHeight="1" spans="2:2">
      <c r="B38"/>
    </row>
    <row r="39" customHeight="1" spans="2:2">
      <c r="B39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7:B27"/>
    <mergeCell ref="C28:D28"/>
    <mergeCell ref="E28:H28"/>
    <mergeCell ref="L28:O28"/>
    <mergeCell ref="C29:D29"/>
    <mergeCell ref="E29:H29"/>
    <mergeCell ref="L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5:A6"/>
    <mergeCell ref="A11:A12"/>
    <mergeCell ref="H3:H4"/>
    <mergeCell ref="A28:B29"/>
    <mergeCell ref="I28:J2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0"/>
  <sheetViews>
    <sheetView topLeftCell="A43" workbookViewId="0">
      <selection activeCell="I31" sqref="I31:J31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3.625" style="1" customWidth="1"/>
    <col min="8" max="8" width="11" style="5" customWidth="1"/>
    <col min="9" max="9" width="9.375" style="1" customWidth="1"/>
    <col min="10" max="10" width="9.625" style="5" customWidth="1"/>
    <col min="11" max="11" width="7.375" style="1" customWidth="1"/>
    <col min="12" max="12" width="10.125" style="1" customWidth="1"/>
    <col min="13" max="13" width="6.5" style="1" customWidth="1"/>
    <col min="14" max="14" width="5.625" style="1" customWidth="1"/>
    <col min="15" max="15" width="9.125" style="5" customWidth="1"/>
    <col min="16" max="16" width="9" style="1"/>
    <col min="17" max="17" width="11.875" style="1" customWidth="1"/>
    <col min="18" max="18" width="9.6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77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13"/>
      <c r="D4" s="113"/>
      <c r="E4" s="9" t="s">
        <v>22</v>
      </c>
      <c r="F4" s="10"/>
      <c r="G4" s="10"/>
      <c r="H4" s="13"/>
      <c r="I4" s="63" t="s">
        <v>78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42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 t="shared" ref="H7:H12" si="0"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ht="3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ht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39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 t="shared" si="0"/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 t="shared" si="0"/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ht="6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30">
        <v>3</v>
      </c>
      <c r="B15" s="31" t="s">
        <v>70</v>
      </c>
      <c r="C15" s="32"/>
      <c r="D15" s="33"/>
      <c r="E15" s="34"/>
      <c r="F15" s="33"/>
      <c r="G15" s="35"/>
      <c r="H15" s="36"/>
      <c r="I15" s="36"/>
      <c r="J15" s="79">
        <v>20</v>
      </c>
      <c r="K15" s="80"/>
      <c r="L15" s="68">
        <v>-840000</v>
      </c>
      <c r="M15" s="68" t="s">
        <v>71</v>
      </c>
      <c r="N15" s="81" t="s">
        <v>42</v>
      </c>
      <c r="O15" s="36">
        <f>D15-J15-L15-O16</f>
        <v>30511.4</v>
      </c>
    </row>
    <row r="16" customHeight="1" spans="1:15">
      <c r="A16" s="30"/>
      <c r="B16" s="37"/>
      <c r="C16" s="32"/>
      <c r="D16" s="33"/>
      <c r="E16" s="34"/>
      <c r="F16" s="33"/>
      <c r="G16" s="35"/>
      <c r="H16" s="36"/>
      <c r="I16" s="36"/>
      <c r="J16" s="79"/>
      <c r="K16" s="80"/>
      <c r="L16" s="79"/>
      <c r="M16" s="80"/>
      <c r="N16" s="80" t="s">
        <v>72</v>
      </c>
      <c r="O16" s="82">
        <v>809468.6</v>
      </c>
    </row>
    <row r="17" ht="6" customHeight="1" spans="1:15">
      <c r="A17" s="15"/>
      <c r="B17" s="38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s="1" customFormat="1" customHeight="1" spans="1:15">
      <c r="A18" s="15">
        <v>4</v>
      </c>
      <c r="B18" s="16">
        <v>43068</v>
      </c>
      <c r="C18" s="17" t="s">
        <v>39</v>
      </c>
      <c r="D18" s="18">
        <v>1000000</v>
      </c>
      <c r="E18" s="39">
        <v>43066</v>
      </c>
      <c r="F18" s="18">
        <v>1000000</v>
      </c>
      <c r="G18" s="20">
        <v>0.03</v>
      </c>
      <c r="H18" s="21">
        <f>ROUNDUP(D18*G18,2)</f>
        <v>30000</v>
      </c>
      <c r="I18" s="21">
        <v>0</v>
      </c>
      <c r="J18" s="66">
        <v>0</v>
      </c>
      <c r="K18" s="67"/>
      <c r="L18" s="75"/>
      <c r="M18" s="9"/>
      <c r="N18" s="77" t="s">
        <v>75</v>
      </c>
      <c r="O18" s="83">
        <f>ROUNDUP(D18-H18-J18-L18-O24,2)</f>
        <v>970000</v>
      </c>
    </row>
    <row r="19" s="2" customFormat="1" ht="8" customHeight="1" spans="1:15">
      <c r="A19" s="40"/>
      <c r="B19" s="41"/>
      <c r="C19" s="42"/>
      <c r="D19" s="43"/>
      <c r="E19" s="44"/>
      <c r="F19" s="43"/>
      <c r="G19" s="45"/>
      <c r="H19" s="46"/>
      <c r="I19" s="46"/>
      <c r="J19" s="84"/>
      <c r="K19" s="72"/>
      <c r="L19" s="85"/>
      <c r="M19" s="12"/>
      <c r="N19" s="86"/>
      <c r="O19" s="87"/>
    </row>
    <row r="20" s="2" customFormat="1" customHeight="1" spans="1:15">
      <c r="A20" s="15"/>
      <c r="B20" s="38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s="3" customFormat="1" customHeight="1" spans="1:15">
      <c r="A21" s="15">
        <v>5</v>
      </c>
      <c r="B21" s="16">
        <v>43144</v>
      </c>
      <c r="C21" s="17" t="s">
        <v>39</v>
      </c>
      <c r="D21" s="18">
        <v>200000</v>
      </c>
      <c r="E21" s="19">
        <v>43139</v>
      </c>
      <c r="F21" s="18">
        <v>200000</v>
      </c>
      <c r="G21" s="29">
        <v>0.03</v>
      </c>
      <c r="H21" s="21">
        <f>ROUNDUP(D21*G21,2)</f>
        <v>6000</v>
      </c>
      <c r="I21" s="21">
        <v>0</v>
      </c>
      <c r="J21" s="66">
        <v>0</v>
      </c>
      <c r="K21" s="67"/>
      <c r="L21" s="75"/>
      <c r="M21" s="9"/>
      <c r="N21" s="77" t="s">
        <v>76</v>
      </c>
      <c r="O21" s="83">
        <f>ROUNDUP(D21-H21-J21-L21-O29,2)</f>
        <v>194000</v>
      </c>
    </row>
    <row r="22" s="2" customFormat="1" customHeight="1" spans="1:15">
      <c r="A22" s="15"/>
      <c r="B22" s="38" t="s">
        <v>74</v>
      </c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s="2" customFormat="1" ht="34" customHeight="1" spans="1:15">
      <c r="A23" s="47">
        <v>6</v>
      </c>
      <c r="B23" s="41">
        <v>43495</v>
      </c>
      <c r="C23" s="42" t="s">
        <v>39</v>
      </c>
      <c r="D23" s="43">
        <v>100000</v>
      </c>
      <c r="E23" s="44">
        <v>43469</v>
      </c>
      <c r="F23" s="43">
        <v>100000</v>
      </c>
      <c r="G23" s="48">
        <v>0.03</v>
      </c>
      <c r="H23" s="46">
        <f>ROUNDUP(D23*G23,2)</f>
        <v>3000</v>
      </c>
      <c r="I23" s="114">
        <v>0</v>
      </c>
      <c r="J23" s="95">
        <v>500</v>
      </c>
      <c r="K23" s="96"/>
      <c r="L23" s="91">
        <v>2000</v>
      </c>
      <c r="M23" s="92" t="s">
        <v>79</v>
      </c>
      <c r="N23" s="115" t="s">
        <v>76</v>
      </c>
      <c r="O23" s="87">
        <f>ROUNDUP(D23-H23-I23-J23-L235-L23,2)</f>
        <v>94500</v>
      </c>
    </row>
    <row r="24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93" t="s">
        <v>80</v>
      </c>
      <c r="L24" s="66"/>
      <c r="M24" s="67"/>
      <c r="N24" s="67"/>
      <c r="O24" s="21"/>
    </row>
    <row r="25" customHeight="1" spans="1:15">
      <c r="A25" s="15"/>
      <c r="B25" s="24"/>
      <c r="C25" s="17"/>
      <c r="D25" s="25"/>
      <c r="E25" s="19"/>
      <c r="F25" s="25"/>
      <c r="G25" s="20"/>
      <c r="H25" s="21"/>
      <c r="I25" s="21"/>
      <c r="J25" s="66"/>
      <c r="K25" s="93"/>
      <c r="L25" s="66"/>
      <c r="M25" s="67"/>
      <c r="N25" s="67"/>
      <c r="O25" s="21"/>
    </row>
    <row r="26" customHeight="1" spans="1:15">
      <c r="A26" s="15"/>
      <c r="B26" s="24"/>
      <c r="C26" s="17"/>
      <c r="D26" s="25"/>
      <c r="E26" s="19"/>
      <c r="F26" s="25"/>
      <c r="G26" s="20"/>
      <c r="H26" s="21"/>
      <c r="I26" s="21"/>
      <c r="J26" s="66"/>
      <c r="K26" s="93"/>
      <c r="L26" s="66"/>
      <c r="M26" s="67"/>
      <c r="N26" s="67"/>
      <c r="O26" s="21"/>
    </row>
    <row r="27" customHeight="1" spans="1:18">
      <c r="A27" s="15"/>
      <c r="B27" s="24"/>
      <c r="C27" s="17"/>
      <c r="D27" s="25"/>
      <c r="E27" s="19"/>
      <c r="F27" s="25"/>
      <c r="G27" s="20"/>
      <c r="H27" s="21"/>
      <c r="I27" s="21"/>
      <c r="J27" s="66"/>
      <c r="K27" s="93" t="s">
        <v>81</v>
      </c>
      <c r="L27" s="66"/>
      <c r="M27" s="93"/>
      <c r="N27" s="67"/>
      <c r="O27" s="21"/>
      <c r="R27"/>
    </row>
    <row r="28" ht="32" customHeight="1" spans="1:15">
      <c r="A28" s="7" t="s">
        <v>45</v>
      </c>
      <c r="B28" s="7"/>
      <c r="C28" s="49" t="s">
        <v>46</v>
      </c>
      <c r="D28" s="50">
        <f>SUM(D7:D27)</f>
        <v>8800000</v>
      </c>
      <c r="E28" s="49" t="s">
        <v>46</v>
      </c>
      <c r="F28" s="50">
        <f>SUM(F7:F27)</f>
        <v>8800000</v>
      </c>
      <c r="G28" s="49" t="s">
        <v>46</v>
      </c>
      <c r="H28" s="50">
        <f>SUM(H7:H27)</f>
        <v>264000</v>
      </c>
      <c r="I28" s="50">
        <f>SUM(I7:I27)</f>
        <v>549101.02</v>
      </c>
      <c r="J28" s="50">
        <f>SUM(J7:J27)</f>
        <v>5320</v>
      </c>
      <c r="K28" s="49" t="s">
        <v>46</v>
      </c>
      <c r="L28" s="50">
        <f>SUM(L7:L27)</f>
        <v>2000</v>
      </c>
      <c r="M28" s="49" t="s">
        <v>46</v>
      </c>
      <c r="N28" s="49" t="s">
        <v>46</v>
      </c>
      <c r="O28" s="50">
        <f>SUM(O7:O27)</f>
        <v>7979578.98</v>
      </c>
    </row>
    <row r="29" ht="35" customHeight="1" spans="1:15">
      <c r="A29" s="7" t="s">
        <v>47</v>
      </c>
      <c r="B29" s="7"/>
      <c r="C29" s="7" t="s">
        <v>48</v>
      </c>
      <c r="D29" s="7"/>
      <c r="E29" s="51">
        <f>E30</f>
        <v>94500</v>
      </c>
      <c r="F29" s="51"/>
      <c r="G29" s="51"/>
      <c r="H29" s="51"/>
      <c r="I29" s="7" t="s">
        <v>49</v>
      </c>
      <c r="J29" s="7"/>
      <c r="K29" s="7" t="s">
        <v>50</v>
      </c>
      <c r="L29" s="51">
        <v>0</v>
      </c>
      <c r="M29" s="51"/>
      <c r="N29" s="51"/>
      <c r="O29" s="51"/>
    </row>
    <row r="30" ht="35" customHeight="1" spans="1:18">
      <c r="A30" s="7"/>
      <c r="B30" s="7"/>
      <c r="C30" s="7" t="s">
        <v>51</v>
      </c>
      <c r="D30" s="7"/>
      <c r="E30" s="52">
        <f>O23</f>
        <v>94500</v>
      </c>
      <c r="F30" s="52"/>
      <c r="G30" s="52"/>
      <c r="H30" s="52"/>
      <c r="I30" s="7"/>
      <c r="J30" s="7"/>
      <c r="K30" s="7" t="s">
        <v>52</v>
      </c>
      <c r="L30" s="98" t="str">
        <f>SUBSTITUTE(SUBSTITUTE(TEXT(INT(L29),"[DBNum2][$-804]G/通用格式元"&amp;IF(INT(L29)=L29,"整",""))&amp;TEXT(MID(L29,FIND(".",L29&amp;".0")+1,1),"[DBNum2][$-804]G/通用格式角")&amp;TEXT(MID(L29,FIND(".",L29&amp;".0")+2,1),"[DBNum2][$-804]G/通用格式分"),"零角","零"),"零分","")</f>
        <v>零元整</v>
      </c>
      <c r="M30" s="98"/>
      <c r="N30" s="98"/>
      <c r="O30" s="98"/>
      <c r="Q30" s="111">
        <v>42984</v>
      </c>
      <c r="R30" s="112">
        <v>1000000</v>
      </c>
    </row>
    <row r="31" ht="36" customHeight="1" spans="1:18">
      <c r="A31" s="7" t="s">
        <v>53</v>
      </c>
      <c r="B31" s="7"/>
      <c r="C31" s="53"/>
      <c r="D31" s="53"/>
      <c r="E31" s="53"/>
      <c r="F31" s="53"/>
      <c r="G31" s="53"/>
      <c r="H31" s="53"/>
      <c r="I31" s="7" t="s">
        <v>54</v>
      </c>
      <c r="J31" s="7"/>
      <c r="K31" s="7" t="s">
        <v>55</v>
      </c>
      <c r="L31" s="7"/>
      <c r="M31" s="7"/>
      <c r="N31" s="7"/>
      <c r="O31" s="7"/>
      <c r="Q31" s="111">
        <v>42984</v>
      </c>
      <c r="R31" s="112">
        <v>500000</v>
      </c>
    </row>
    <row r="32" ht="36" customHeight="1" spans="1:18">
      <c r="A32" s="7" t="s">
        <v>56</v>
      </c>
      <c r="B32" s="7"/>
      <c r="C32" s="54"/>
      <c r="D32" s="54"/>
      <c r="E32" s="54"/>
      <c r="F32" s="54"/>
      <c r="G32" s="54"/>
      <c r="H32" s="54"/>
      <c r="I32" s="7" t="s">
        <v>57</v>
      </c>
      <c r="J32" s="7"/>
      <c r="K32" s="54"/>
      <c r="L32" s="54"/>
      <c r="M32" s="54"/>
      <c r="N32" s="54"/>
      <c r="O32" s="54"/>
      <c r="Q32" s="39">
        <v>42998</v>
      </c>
      <c r="R32" s="105">
        <v>2000000</v>
      </c>
    </row>
    <row r="33" ht="36" customHeight="1" spans="1:18">
      <c r="A33" s="7" t="s">
        <v>58</v>
      </c>
      <c r="B33" s="7"/>
      <c r="C33" s="55"/>
      <c r="D33" s="55"/>
      <c r="E33" s="55"/>
      <c r="F33" s="55"/>
      <c r="G33" s="55"/>
      <c r="H33" s="55"/>
      <c r="I33" s="7" t="s">
        <v>59</v>
      </c>
      <c r="J33" s="7"/>
      <c r="K33" s="55"/>
      <c r="L33" s="55"/>
      <c r="M33" s="55"/>
      <c r="N33" s="55"/>
      <c r="O33" s="55"/>
      <c r="Q33" s="39">
        <v>43006</v>
      </c>
      <c r="R33" s="105">
        <v>4000000</v>
      </c>
    </row>
    <row r="34" ht="36" customHeight="1" spans="1:18">
      <c r="A34" s="7" t="s">
        <v>60</v>
      </c>
      <c r="B34" s="7"/>
      <c r="C34" s="55"/>
      <c r="D34" s="55"/>
      <c r="E34" s="55"/>
      <c r="F34" s="55"/>
      <c r="G34" s="55"/>
      <c r="H34" s="55"/>
      <c r="I34" s="7" t="s">
        <v>61</v>
      </c>
      <c r="J34" s="7"/>
      <c r="K34" s="55"/>
      <c r="L34" s="55"/>
      <c r="M34" s="55"/>
      <c r="N34" s="55"/>
      <c r="O34" s="55"/>
      <c r="Q34" s="39">
        <v>43066</v>
      </c>
      <c r="R34" s="105">
        <v>1000000</v>
      </c>
    </row>
    <row r="35" customHeight="1" spans="17:18">
      <c r="Q35" s="19">
        <v>43139</v>
      </c>
      <c r="R35" s="18">
        <v>200000</v>
      </c>
    </row>
    <row r="37" customHeight="1" spans="17:18">
      <c r="Q37"/>
      <c r="R37" s="1">
        <f>SUM(R30:R36)</f>
        <v>8700000</v>
      </c>
    </row>
    <row r="39" customHeight="1" spans="2:2">
      <c r="B39"/>
    </row>
    <row r="40" customHeight="1" spans="2:2">
      <c r="B40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8:B28"/>
    <mergeCell ref="C29:D29"/>
    <mergeCell ref="E29:H29"/>
    <mergeCell ref="L29:O29"/>
    <mergeCell ref="C30:D30"/>
    <mergeCell ref="E30:H30"/>
    <mergeCell ref="L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A11:A12"/>
    <mergeCell ref="H3:H4"/>
    <mergeCell ref="A29:B30"/>
    <mergeCell ref="I29:J30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2"/>
  <sheetViews>
    <sheetView workbookViewId="0">
      <selection activeCell="A1" sqref="$A1:$XFD1048576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4.5" style="1" customWidth="1"/>
    <col min="8" max="8" width="11" style="5" customWidth="1"/>
    <col min="9" max="9" width="9.375" style="1" customWidth="1"/>
    <col min="10" max="10" width="9.625" style="5" customWidth="1"/>
    <col min="11" max="11" width="7.375" style="1" customWidth="1"/>
    <col min="12" max="12" width="10.125" style="1" customWidth="1"/>
    <col min="13" max="13" width="6.5" style="1" customWidth="1"/>
    <col min="14" max="14" width="5.625" style="1" customWidth="1"/>
    <col min="15" max="15" width="9.125" style="5" customWidth="1"/>
    <col min="16" max="16" width="9" style="1"/>
    <col min="17" max="17" width="11.875" style="1" customWidth="1"/>
    <col min="18" max="18" width="9.6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82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ht="30" customHeight="1" spans="1:15">
      <c r="A4" s="7" t="s">
        <v>21</v>
      </c>
      <c r="B4" s="7"/>
      <c r="C4" s="12">
        <v>9084630.82</v>
      </c>
      <c r="D4" s="12"/>
      <c r="E4" s="9" t="s">
        <v>22</v>
      </c>
      <c r="F4" s="10" t="s">
        <v>83</v>
      </c>
      <c r="G4" s="10"/>
      <c r="H4" s="13"/>
      <c r="I4" s="63" t="s">
        <v>84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ht="42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 t="shared" ref="H7:H12" si="0"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ht="3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ht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39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 t="shared" si="0"/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 t="shared" si="0"/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ht="6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customHeight="1" spans="1:15">
      <c r="A15" s="30">
        <v>3</v>
      </c>
      <c r="B15" s="31" t="s">
        <v>70</v>
      </c>
      <c r="C15" s="32"/>
      <c r="D15" s="33"/>
      <c r="E15" s="34"/>
      <c r="F15" s="33"/>
      <c r="G15" s="35"/>
      <c r="H15" s="36"/>
      <c r="I15" s="36"/>
      <c r="J15" s="79">
        <v>20</v>
      </c>
      <c r="K15" s="80"/>
      <c r="L15" s="68">
        <v>-840000</v>
      </c>
      <c r="M15" s="68" t="s">
        <v>71</v>
      </c>
      <c r="N15" s="81" t="s">
        <v>42</v>
      </c>
      <c r="O15" s="36">
        <f>D15-J15-L15-O16</f>
        <v>30511.4</v>
      </c>
    </row>
    <row r="16" customHeight="1" spans="1:15">
      <c r="A16" s="30"/>
      <c r="B16" s="37"/>
      <c r="C16" s="32"/>
      <c r="D16" s="33"/>
      <c r="E16" s="34"/>
      <c r="F16" s="33"/>
      <c r="G16" s="35"/>
      <c r="H16" s="36"/>
      <c r="I16" s="36"/>
      <c r="J16" s="79"/>
      <c r="K16" s="80"/>
      <c r="L16" s="79"/>
      <c r="M16" s="80"/>
      <c r="N16" s="80" t="s">
        <v>72</v>
      </c>
      <c r="O16" s="82">
        <v>809468.6</v>
      </c>
    </row>
    <row r="17" ht="6" customHeight="1" spans="1:15">
      <c r="A17" s="15"/>
      <c r="B17" s="38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s="1" customFormat="1" customHeight="1" spans="1:15">
      <c r="A18" s="15">
        <v>4</v>
      </c>
      <c r="B18" s="16">
        <v>43068</v>
      </c>
      <c r="C18" s="17" t="s">
        <v>39</v>
      </c>
      <c r="D18" s="18">
        <v>1000000</v>
      </c>
      <c r="E18" s="39">
        <v>43066</v>
      </c>
      <c r="F18" s="18">
        <v>1000000</v>
      </c>
      <c r="G18" s="20">
        <v>0.03</v>
      </c>
      <c r="H18" s="21">
        <f t="shared" ref="H18:H23" si="1">ROUNDUP(D18*G18,2)</f>
        <v>30000</v>
      </c>
      <c r="I18" s="21">
        <v>0</v>
      </c>
      <c r="J18" s="66">
        <v>0</v>
      </c>
      <c r="K18" s="67"/>
      <c r="L18" s="75"/>
      <c r="M18" s="9"/>
      <c r="N18" s="77" t="s">
        <v>75</v>
      </c>
      <c r="O18" s="83">
        <f>ROUNDUP(D18-H18-J18-L18-O24,2)</f>
        <v>970000</v>
      </c>
    </row>
    <row r="19" s="2" customFormat="1" ht="8" customHeight="1" spans="1:15">
      <c r="A19" s="40"/>
      <c r="B19" s="41"/>
      <c r="C19" s="42"/>
      <c r="D19" s="43"/>
      <c r="E19" s="44"/>
      <c r="F19" s="43"/>
      <c r="G19" s="45"/>
      <c r="H19" s="46"/>
      <c r="I19" s="46"/>
      <c r="J19" s="84"/>
      <c r="K19" s="72"/>
      <c r="L19" s="85"/>
      <c r="M19" s="12"/>
      <c r="N19" s="86"/>
      <c r="O19" s="87"/>
    </row>
    <row r="20" s="2" customFormat="1" customHeight="1" spans="1:15">
      <c r="A20" s="15"/>
      <c r="B20" s="38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s="3" customFormat="1" customHeight="1" spans="1:15">
      <c r="A21" s="15">
        <v>5</v>
      </c>
      <c r="B21" s="16">
        <v>43144</v>
      </c>
      <c r="C21" s="17" t="s">
        <v>39</v>
      </c>
      <c r="D21" s="18">
        <v>200000</v>
      </c>
      <c r="E21" s="19">
        <v>43139</v>
      </c>
      <c r="F21" s="18">
        <v>200000</v>
      </c>
      <c r="G21" s="29">
        <v>0.03</v>
      </c>
      <c r="H21" s="21">
        <f t="shared" si="1"/>
        <v>6000</v>
      </c>
      <c r="I21" s="21">
        <v>0</v>
      </c>
      <c r="J21" s="66">
        <v>0</v>
      </c>
      <c r="K21" s="67"/>
      <c r="L21" s="75"/>
      <c r="M21" s="9"/>
      <c r="N21" s="74" t="s">
        <v>76</v>
      </c>
      <c r="O21" s="83">
        <f>ROUNDUP(D21-H21-J21-L21-O31,2)</f>
        <v>194000</v>
      </c>
    </row>
    <row r="22" s="2" customFormat="1" customHeight="1" spans="1:15">
      <c r="A22" s="15"/>
      <c r="B22" s="38"/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s="2" customFormat="1" ht="34" customHeight="1" spans="1:15">
      <c r="A23" s="27">
        <v>6</v>
      </c>
      <c r="B23" s="16">
        <v>43495</v>
      </c>
      <c r="C23" s="17" t="s">
        <v>39</v>
      </c>
      <c r="D23" s="18">
        <v>100000</v>
      </c>
      <c r="E23" s="44">
        <v>43494</v>
      </c>
      <c r="F23" s="18">
        <v>100000</v>
      </c>
      <c r="G23" s="29">
        <v>0.03</v>
      </c>
      <c r="H23" s="21">
        <f t="shared" si="1"/>
        <v>3000</v>
      </c>
      <c r="I23" s="88">
        <v>0</v>
      </c>
      <c r="J23" s="89">
        <v>500</v>
      </c>
      <c r="K23" s="90"/>
      <c r="L23" s="91">
        <v>2000</v>
      </c>
      <c r="M23" s="92" t="s">
        <v>79</v>
      </c>
      <c r="N23" s="74" t="s">
        <v>76</v>
      </c>
      <c r="O23" s="83">
        <f>ROUNDUP(D23-H23-I23-J23-L237-L23,2)</f>
        <v>94500</v>
      </c>
    </row>
    <row r="24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93" t="s">
        <v>85</v>
      </c>
      <c r="L24" s="66"/>
      <c r="M24" s="67"/>
      <c r="N24" s="67"/>
      <c r="O24" s="21"/>
    </row>
    <row r="25" customHeight="1" spans="1:15">
      <c r="A25" s="15"/>
      <c r="B25" s="38" t="s">
        <v>74</v>
      </c>
      <c r="C25" s="17"/>
      <c r="D25" s="25"/>
      <c r="E25" s="19"/>
      <c r="F25" s="25"/>
      <c r="G25" s="20"/>
      <c r="H25" s="21"/>
      <c r="I25" s="21"/>
      <c r="J25" s="66"/>
      <c r="K25" s="67"/>
      <c r="L25" s="66"/>
      <c r="M25" s="67"/>
      <c r="N25" s="67"/>
      <c r="O25" s="21"/>
    </row>
    <row r="26" ht="30" customHeight="1" spans="1:15">
      <c r="A26" s="47">
        <v>7</v>
      </c>
      <c r="B26" s="41">
        <v>43752</v>
      </c>
      <c r="C26" s="42" t="s">
        <v>39</v>
      </c>
      <c r="D26" s="43">
        <v>284630.82</v>
      </c>
      <c r="E26" s="44">
        <v>43707</v>
      </c>
      <c r="F26" s="43">
        <v>284630.82</v>
      </c>
      <c r="G26" s="48">
        <v>0.03</v>
      </c>
      <c r="H26" s="46">
        <f>ROUNDUP(D26*G26,2)</f>
        <v>8538.93</v>
      </c>
      <c r="I26" s="94">
        <v>0</v>
      </c>
      <c r="J26" s="95">
        <v>0</v>
      </c>
      <c r="K26" s="96"/>
      <c r="L26" s="91">
        <f>ROUNDUP(D26*1%,0)</f>
        <v>2847</v>
      </c>
      <c r="M26" s="92" t="s">
        <v>79</v>
      </c>
      <c r="N26" s="93" t="s">
        <v>76</v>
      </c>
      <c r="O26" s="87">
        <f>ROUNDUP(D26-H26-I26-J26-L240-L26,2)</f>
        <v>273244.89</v>
      </c>
    </row>
    <row r="27" customHeight="1" spans="1:15">
      <c r="A27" s="15"/>
      <c r="B27" s="24"/>
      <c r="C27" s="17"/>
      <c r="D27" s="25"/>
      <c r="E27" s="19"/>
      <c r="F27"/>
      <c r="G27" s="20"/>
      <c r="H27" s="21"/>
      <c r="I27" s="21"/>
      <c r="J27" s="66"/>
      <c r="K27" s="93"/>
      <c r="L27" s="66"/>
      <c r="M27" s="67"/>
      <c r="N27" s="67"/>
      <c r="O27" s="21"/>
    </row>
    <row r="28" customHeight="1" spans="1:15">
      <c r="A28" s="15"/>
      <c r="B28" s="24"/>
      <c r="C28" s="17"/>
      <c r="D28" s="25"/>
      <c r="E28" s="19"/>
      <c r="F28" s="25"/>
      <c r="G28" s="20"/>
      <c r="H28" s="21"/>
      <c r="I28" s="21"/>
      <c r="J28" s="66"/>
      <c r="K28" s="93"/>
      <c r="L28" s="66"/>
      <c r="M28" s="67"/>
      <c r="N28" s="67"/>
      <c r="O28" s="21"/>
    </row>
    <row r="29" customHeight="1" spans="1:18">
      <c r="A29" s="15"/>
      <c r="B29" s="24"/>
      <c r="C29" s="17"/>
      <c r="D29" s="25"/>
      <c r="E29" s="19"/>
      <c r="F29" s="25"/>
      <c r="G29" s="20"/>
      <c r="H29" s="21"/>
      <c r="I29" s="21"/>
      <c r="J29" s="66"/>
      <c r="K29" s="93" t="s">
        <v>86</v>
      </c>
      <c r="L29" s="66"/>
      <c r="M29" s="93"/>
      <c r="N29" s="67"/>
      <c r="O29" s="21"/>
      <c r="R29"/>
    </row>
    <row r="30" ht="32" customHeight="1" spans="1:15">
      <c r="A30" s="7" t="s">
        <v>45</v>
      </c>
      <c r="B30" s="7"/>
      <c r="C30" s="49" t="s">
        <v>46</v>
      </c>
      <c r="D30" s="50">
        <f>SUM(D7:D29)</f>
        <v>9084630.82</v>
      </c>
      <c r="E30" s="49" t="s">
        <v>46</v>
      </c>
      <c r="F30" s="50">
        <f>SUM(F7:F29)</f>
        <v>9084630.82</v>
      </c>
      <c r="G30" s="49" t="s">
        <v>46</v>
      </c>
      <c r="H30" s="50">
        <f>SUM(H7:H29)</f>
        <v>272538.93</v>
      </c>
      <c r="I30" s="50">
        <f>SUM(I7:I29)</f>
        <v>549101.02</v>
      </c>
      <c r="J30" s="50">
        <f>SUM(J7:J29)</f>
        <v>5320</v>
      </c>
      <c r="K30" s="49" t="s">
        <v>46</v>
      </c>
      <c r="L30" s="50">
        <f>SUM(L7:L29)</f>
        <v>4847</v>
      </c>
      <c r="M30" s="49" t="s">
        <v>46</v>
      </c>
      <c r="N30" s="49" t="s">
        <v>46</v>
      </c>
      <c r="O30" s="50">
        <f>SUM(O7:O29)</f>
        <v>8252823.87</v>
      </c>
    </row>
    <row r="31" ht="35" customHeight="1" spans="1:15">
      <c r="A31" s="7" t="s">
        <v>47</v>
      </c>
      <c r="B31" s="7"/>
      <c r="C31" s="7" t="s">
        <v>48</v>
      </c>
      <c r="D31" s="7"/>
      <c r="E31" s="51">
        <f>O26</f>
        <v>273244.89</v>
      </c>
      <c r="F31" s="51"/>
      <c r="G31" s="51"/>
      <c r="H31" s="51"/>
      <c r="I31" s="7" t="s">
        <v>49</v>
      </c>
      <c r="J31" s="7"/>
      <c r="K31" s="7" t="s">
        <v>50</v>
      </c>
      <c r="L31" s="51">
        <v>0</v>
      </c>
      <c r="M31" s="51"/>
      <c r="N31" s="51"/>
      <c r="O31" s="51"/>
    </row>
    <row r="32" ht="35" customHeight="1" spans="1:18">
      <c r="A32" s="7"/>
      <c r="B32" s="7"/>
      <c r="C32" s="7" t="s">
        <v>51</v>
      </c>
      <c r="D32" s="7"/>
      <c r="E32" s="52">
        <v>0</v>
      </c>
      <c r="F32" s="52"/>
      <c r="G32" s="52"/>
      <c r="H32" s="52"/>
      <c r="I32" s="7"/>
      <c r="J32" s="7"/>
      <c r="K32" s="7" t="s">
        <v>52</v>
      </c>
      <c r="L32" s="98" t="str">
        <f>SUBSTITUTE(SUBSTITUTE(TEXT(INT(L31),"[DBNum2][$-804]G/通用格式元"&amp;IF(INT(L31)=L31,"整",""))&amp;TEXT(MID(L31,FIND(".",L31&amp;".0")+1,1),"[DBNum2][$-804]G/通用格式角")&amp;TEXT(MID(L31,FIND(".",L31&amp;".0")+2,1),"[DBNum2][$-804]G/通用格式分"),"零角","零"),"零分","")</f>
        <v>零元整</v>
      </c>
      <c r="M32" s="98"/>
      <c r="N32" s="98"/>
      <c r="O32" s="98"/>
      <c r="Q32" s="111">
        <v>42984</v>
      </c>
      <c r="R32" s="112">
        <v>1000000</v>
      </c>
    </row>
    <row r="33" ht="36" hidden="1" customHeight="1" spans="1:18">
      <c r="A33" s="7" t="s">
        <v>53</v>
      </c>
      <c r="B33" s="7"/>
      <c r="C33" s="53"/>
      <c r="D33" s="53"/>
      <c r="E33" s="53"/>
      <c r="F33" s="53"/>
      <c r="G33" s="53"/>
      <c r="H33" s="53"/>
      <c r="I33" s="7" t="s">
        <v>54</v>
      </c>
      <c r="J33" s="7"/>
      <c r="K33" s="7" t="s">
        <v>55</v>
      </c>
      <c r="L33" s="7"/>
      <c r="M33" s="7"/>
      <c r="N33" s="7"/>
      <c r="O33" s="7"/>
      <c r="Q33" s="111">
        <v>42984</v>
      </c>
      <c r="R33" s="112">
        <v>500000</v>
      </c>
    </row>
    <row r="34" ht="36" hidden="1" customHeight="1" spans="1:18">
      <c r="A34" s="7" t="s">
        <v>56</v>
      </c>
      <c r="B34" s="7"/>
      <c r="C34" s="54"/>
      <c r="D34" s="54"/>
      <c r="E34" s="54"/>
      <c r="F34" s="54"/>
      <c r="G34" s="54"/>
      <c r="H34" s="54"/>
      <c r="I34" s="7" t="s">
        <v>57</v>
      </c>
      <c r="J34" s="7"/>
      <c r="K34" s="54"/>
      <c r="L34" s="54"/>
      <c r="M34" s="54"/>
      <c r="N34" s="54"/>
      <c r="O34" s="54"/>
      <c r="Q34" s="39">
        <v>42998</v>
      </c>
      <c r="R34" s="105">
        <v>2000000</v>
      </c>
    </row>
    <row r="35" ht="36" hidden="1" customHeight="1" spans="1:18">
      <c r="A35" s="7" t="s">
        <v>58</v>
      </c>
      <c r="B35" s="7"/>
      <c r="C35" s="55"/>
      <c r="D35" s="55"/>
      <c r="E35" s="55"/>
      <c r="F35" s="55"/>
      <c r="G35" s="55"/>
      <c r="H35" s="55"/>
      <c r="I35" s="7" t="s">
        <v>59</v>
      </c>
      <c r="J35" s="7"/>
      <c r="K35" s="55"/>
      <c r="L35" s="55"/>
      <c r="M35" s="55"/>
      <c r="N35" s="55"/>
      <c r="O35" s="55"/>
      <c r="Q35" s="39">
        <v>43006</v>
      </c>
      <c r="R35" s="105">
        <v>4000000</v>
      </c>
    </row>
    <row r="36" ht="36" hidden="1" customHeight="1" spans="1:18">
      <c r="A36" s="7" t="s">
        <v>60</v>
      </c>
      <c r="B36" s="7"/>
      <c r="C36" s="55"/>
      <c r="D36" s="55"/>
      <c r="E36" s="55"/>
      <c r="F36" s="55"/>
      <c r="G36" s="55"/>
      <c r="H36" s="55"/>
      <c r="I36" s="7" t="s">
        <v>61</v>
      </c>
      <c r="J36" s="7"/>
      <c r="K36" s="55"/>
      <c r="L36" s="55"/>
      <c r="M36" s="55"/>
      <c r="N36" s="55"/>
      <c r="O36" s="55"/>
      <c r="Q36" s="39">
        <v>43066</v>
      </c>
      <c r="R36" s="105">
        <v>1000000</v>
      </c>
    </row>
    <row r="37" customHeight="1" spans="17:18">
      <c r="Q37" s="19">
        <v>43139</v>
      </c>
      <c r="R37" s="18">
        <v>200000</v>
      </c>
    </row>
    <row r="39" customHeight="1" spans="17:18">
      <c r="Q39"/>
      <c r="R39" s="1">
        <f>SUM(R32:R38)</f>
        <v>8700000</v>
      </c>
    </row>
    <row r="41" customHeight="1" spans="2:2">
      <c r="B41"/>
    </row>
    <row r="42" customHeight="1" spans="2:2">
      <c r="B42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30:B30"/>
    <mergeCell ref="C31:D31"/>
    <mergeCell ref="E31:H31"/>
    <mergeCell ref="L31:O31"/>
    <mergeCell ref="C32:D32"/>
    <mergeCell ref="E32:H32"/>
    <mergeCell ref="L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5:A6"/>
    <mergeCell ref="A11:A12"/>
    <mergeCell ref="H3:H4"/>
    <mergeCell ref="A31:B32"/>
    <mergeCell ref="I31:J32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abSelected="1" topLeftCell="A13" workbookViewId="0">
      <selection activeCell="P30" sqref="P30"/>
    </sheetView>
  </sheetViews>
  <sheetFormatPr defaultColWidth="9" defaultRowHeight="20" customHeight="1"/>
  <cols>
    <col min="1" max="1" width="3.25" style="1" customWidth="1"/>
    <col min="2" max="2" width="4.875" style="4" customWidth="1"/>
    <col min="3" max="3" width="3.625" style="1" customWidth="1"/>
    <col min="4" max="4" width="10.625" style="5" customWidth="1"/>
    <col min="5" max="5" width="5.625" style="4" customWidth="1"/>
    <col min="6" max="6" width="9.25" style="5" customWidth="1"/>
    <col min="7" max="7" width="4.5" style="1" customWidth="1"/>
    <col min="8" max="8" width="11" style="5" customWidth="1"/>
    <col min="9" max="9" width="9.375" style="1" customWidth="1"/>
    <col min="10" max="10" width="9.625" style="5" customWidth="1"/>
    <col min="11" max="11" width="7.375" style="1" customWidth="1"/>
    <col min="12" max="12" width="10.125" style="1" customWidth="1"/>
    <col min="13" max="13" width="6.5" style="1" customWidth="1"/>
    <col min="14" max="14" width="30" style="1" customWidth="1"/>
    <col min="15" max="15" width="9.125" style="5" customWidth="1"/>
    <col min="16" max="16" width="9" style="1"/>
    <col min="17" max="17" width="11.875" style="1" customWidth="1"/>
    <col min="18" max="18" width="9.62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0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56" t="s">
        <v>3</v>
      </c>
      <c r="M2" s="57">
        <v>6694</v>
      </c>
      <c r="N2" s="58" t="s">
        <v>4</v>
      </c>
      <c r="O2" s="58" t="s">
        <v>5</v>
      </c>
      <c r="Q2" s="99" t="s">
        <v>5</v>
      </c>
      <c r="R2" s="100">
        <v>21</v>
      </c>
      <c r="S2" s="100">
        <v>6694</v>
      </c>
      <c r="T2" s="101" t="s">
        <v>2</v>
      </c>
      <c r="U2" s="100" t="s">
        <v>6</v>
      </c>
      <c r="V2" s="102">
        <v>9948442.2</v>
      </c>
      <c r="W2" s="102" t="s">
        <v>7</v>
      </c>
      <c r="X2" s="102" t="s">
        <v>8</v>
      </c>
      <c r="Y2" s="108" t="s">
        <v>9</v>
      </c>
      <c r="Z2" s="109" t="s">
        <v>10</v>
      </c>
      <c r="AA2" s="109" t="s">
        <v>11</v>
      </c>
      <c r="AB2" s="109" t="s">
        <v>12</v>
      </c>
      <c r="AC2" s="109"/>
      <c r="AD2" s="110" t="s">
        <v>13</v>
      </c>
    </row>
    <row r="3" s="1" customFormat="1" ht="30" customHeight="1" spans="1:15">
      <c r="A3" s="7" t="s">
        <v>14</v>
      </c>
      <c r="B3" s="7"/>
      <c r="C3" s="9">
        <v>9948442.2</v>
      </c>
      <c r="D3" s="9"/>
      <c r="E3" s="9" t="s">
        <v>15</v>
      </c>
      <c r="F3" s="10" t="s">
        <v>6</v>
      </c>
      <c r="G3" s="10"/>
      <c r="H3" s="11" t="s">
        <v>16</v>
      </c>
      <c r="I3" s="59" t="s">
        <v>82</v>
      </c>
      <c r="J3" s="60"/>
      <c r="K3" s="60"/>
      <c r="L3" s="60"/>
      <c r="M3" s="61" t="s">
        <v>18</v>
      </c>
      <c r="N3" s="7" t="s">
        <v>19</v>
      </c>
      <c r="O3" s="62" t="s">
        <v>20</v>
      </c>
    </row>
    <row r="4" s="1" customFormat="1" ht="30" customHeight="1" spans="1:15">
      <c r="A4" s="7" t="s">
        <v>21</v>
      </c>
      <c r="B4" s="7"/>
      <c r="C4" s="12">
        <v>9084630.82</v>
      </c>
      <c r="D4" s="12"/>
      <c r="E4" s="9" t="s">
        <v>22</v>
      </c>
      <c r="F4" s="10" t="s">
        <v>83</v>
      </c>
      <c r="G4" s="10"/>
      <c r="H4" s="13"/>
      <c r="I4" s="63" t="s">
        <v>84</v>
      </c>
      <c r="J4" s="64"/>
      <c r="K4" s="64"/>
      <c r="L4" s="64"/>
      <c r="M4" s="61" t="s">
        <v>23</v>
      </c>
      <c r="N4" s="9" t="s">
        <v>24</v>
      </c>
      <c r="O4" s="65" t="s">
        <v>11</v>
      </c>
    </row>
    <row r="5" s="1" customFormat="1" ht="30" customHeight="1" spans="1:18">
      <c r="A5" s="7" t="s">
        <v>25</v>
      </c>
      <c r="B5" s="7" t="s">
        <v>26</v>
      </c>
      <c r="C5" s="7"/>
      <c r="D5" s="7"/>
      <c r="E5" s="7" t="s">
        <v>27</v>
      </c>
      <c r="F5" s="7"/>
      <c r="G5" s="7" t="s">
        <v>28</v>
      </c>
      <c r="H5" s="7"/>
      <c r="I5" s="7" t="s">
        <v>29</v>
      </c>
      <c r="J5" s="7" t="s">
        <v>30</v>
      </c>
      <c r="K5" s="7"/>
      <c r="L5" s="7" t="s">
        <v>31</v>
      </c>
      <c r="M5" s="7"/>
      <c r="N5" s="9" t="s">
        <v>32</v>
      </c>
      <c r="O5" s="9"/>
      <c r="R5"/>
    </row>
    <row r="6" s="1" customFormat="1" ht="30" customHeight="1" spans="1:15">
      <c r="A6" s="7"/>
      <c r="B6" s="14" t="s">
        <v>33</v>
      </c>
      <c r="C6" s="7" t="s">
        <v>34</v>
      </c>
      <c r="D6" s="9" t="s">
        <v>35</v>
      </c>
      <c r="E6" s="14" t="s">
        <v>33</v>
      </c>
      <c r="F6" s="9" t="s">
        <v>35</v>
      </c>
      <c r="G6" s="7" t="s">
        <v>36</v>
      </c>
      <c r="H6" s="9" t="s">
        <v>35</v>
      </c>
      <c r="I6" s="58" t="s">
        <v>35</v>
      </c>
      <c r="J6" s="9" t="s">
        <v>35</v>
      </c>
      <c r="K6" s="7" t="s">
        <v>37</v>
      </c>
      <c r="L6" s="7" t="s">
        <v>35</v>
      </c>
      <c r="M6" s="7" t="s">
        <v>37</v>
      </c>
      <c r="N6" s="9" t="s">
        <v>38</v>
      </c>
      <c r="O6" s="9" t="s">
        <v>35</v>
      </c>
    </row>
    <row r="7" s="1" customFormat="1" ht="42" customHeight="1" spans="1:17">
      <c r="A7" s="15">
        <v>1</v>
      </c>
      <c r="B7" s="16">
        <v>42986</v>
      </c>
      <c r="C7" s="17" t="s">
        <v>39</v>
      </c>
      <c r="D7" s="18">
        <v>1500000</v>
      </c>
      <c r="E7" s="19">
        <v>42984</v>
      </c>
      <c r="F7" s="18">
        <v>1500000</v>
      </c>
      <c r="G7" s="20">
        <v>0.03</v>
      </c>
      <c r="H7" s="21">
        <f t="shared" ref="H7:H12" si="0">ROUNDUP(D7*G7,2)</f>
        <v>45000</v>
      </c>
      <c r="I7" s="21">
        <v>0</v>
      </c>
      <c r="J7" s="66">
        <v>3800</v>
      </c>
      <c r="K7" s="67" t="s">
        <v>40</v>
      </c>
      <c r="L7" s="68">
        <v>400000</v>
      </c>
      <c r="M7" s="69" t="s">
        <v>41</v>
      </c>
      <c r="N7" s="70" t="s">
        <v>42</v>
      </c>
      <c r="O7" s="21">
        <f>ROUNDUP(D7-H7-J7-L7-O8,2)</f>
        <v>961200</v>
      </c>
      <c r="Q7"/>
    </row>
    <row r="8" s="1" customFormat="1" ht="35" customHeight="1" spans="1:15">
      <c r="A8" s="15"/>
      <c r="B8" s="22" t="s">
        <v>43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1" t="s">
        <v>44</v>
      </c>
      <c r="O8" s="18">
        <v>90000</v>
      </c>
    </row>
    <row r="9" s="1" customFormat="1" ht="9" customHeight="1" spans="1:15">
      <c r="A9" s="15"/>
      <c r="B9" s="24"/>
      <c r="C9" s="17"/>
      <c r="D9" s="25"/>
      <c r="E9" s="19"/>
      <c r="F9" s="25"/>
      <c r="G9" s="20"/>
      <c r="H9" s="21"/>
      <c r="I9" s="21"/>
      <c r="J9" s="66"/>
      <c r="K9" s="72"/>
      <c r="L9" s="66"/>
      <c r="M9" s="73"/>
      <c r="N9" s="67"/>
      <c r="O9" s="46"/>
    </row>
    <row r="10" s="1" customFormat="1" customHeight="1" spans="1:15">
      <c r="A10" s="15"/>
      <c r="B10" s="26"/>
      <c r="C10" s="17"/>
      <c r="D10" s="25"/>
      <c r="E10" s="19"/>
      <c r="F10" s="25"/>
      <c r="G10" s="20"/>
      <c r="H10" s="21"/>
      <c r="I10" s="21"/>
      <c r="J10" s="66"/>
      <c r="K10" s="74" t="s">
        <v>64</v>
      </c>
      <c r="L10" s="66"/>
      <c r="M10" s="9"/>
      <c r="N10" s="67"/>
      <c r="O10" s="21"/>
    </row>
    <row r="11" s="1" customFormat="1" ht="39" customHeight="1" spans="1:17">
      <c r="A11" s="27">
        <v>2</v>
      </c>
      <c r="B11" s="16">
        <v>42999</v>
      </c>
      <c r="C11" s="17" t="s">
        <v>39</v>
      </c>
      <c r="D11" s="18">
        <v>2000000</v>
      </c>
      <c r="E11" s="19">
        <v>42998</v>
      </c>
      <c r="F11" s="18">
        <v>2000000</v>
      </c>
      <c r="G11" s="20">
        <v>0.03</v>
      </c>
      <c r="H11" s="21">
        <f t="shared" si="0"/>
        <v>60000</v>
      </c>
      <c r="I11" s="21">
        <v>549101.02</v>
      </c>
      <c r="J11" s="66">
        <v>1000</v>
      </c>
      <c r="K11" s="67" t="s">
        <v>40</v>
      </c>
      <c r="L11" s="68">
        <v>440000</v>
      </c>
      <c r="M11" s="69" t="s">
        <v>67</v>
      </c>
      <c r="N11" s="70" t="s">
        <v>42</v>
      </c>
      <c r="O11" s="21">
        <f>ROUNDUP(D11+D12-H11-H12-I11-J11-L11-O12-O13,2)</f>
        <v>4095498.98</v>
      </c>
      <c r="Q11" s="103"/>
    </row>
    <row r="12" s="1" customFormat="1" customHeight="1" spans="1:15">
      <c r="A12" s="28"/>
      <c r="B12" s="16">
        <v>43006</v>
      </c>
      <c r="C12" s="17" t="s">
        <v>39</v>
      </c>
      <c r="D12" s="18">
        <v>4000000</v>
      </c>
      <c r="E12" s="19">
        <v>43006</v>
      </c>
      <c r="F12" s="18">
        <v>4000000</v>
      </c>
      <c r="G12" s="29">
        <v>0.03</v>
      </c>
      <c r="H12" s="21">
        <f t="shared" si="0"/>
        <v>120000</v>
      </c>
      <c r="I12" s="21"/>
      <c r="J12" s="66"/>
      <c r="K12" s="74"/>
      <c r="L12" s="75"/>
      <c r="M12" s="76"/>
      <c r="N12" s="70" t="s">
        <v>68</v>
      </c>
      <c r="O12" s="66">
        <v>600000</v>
      </c>
    </row>
    <row r="13" s="1" customFormat="1" customHeight="1" spans="1:16">
      <c r="A13" s="15"/>
      <c r="B13" s="24"/>
      <c r="C13" s="17"/>
      <c r="D13" s="25"/>
      <c r="E13" s="19"/>
      <c r="F13" s="25"/>
      <c r="G13" s="20"/>
      <c r="H13" s="21"/>
      <c r="I13" s="21"/>
      <c r="J13" s="66"/>
      <c r="K13" s="67"/>
      <c r="L13" s="66"/>
      <c r="M13" s="67"/>
      <c r="N13" s="77" t="s">
        <v>69</v>
      </c>
      <c r="O13" s="66">
        <v>134400</v>
      </c>
      <c r="P13" s="78"/>
    </row>
    <row r="14" s="1" customFormat="1" ht="6" customHeight="1" spans="1:15">
      <c r="A14" s="15"/>
      <c r="B14" s="24"/>
      <c r="C14" s="17"/>
      <c r="D14" s="25"/>
      <c r="E14" s="19"/>
      <c r="F14" s="25"/>
      <c r="G14" s="20"/>
      <c r="H14" s="21"/>
      <c r="I14" s="21"/>
      <c r="J14" s="66"/>
      <c r="K14" s="67"/>
      <c r="L14" s="66"/>
      <c r="M14" s="67"/>
      <c r="N14" s="67"/>
      <c r="O14" s="21"/>
    </row>
    <row r="15" s="1" customFormat="1" customHeight="1" spans="1:15">
      <c r="A15" s="30">
        <v>3</v>
      </c>
      <c r="B15" s="31" t="s">
        <v>70</v>
      </c>
      <c r="C15" s="32"/>
      <c r="D15" s="33"/>
      <c r="E15" s="34"/>
      <c r="F15" s="33"/>
      <c r="G15" s="35"/>
      <c r="H15" s="36"/>
      <c r="I15" s="36"/>
      <c r="J15" s="79">
        <v>20</v>
      </c>
      <c r="K15" s="80"/>
      <c r="L15" s="68">
        <v>-840000</v>
      </c>
      <c r="M15" s="68" t="s">
        <v>71</v>
      </c>
      <c r="N15" s="81" t="s">
        <v>42</v>
      </c>
      <c r="O15" s="36">
        <f>D15-J15-L15-O16</f>
        <v>30511.4</v>
      </c>
    </row>
    <row r="16" s="1" customFormat="1" customHeight="1" spans="1:15">
      <c r="A16" s="30"/>
      <c r="B16" s="37"/>
      <c r="C16" s="32"/>
      <c r="D16" s="33"/>
      <c r="E16" s="34"/>
      <c r="F16" s="33"/>
      <c r="G16" s="35"/>
      <c r="H16" s="36"/>
      <c r="I16" s="36"/>
      <c r="J16" s="79"/>
      <c r="K16" s="80"/>
      <c r="L16" s="79"/>
      <c r="M16" s="80"/>
      <c r="N16" s="80" t="s">
        <v>72</v>
      </c>
      <c r="O16" s="82">
        <v>809468.6</v>
      </c>
    </row>
    <row r="17" s="1" customFormat="1" ht="6" customHeight="1" spans="1:15">
      <c r="A17" s="15"/>
      <c r="B17" s="38"/>
      <c r="C17" s="17"/>
      <c r="D17" s="25"/>
      <c r="E17" s="19"/>
      <c r="F17" s="25"/>
      <c r="G17" s="20"/>
      <c r="H17" s="21"/>
      <c r="I17" s="21"/>
      <c r="J17" s="66"/>
      <c r="K17" s="67"/>
      <c r="L17" s="66"/>
      <c r="M17" s="67"/>
      <c r="N17" s="67"/>
      <c r="O17" s="21"/>
    </row>
    <row r="18" s="1" customFormat="1" customHeight="1" spans="1:15">
      <c r="A18" s="15">
        <v>4</v>
      </c>
      <c r="B18" s="16">
        <v>43068</v>
      </c>
      <c r="C18" s="17" t="s">
        <v>39</v>
      </c>
      <c r="D18" s="18">
        <v>1000000</v>
      </c>
      <c r="E18" s="39">
        <v>43066</v>
      </c>
      <c r="F18" s="18">
        <v>1000000</v>
      </c>
      <c r="G18" s="20">
        <v>0.03</v>
      </c>
      <c r="H18" s="21">
        <f t="shared" ref="H18:H23" si="1">ROUNDUP(D18*G18,2)</f>
        <v>30000</v>
      </c>
      <c r="I18" s="21">
        <v>0</v>
      </c>
      <c r="J18" s="66">
        <v>0</v>
      </c>
      <c r="K18" s="67"/>
      <c r="L18" s="75"/>
      <c r="M18" s="9"/>
      <c r="N18" s="77" t="s">
        <v>75</v>
      </c>
      <c r="O18" s="83">
        <f>ROUNDUP(D18-H18-J18-L18-O24,2)</f>
        <v>970000</v>
      </c>
    </row>
    <row r="19" s="2" customFormat="1" ht="8" customHeight="1" spans="1:15">
      <c r="A19" s="40"/>
      <c r="B19" s="41"/>
      <c r="C19" s="42"/>
      <c r="D19" s="43"/>
      <c r="E19" s="44"/>
      <c r="F19" s="43"/>
      <c r="G19" s="45"/>
      <c r="H19" s="46"/>
      <c r="I19" s="46"/>
      <c r="J19" s="84"/>
      <c r="K19" s="72"/>
      <c r="L19" s="85"/>
      <c r="M19" s="12"/>
      <c r="N19" s="86"/>
      <c r="O19" s="87"/>
    </row>
    <row r="20" s="2" customFormat="1" customHeight="1" spans="1:15">
      <c r="A20" s="15"/>
      <c r="B20" s="38"/>
      <c r="C20" s="17"/>
      <c r="D20" s="25"/>
      <c r="E20" s="19"/>
      <c r="F20" s="25"/>
      <c r="G20" s="20"/>
      <c r="H20" s="21"/>
      <c r="I20" s="21"/>
      <c r="J20" s="66"/>
      <c r="K20" s="67"/>
      <c r="L20" s="66"/>
      <c r="M20" s="67"/>
      <c r="N20" s="67"/>
      <c r="O20" s="21"/>
    </row>
    <row r="21" s="3" customFormat="1" customHeight="1" spans="1:15">
      <c r="A21" s="15">
        <v>5</v>
      </c>
      <c r="B21" s="16">
        <v>43144</v>
      </c>
      <c r="C21" s="17" t="s">
        <v>39</v>
      </c>
      <c r="D21" s="18">
        <v>200000</v>
      </c>
      <c r="E21" s="19">
        <v>43139</v>
      </c>
      <c r="F21" s="18">
        <v>200000</v>
      </c>
      <c r="G21" s="29">
        <v>0.03</v>
      </c>
      <c r="H21" s="21">
        <f t="shared" si="1"/>
        <v>6000</v>
      </c>
      <c r="I21" s="21">
        <v>0</v>
      </c>
      <c r="J21" s="66">
        <v>0</v>
      </c>
      <c r="K21" s="67"/>
      <c r="L21" s="75"/>
      <c r="M21" s="9"/>
      <c r="N21" s="74" t="s">
        <v>76</v>
      </c>
      <c r="O21" s="83">
        <f>ROUNDUP(D21-H21-J21-L21-O30,2)</f>
        <v>194000</v>
      </c>
    </row>
    <row r="22" s="2" customFormat="1" customHeight="1" spans="1:15">
      <c r="A22" s="15"/>
      <c r="B22" s="38"/>
      <c r="C22" s="17"/>
      <c r="D22" s="25"/>
      <c r="E22" s="19"/>
      <c r="F22" s="25"/>
      <c r="G22" s="20"/>
      <c r="H22" s="21"/>
      <c r="I22" s="21"/>
      <c r="J22" s="66"/>
      <c r="K22" s="67"/>
      <c r="L22" s="66"/>
      <c r="M22" s="67"/>
      <c r="N22" s="67"/>
      <c r="O22" s="21"/>
    </row>
    <row r="23" s="2" customFormat="1" ht="34" customHeight="1" spans="1:15">
      <c r="A23" s="27">
        <v>6</v>
      </c>
      <c r="B23" s="16">
        <v>43495</v>
      </c>
      <c r="C23" s="17" t="s">
        <v>39</v>
      </c>
      <c r="D23" s="18">
        <v>100000</v>
      </c>
      <c r="E23" s="44">
        <v>43494</v>
      </c>
      <c r="F23" s="18">
        <v>100000</v>
      </c>
      <c r="G23" s="29">
        <v>0.03</v>
      </c>
      <c r="H23" s="21">
        <f t="shared" si="1"/>
        <v>3000</v>
      </c>
      <c r="I23" s="88">
        <v>0</v>
      </c>
      <c r="J23" s="89">
        <v>500</v>
      </c>
      <c r="K23" s="90"/>
      <c r="L23" s="91">
        <v>2000</v>
      </c>
      <c r="M23" s="92" t="s">
        <v>79</v>
      </c>
      <c r="N23" s="74" t="s">
        <v>76</v>
      </c>
      <c r="O23" s="83">
        <f>ROUNDUP(D23-H23-I23-J23-L236-L23,2)</f>
        <v>94500</v>
      </c>
    </row>
    <row r="24" s="1" customFormat="1" customHeight="1" spans="1:15">
      <c r="A24" s="15"/>
      <c r="B24" s="24"/>
      <c r="C24" s="17"/>
      <c r="D24" s="25"/>
      <c r="E24" s="19"/>
      <c r="F24" s="25"/>
      <c r="G24" s="20"/>
      <c r="H24" s="21"/>
      <c r="I24" s="21"/>
      <c r="J24" s="66"/>
      <c r="K24" s="93" t="s">
        <v>85</v>
      </c>
      <c r="L24" s="66"/>
      <c r="M24" s="67"/>
      <c r="N24" s="67"/>
      <c r="O24" s="21"/>
    </row>
    <row r="25" s="1" customFormat="1" ht="30" customHeight="1" spans="1:15">
      <c r="A25" s="47">
        <v>7</v>
      </c>
      <c r="B25" s="41">
        <v>43752</v>
      </c>
      <c r="C25" s="42" t="s">
        <v>39</v>
      </c>
      <c r="D25" s="43">
        <v>284630.82</v>
      </c>
      <c r="E25" s="44">
        <v>43707</v>
      </c>
      <c r="F25" s="43">
        <v>284630.82</v>
      </c>
      <c r="G25" s="48">
        <v>0.03</v>
      </c>
      <c r="H25" s="46">
        <f>ROUNDUP(D25*G25,2)</f>
        <v>8538.93</v>
      </c>
      <c r="I25" s="94">
        <v>0</v>
      </c>
      <c r="J25" s="95">
        <v>0</v>
      </c>
      <c r="K25" s="96"/>
      <c r="L25" s="91">
        <f>ROUNDUP(D25*1%,0)</f>
        <v>2847</v>
      </c>
      <c r="M25" s="92" t="s">
        <v>79</v>
      </c>
      <c r="N25" s="93" t="s">
        <v>76</v>
      </c>
      <c r="O25" s="87">
        <f>ROUNDUP(D25-H25-I25-J25-L239-L25,2)</f>
        <v>273244.89</v>
      </c>
    </row>
    <row r="26" s="1" customFormat="1" customHeight="1" spans="1:15">
      <c r="A26" s="15"/>
      <c r="B26" s="24"/>
      <c r="C26" s="17"/>
      <c r="D26" s="25"/>
      <c r="E26" s="19"/>
      <c r="F26"/>
      <c r="G26" s="20"/>
      <c r="H26" s="21"/>
      <c r="I26" s="21"/>
      <c r="J26" s="66"/>
      <c r="K26" s="93"/>
      <c r="L26" s="66"/>
      <c r="M26" s="67"/>
      <c r="N26" s="67"/>
      <c r="O26" s="21"/>
    </row>
    <row r="27" s="1" customFormat="1" ht="44" customHeight="1" spans="1:15">
      <c r="A27" s="15">
        <v>8</v>
      </c>
      <c r="B27" s="24">
        <v>44120</v>
      </c>
      <c r="C27" s="17"/>
      <c r="D27" s="25"/>
      <c r="E27" s="19"/>
      <c r="F27" s="25"/>
      <c r="G27" s="20"/>
      <c r="H27" s="21"/>
      <c r="I27" s="21"/>
      <c r="J27" s="84">
        <v>50</v>
      </c>
      <c r="K27" s="93" t="s">
        <v>87</v>
      </c>
      <c r="L27" s="84">
        <v>-4847</v>
      </c>
      <c r="M27" s="67"/>
      <c r="N27" s="97" t="s">
        <v>88</v>
      </c>
      <c r="O27" s="46">
        <v>4797</v>
      </c>
    </row>
    <row r="28" s="1" customFormat="1" customHeight="1" spans="1:18">
      <c r="A28" s="15"/>
      <c r="B28" s="24"/>
      <c r="C28" s="17"/>
      <c r="D28" s="25"/>
      <c r="E28" s="19"/>
      <c r="F28" s="25"/>
      <c r="G28" s="20"/>
      <c r="H28" s="21"/>
      <c r="I28" s="21"/>
      <c r="J28" s="66"/>
      <c r="K28" s="93"/>
      <c r="L28" s="66"/>
      <c r="M28" s="93"/>
      <c r="N28" s="67"/>
      <c r="O28" s="21"/>
      <c r="R28"/>
    </row>
    <row r="29" s="1" customFormat="1" ht="32" customHeight="1" spans="1:16">
      <c r="A29" s="7" t="s">
        <v>45</v>
      </c>
      <c r="B29" s="7"/>
      <c r="C29" s="49" t="s">
        <v>46</v>
      </c>
      <c r="D29" s="50">
        <f>SUM(D7:D28)</f>
        <v>9084630.82</v>
      </c>
      <c r="E29" s="49" t="s">
        <v>46</v>
      </c>
      <c r="F29" s="50">
        <f>SUM(F7:F28)</f>
        <v>9084630.82</v>
      </c>
      <c r="G29" s="49" t="s">
        <v>46</v>
      </c>
      <c r="H29" s="50">
        <f>SUM(H7:H28)</f>
        <v>272538.93</v>
      </c>
      <c r="I29" s="50">
        <f>SUM(I7:I28)</f>
        <v>549101.02</v>
      </c>
      <c r="J29" s="50">
        <f>SUM(J7:J28)</f>
        <v>5370</v>
      </c>
      <c r="K29" s="49" t="s">
        <v>46</v>
      </c>
      <c r="L29" s="50">
        <f>SUM(L7:L28)</f>
        <v>0</v>
      </c>
      <c r="M29" s="49" t="s">
        <v>46</v>
      </c>
      <c r="N29" s="49" t="s">
        <v>46</v>
      </c>
      <c r="O29" s="50">
        <f>SUM(O7:O28)</f>
        <v>8257620.87</v>
      </c>
      <c r="P29" s="1">
        <f>D29-H29-I29-J29-O29</f>
        <v>0</v>
      </c>
    </row>
    <row r="30" s="1" customFormat="1" ht="35" customHeight="1" spans="1:15">
      <c r="A30" s="7" t="s">
        <v>47</v>
      </c>
      <c r="B30" s="7"/>
      <c r="C30" s="7" t="s">
        <v>48</v>
      </c>
      <c r="D30" s="7"/>
      <c r="E30" s="51">
        <f>O25</f>
        <v>273244.89</v>
      </c>
      <c r="F30" s="51"/>
      <c r="G30" s="51"/>
      <c r="H30" s="51"/>
      <c r="I30" s="7" t="s">
        <v>49</v>
      </c>
      <c r="J30" s="7"/>
      <c r="K30" s="7" t="s">
        <v>50</v>
      </c>
      <c r="L30" s="51">
        <v>0</v>
      </c>
      <c r="M30" s="51"/>
      <c r="N30" s="51"/>
      <c r="O30" s="51"/>
    </row>
    <row r="31" s="1" customFormat="1" ht="35" customHeight="1" spans="1:18">
      <c r="A31" s="7"/>
      <c r="B31" s="7"/>
      <c r="C31" s="7" t="s">
        <v>51</v>
      </c>
      <c r="D31" s="7"/>
      <c r="E31" s="52">
        <v>0</v>
      </c>
      <c r="F31" s="52"/>
      <c r="G31" s="52"/>
      <c r="H31" s="52"/>
      <c r="I31" s="7"/>
      <c r="J31" s="7"/>
      <c r="K31" s="7" t="s">
        <v>52</v>
      </c>
      <c r="L31" s="98" t="str">
        <f>SUBSTITUTE(SUBSTITUTE(TEXT(INT(L30),"[DBNum2][$-804]G/通用格式元"&amp;IF(INT(L30)=L30,"整",""))&amp;TEXT(MID(L30,FIND(".",L30&amp;".0")+1,1),"[DBNum2][$-804]G/通用格式角")&amp;TEXT(MID(L30,FIND(".",L30&amp;".0")+2,1),"[DBNum2][$-804]G/通用格式分"),"零角","零"),"零分","")</f>
        <v>零元整</v>
      </c>
      <c r="M31" s="98"/>
      <c r="N31" s="98"/>
      <c r="O31" s="98"/>
      <c r="Q31" s="104"/>
      <c r="R31" s="105"/>
    </row>
    <row r="32" s="1" customFormat="1" ht="36" hidden="1" customHeight="1" spans="1:18">
      <c r="A32" s="7" t="s">
        <v>53</v>
      </c>
      <c r="B32" s="7"/>
      <c r="C32" s="53"/>
      <c r="D32" s="53"/>
      <c r="E32" s="53"/>
      <c r="F32" s="53"/>
      <c r="G32" s="53"/>
      <c r="H32" s="53"/>
      <c r="I32" s="7" t="s">
        <v>54</v>
      </c>
      <c r="J32" s="7"/>
      <c r="K32" s="7" t="s">
        <v>55</v>
      </c>
      <c r="L32" s="7"/>
      <c r="M32" s="7"/>
      <c r="N32" s="7"/>
      <c r="O32" s="7"/>
      <c r="Q32" s="104"/>
      <c r="R32" s="105"/>
    </row>
    <row r="33" s="1" customFormat="1" ht="36" hidden="1" customHeight="1" spans="1:18">
      <c r="A33" s="7" t="s">
        <v>56</v>
      </c>
      <c r="B33" s="7"/>
      <c r="C33" s="54"/>
      <c r="D33" s="54"/>
      <c r="E33" s="54"/>
      <c r="F33" s="54"/>
      <c r="G33" s="54"/>
      <c r="H33" s="54"/>
      <c r="I33" s="7" t="s">
        <v>57</v>
      </c>
      <c r="J33" s="7"/>
      <c r="K33" s="54"/>
      <c r="L33" s="54"/>
      <c r="M33" s="54"/>
      <c r="N33" s="54"/>
      <c r="O33" s="54"/>
      <c r="Q33" s="104"/>
      <c r="R33" s="105"/>
    </row>
    <row r="34" s="1" customFormat="1" ht="36" hidden="1" customHeight="1" spans="1:18">
      <c r="A34" s="7" t="s">
        <v>58</v>
      </c>
      <c r="B34" s="7"/>
      <c r="C34" s="55"/>
      <c r="D34" s="55"/>
      <c r="E34" s="55"/>
      <c r="F34" s="55"/>
      <c r="G34" s="55"/>
      <c r="H34" s="55"/>
      <c r="I34" s="7" t="s">
        <v>59</v>
      </c>
      <c r="J34" s="7"/>
      <c r="K34" s="55"/>
      <c r="L34" s="55"/>
      <c r="M34" s="55"/>
      <c r="N34" s="55"/>
      <c r="O34" s="55"/>
      <c r="Q34" s="104"/>
      <c r="R34" s="105"/>
    </row>
    <row r="35" s="1" customFormat="1" ht="36" hidden="1" customHeight="1" spans="1:18">
      <c r="A35" s="7" t="s">
        <v>60</v>
      </c>
      <c r="B35" s="7"/>
      <c r="C35" s="55"/>
      <c r="D35" s="55"/>
      <c r="E35" s="55"/>
      <c r="F35" s="55"/>
      <c r="G35" s="55"/>
      <c r="H35" s="55"/>
      <c r="I35" s="7" t="s">
        <v>61</v>
      </c>
      <c r="J35" s="7"/>
      <c r="K35" s="55"/>
      <c r="L35" s="55"/>
      <c r="M35" s="55"/>
      <c r="N35" s="55"/>
      <c r="O35" s="55"/>
      <c r="Q35" s="104"/>
      <c r="R35" s="105"/>
    </row>
    <row r="36" s="1" customFormat="1" customHeight="1" spans="2:18">
      <c r="B36" s="4"/>
      <c r="D36" s="5"/>
      <c r="E36" s="4"/>
      <c r="F36" s="5"/>
      <c r="H36" s="5"/>
      <c r="J36" s="5"/>
      <c r="O36" s="5"/>
      <c r="Q36" s="106"/>
      <c r="R36" s="107"/>
    </row>
    <row r="37" s="1" customFormat="1" customHeight="1" spans="2:15">
      <c r="B37" s="4"/>
      <c r="D37" s="5"/>
      <c r="E37" s="4"/>
      <c r="F37" s="5"/>
      <c r="H37" s="5"/>
      <c r="J37" s="5"/>
      <c r="O37" s="5"/>
    </row>
    <row r="38" s="1" customFormat="1" customHeight="1" spans="2:17">
      <c r="B38" s="4"/>
      <c r="D38" s="5"/>
      <c r="E38" s="4"/>
      <c r="F38" s="5"/>
      <c r="H38" s="5"/>
      <c r="J38" s="5"/>
      <c r="O38" s="5"/>
      <c r="Q38"/>
    </row>
    <row r="39" s="1" customFormat="1" customHeight="1" spans="2:15">
      <c r="B39" s="4"/>
      <c r="D39" s="5"/>
      <c r="E39" s="4"/>
      <c r="F39" s="5"/>
      <c r="H39" s="5"/>
      <c r="J39" s="5"/>
      <c r="O39" s="5"/>
    </row>
    <row r="40" s="1" customFormat="1" customHeight="1" spans="2:15">
      <c r="B40"/>
      <c r="D40" s="5"/>
      <c r="E40" s="4"/>
      <c r="F40" s="5"/>
      <c r="H40" s="5"/>
      <c r="J40" s="5"/>
      <c r="O40" s="5"/>
    </row>
    <row r="41" s="1" customFormat="1" customHeight="1" spans="2:15">
      <c r="B41"/>
      <c r="D41" s="5"/>
      <c r="E41" s="4"/>
      <c r="F41" s="5"/>
      <c r="H41" s="5"/>
      <c r="J41" s="5"/>
      <c r="O41" s="5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8:M8"/>
    <mergeCell ref="A29:B29"/>
    <mergeCell ref="C30:D30"/>
    <mergeCell ref="E30:H30"/>
    <mergeCell ref="L30:O30"/>
    <mergeCell ref="C31:D31"/>
    <mergeCell ref="E31:H31"/>
    <mergeCell ref="L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5:A6"/>
    <mergeCell ref="A11:A12"/>
    <mergeCell ref="H3:H4"/>
    <mergeCell ref="A30:B31"/>
    <mergeCell ref="I30:J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7-1</vt:lpstr>
      <vt:lpstr>7-2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2017-01-17T04:48:00Z</dcterms:created>
  <cp:lastPrinted>2017-09-11T02:03:00Z</cp:lastPrinted>
  <dcterms:modified xsi:type="dcterms:W3CDTF">2025-02-14T07:11:43Z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4D34264B414C4F83BAC12F3C952E4EFF_12</vt:lpwstr>
  </property>
</Properties>
</file>