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9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</sheets>
  <calcPr calcId="144525"/>
</workbook>
</file>

<file path=xl/sharedStrings.xml><?xml version="1.0" encoding="utf-8"?>
<sst xmlns="http://schemas.openxmlformats.org/spreadsheetml/2006/main" count="1024" uniqueCount="90">
  <si>
    <t xml:space="preserve">工程款支付证书 </t>
  </si>
  <si>
    <t>本次</t>
  </si>
  <si>
    <t>工程名称</t>
  </si>
  <si>
    <t>阜南县曹集镇十三五农村道路畅通工程第三批（老村级道路加宽改造工程）</t>
  </si>
  <si>
    <t>ERP编号</t>
  </si>
  <si>
    <t>档案编号</t>
  </si>
  <si>
    <t>CD2017-020</t>
  </si>
  <si>
    <t>2017.3.15</t>
  </si>
  <si>
    <t>武 鹏</t>
  </si>
  <si>
    <t>120日历天</t>
  </si>
  <si>
    <t>阜南县
曹集镇</t>
  </si>
  <si>
    <t>唐  智13905685983</t>
  </si>
  <si>
    <t>中标书、施工合
同和投资协议原件</t>
  </si>
  <si>
    <t>中标（现场负责人王世磊18255844546）</t>
  </si>
  <si>
    <t>合同金额</t>
  </si>
  <si>
    <t>中标  日期</t>
  </si>
  <si>
    <t>已    供       工程资料</t>
  </si>
  <si>
    <t>中标书、施工合同和投资协议原件</t>
  </si>
  <si>
    <t>庐江</t>
  </si>
  <si>
    <t>责任  单位</t>
  </si>
  <si>
    <t>经营中心</t>
  </si>
  <si>
    <t>决算金额</t>
  </si>
  <si>
    <t>竣工  日期</t>
  </si>
  <si>
    <t xml:space="preserve">合肥 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</si>
  <si>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</si>
  <si>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</si>
  <si>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</si>
  <si>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</si>
  <si>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</si>
  <si>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</si>
  <si>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</si>
  <si>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</si>
  <si>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</si>
  <si>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</si>
  <si>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</si>
  <si>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</si>
  <si>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</si>
  <si>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</si>
  <si>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</si>
  <si>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</si>
  <si>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2017.10.30办理外经证费用500</t>
  </si>
  <si>
    <t>齐彦军</t>
  </si>
  <si>
    <t>借款利息</t>
  </si>
  <si>
    <t>2.12齐</t>
  </si>
  <si>
    <t>12.25齐</t>
  </si>
  <si>
    <t>2017.10.30办理外经证费用500  +2017.3.31项目部印章一枚300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</si>
  <si>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</si>
  <si>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</si>
  <si>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</si>
  <si>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</si>
  <si>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</si>
  <si>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</si>
  <si>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</si>
  <si>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</si>
  <si>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</si>
  <si>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</si>
  <si>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</si>
  <si>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</si>
  <si>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</si>
  <si>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</si>
  <si>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</si>
  <si>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</si>
  <si>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</si>
  <si>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唐 智  齐彦军13905685983</t>
  </si>
  <si>
    <t>暂扣25万</t>
  </si>
  <si>
    <t>4.9材料</t>
  </si>
  <si>
    <t>办理外、印章</t>
  </si>
  <si>
    <t>申请支付上次的暂扣款25万代转材料款</t>
  </si>
  <si>
    <t>退</t>
  </si>
  <si>
    <t>材料</t>
  </si>
  <si>
    <t>唐智 齐彦军13905685983</t>
  </si>
  <si>
    <t>暂扣20万</t>
  </si>
  <si>
    <t>申请支付上次的暂扣款20万代转材料款</t>
  </si>
  <si>
    <t>暂扣23000</t>
  </si>
  <si>
    <t>6材料</t>
  </si>
  <si>
    <t>成本不够暂扣18000；  焦玉平案案件费用暂扣5000；  借款本次不扣，下次再扣</t>
  </si>
  <si>
    <t>退暂扣18000</t>
  </si>
  <si>
    <t>7材料</t>
  </si>
  <si>
    <t>成本已提供，退暂扣18000；  借款本次不扣，下次再扣</t>
  </si>
  <si>
    <r>
      <rPr>
        <b/>
        <sz val="8"/>
        <color rgb="FF002060"/>
        <rFont val="宋体"/>
        <charset val="134"/>
      </rPr>
      <t>成本不够暂扣18000；</t>
    </r>
    <r>
      <rPr>
        <b/>
        <sz val="8"/>
        <color rgb="FFFF0000"/>
        <rFont val="宋体"/>
        <charset val="134"/>
      </rPr>
      <t xml:space="preserve">  焦玉平案案件费用暂扣5000；  借款本次不扣，下次再扣</t>
    </r>
  </si>
  <si>
    <t>还70万本及息</t>
  </si>
  <si>
    <t>1%预留损失准备金</t>
  </si>
  <si>
    <t>10材料</t>
  </si>
  <si>
    <t>立皖 产品款</t>
  </si>
  <si>
    <t xml:space="preserve">立皖的护栏产品款退回了昌达39435，安排支付给合作人，因为张寨、中岗不是此项目的
</t>
  </si>
  <si>
    <t>10.26收到退款</t>
  </si>
  <si>
    <t>周转金</t>
  </si>
  <si>
    <t>利息</t>
  </si>
  <si>
    <t>1材料</t>
  </si>
  <si>
    <t>利息合计</t>
  </si>
</sst>
</file>

<file path=xl/styles.xml><?xml version="1.0" encoding="utf-8"?>
<styleSheet xmlns="http://schemas.openxmlformats.org/spreadsheetml/2006/main">
  <numFmts count="11">
    <numFmt numFmtId="176" formatCode="yyyy/m/d;@"/>
    <numFmt numFmtId="41" formatCode="_ * #,##0_ ;_ * \-#,##0_ ;_ * &quot;-&quot;_ ;_ @_ "/>
    <numFmt numFmtId="42" formatCode="_ &quot;￥&quot;* #,##0_ ;_ &quot;￥&quot;* \-#,##0_ ;_ &quot;￥&quot;* &quot;-&quot;_ ;_ @_ "/>
    <numFmt numFmtId="177" formatCode="m/d;@"/>
    <numFmt numFmtId="44" formatCode="_ &quot;￥&quot;* #,##0.00_ ;_ &quot;￥&quot;* \-#,##0.00_ ;_ &quot;￥&quot;* &quot;-&quot;??_ ;_ @_ "/>
    <numFmt numFmtId="178" formatCode="#,##0.00_ "/>
    <numFmt numFmtId="179" formatCode="0_ "/>
    <numFmt numFmtId="180" formatCode="yy/m/d;@"/>
    <numFmt numFmtId="43" formatCode="_ * #,##0.00_ ;_ * \-#,##0.00_ ;_ * &quot;-&quot;??_ ;_ @_ "/>
    <numFmt numFmtId="181" formatCode="0.0%"/>
    <numFmt numFmtId="182" formatCode="0.00_ "/>
  </numFmts>
  <fonts count="52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ajor"/>
    </font>
    <font>
      <b/>
      <sz val="12"/>
      <color rgb="FFFF0000"/>
      <name val="宋体"/>
      <charset val="134"/>
    </font>
    <font>
      <b/>
      <sz val="8"/>
      <name val="宋体"/>
      <charset val="134"/>
    </font>
    <font>
      <sz val="8"/>
      <name val="宋体"/>
      <charset val="134"/>
      <scheme val="major"/>
    </font>
    <font>
      <b/>
      <sz val="10"/>
      <color rgb="FFFF0000"/>
      <name val="宋体"/>
      <charset val="134"/>
    </font>
    <font>
      <sz val="8"/>
      <color rgb="FFFF000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9"/>
      <color rgb="FF7030A0"/>
      <name val="宋体"/>
      <charset val="134"/>
    </font>
    <font>
      <b/>
      <sz val="9"/>
      <color rgb="FFFFC000"/>
      <name val="宋体"/>
      <charset val="134"/>
    </font>
    <font>
      <b/>
      <sz val="8"/>
      <color rgb="FFFFC000"/>
      <name val="宋体"/>
      <charset val="134"/>
    </font>
    <font>
      <b/>
      <sz val="9"/>
      <color rgb="FFFF0000"/>
      <name val="宋体"/>
      <charset val="134"/>
    </font>
    <font>
      <b/>
      <sz val="8"/>
      <color rgb="FFFF0000"/>
      <name val="宋体"/>
      <charset val="134"/>
    </font>
    <font>
      <b/>
      <sz val="8"/>
      <color rgb="FF002060"/>
      <name val="宋体"/>
      <charset val="134"/>
    </font>
    <font>
      <b/>
      <sz val="8"/>
      <color rgb="FF7030A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6"/>
      <color theme="1"/>
      <name val="仿宋"/>
      <charset val="134"/>
    </font>
    <font>
      <sz val="10"/>
      <color rgb="FF00B050"/>
      <name val="宋体"/>
      <charset val="134"/>
      <scheme val="minor"/>
    </font>
    <font>
      <b/>
      <sz val="14"/>
      <name val="宋体"/>
      <charset val="134"/>
    </font>
    <font>
      <sz val="9"/>
      <color rgb="FFFF0000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6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4" fillId="9" borderId="10" applyNumberFormat="0" applyAlignment="0" applyProtection="0">
      <alignment vertical="center"/>
    </xf>
    <xf numFmtId="0" fontId="40" fillId="9" borderId="11" applyNumberFormat="0" applyAlignment="0" applyProtection="0">
      <alignment vertical="center"/>
    </xf>
    <xf numFmtId="0" fontId="48" fillId="19" borderId="16" applyNumberForma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9" fillId="0" borderId="0"/>
    <xf numFmtId="0" fontId="33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51" fillId="0" borderId="0">
      <alignment vertical="center"/>
    </xf>
    <xf numFmtId="0" fontId="39" fillId="0" borderId="0"/>
  </cellStyleXfs>
  <cellXfs count="163">
    <xf numFmtId="0" fontId="0" fillId="0" borderId="0" xfId="0">
      <alignment vertical="center"/>
    </xf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3" fillId="0" borderId="0" xfId="51" applyFont="1" applyFill="1" applyBorder="1" applyAlignment="1">
      <alignment horizontal="center" vertical="center"/>
    </xf>
    <xf numFmtId="180" fontId="3" fillId="0" borderId="0" xfId="51" applyNumberFormat="1" applyFont="1" applyFill="1" applyBorder="1" applyAlignment="1">
      <alignment horizontal="center" vertical="center"/>
    </xf>
    <xf numFmtId="178" fontId="3" fillId="0" borderId="0" xfId="51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shrinkToFit="1"/>
    </xf>
    <xf numFmtId="178" fontId="5" fillId="0" borderId="2" xfId="51" applyNumberFormat="1" applyFont="1" applyFill="1" applyBorder="1" applyAlignment="1">
      <alignment horizontal="center" vertical="center" shrinkToFit="1"/>
    </xf>
    <xf numFmtId="178" fontId="5" fillId="0" borderId="2" xfId="51" applyNumberFormat="1" applyFont="1" applyFill="1" applyBorder="1" applyAlignment="1">
      <alignment horizontal="center" vertical="center" wrapText="1"/>
    </xf>
    <xf numFmtId="176" fontId="3" fillId="0" borderId="2" xfId="51" applyNumberFormat="1" applyFont="1" applyFill="1" applyBorder="1" applyAlignment="1">
      <alignment horizontal="center" vertical="center" wrapText="1"/>
    </xf>
    <xf numFmtId="180" fontId="5" fillId="0" borderId="2" xfId="51" applyNumberFormat="1" applyFont="1" applyFill="1" applyBorder="1" applyAlignment="1">
      <alignment horizontal="center" vertical="center" wrapText="1"/>
    </xf>
    <xf numFmtId="0" fontId="3" fillId="2" borderId="3" xfId="51" applyFont="1" applyFill="1" applyBorder="1" applyAlignment="1">
      <alignment horizontal="center" vertical="center" wrapText="1"/>
    </xf>
    <xf numFmtId="180" fontId="3" fillId="2" borderId="2" xfId="51" applyNumberFormat="1" applyFont="1" applyFill="1" applyBorder="1" applyAlignment="1">
      <alignment horizontal="center" vertical="center" shrinkToFit="1"/>
    </xf>
    <xf numFmtId="14" fontId="3" fillId="2" borderId="2" xfId="51" applyNumberFormat="1" applyFont="1" applyFill="1" applyBorder="1" applyAlignment="1">
      <alignment horizontal="center" vertical="center" wrapText="1"/>
    </xf>
    <xf numFmtId="178" fontId="3" fillId="2" borderId="2" xfId="51" applyNumberFormat="1" applyFont="1" applyFill="1" applyBorder="1" applyAlignment="1">
      <alignment horizontal="right" vertical="center" shrinkToFit="1"/>
    </xf>
    <xf numFmtId="177" fontId="3" fillId="2" borderId="2" xfId="51" applyNumberFormat="1" applyFont="1" applyFill="1" applyBorder="1" applyAlignment="1">
      <alignment horizontal="center" vertical="center" wrapText="1"/>
    </xf>
    <xf numFmtId="181" fontId="3" fillId="0" borderId="2" xfId="19" applyNumberFormat="1" applyFont="1" applyFill="1" applyBorder="1" applyAlignment="1">
      <alignment horizontal="center" vertical="center" wrapText="1"/>
    </xf>
    <xf numFmtId="0" fontId="3" fillId="2" borderId="4" xfId="51" applyFont="1" applyFill="1" applyBorder="1" applyAlignment="1">
      <alignment horizontal="center" vertical="center" wrapText="1"/>
    </xf>
    <xf numFmtId="180" fontId="3" fillId="2" borderId="2" xfId="51" applyNumberFormat="1" applyFont="1" applyFill="1" applyBorder="1" applyAlignment="1">
      <alignment vertical="center" shrinkToFit="1"/>
    </xf>
    <xf numFmtId="178" fontId="3" fillId="2" borderId="2" xfId="51" applyNumberFormat="1" applyFont="1" applyFill="1" applyBorder="1" applyAlignment="1">
      <alignment vertical="center" shrinkToFit="1"/>
    </xf>
    <xf numFmtId="0" fontId="3" fillId="2" borderId="5" xfId="51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center" vertical="center" wrapText="1"/>
    </xf>
    <xf numFmtId="182" fontId="6" fillId="0" borderId="2" xfId="0" applyNumberFormat="1" applyFont="1" applyFill="1" applyBorder="1" applyAlignment="1">
      <alignment vertical="center"/>
    </xf>
    <xf numFmtId="14" fontId="7" fillId="0" borderId="2" xfId="51" applyNumberFormat="1" applyFont="1" applyBorder="1" applyAlignment="1">
      <alignment horizontal="center" vertical="center" wrapText="1"/>
    </xf>
    <xf numFmtId="180" fontId="3" fillId="2" borderId="2" xfId="51" applyNumberFormat="1" applyFont="1" applyFill="1" applyBorder="1" applyAlignment="1">
      <alignment horizontal="left" vertical="center" shrinkToFit="1"/>
    </xf>
    <xf numFmtId="9" fontId="3" fillId="0" borderId="2" xfId="19" applyFont="1" applyFill="1" applyBorder="1" applyAlignment="1">
      <alignment horizontal="center" vertical="center" wrapText="1"/>
    </xf>
    <xf numFmtId="0" fontId="2" fillId="2" borderId="2" xfId="51" applyFont="1" applyFill="1" applyBorder="1" applyAlignment="1">
      <alignment horizontal="center" vertical="center" wrapText="1"/>
    </xf>
    <xf numFmtId="180" fontId="8" fillId="2" borderId="2" xfId="51" applyNumberFormat="1" applyFont="1" applyFill="1" applyBorder="1" applyAlignment="1">
      <alignment vertical="center"/>
    </xf>
    <xf numFmtId="14" fontId="2" fillId="2" borderId="2" xfId="51" applyNumberFormat="1" applyFont="1" applyFill="1" applyBorder="1" applyAlignment="1">
      <alignment horizontal="center" vertical="center" wrapText="1"/>
    </xf>
    <xf numFmtId="178" fontId="2" fillId="2" borderId="2" xfId="51" applyNumberFormat="1" applyFont="1" applyFill="1" applyBorder="1" applyAlignment="1">
      <alignment vertical="center" shrinkToFit="1"/>
    </xf>
    <xf numFmtId="177" fontId="2" fillId="2" borderId="2" xfId="51" applyNumberFormat="1" applyFont="1" applyFill="1" applyBorder="1" applyAlignment="1">
      <alignment horizontal="center" vertical="center" wrapText="1"/>
    </xf>
    <xf numFmtId="182" fontId="9" fillId="0" borderId="2" xfId="0" applyNumberFormat="1" applyFont="1" applyFill="1" applyBorder="1" applyAlignment="1">
      <alignment vertical="center"/>
    </xf>
    <xf numFmtId="9" fontId="2" fillId="0" borderId="2" xfId="19" applyFont="1" applyFill="1" applyBorder="1" applyAlignment="1">
      <alignment horizontal="center" vertical="center" wrapText="1"/>
    </xf>
    <xf numFmtId="180" fontId="2" fillId="2" borderId="2" xfId="51" applyNumberFormat="1" applyFont="1" applyFill="1" applyBorder="1" applyAlignment="1">
      <alignment vertical="center" shrinkToFit="1"/>
    </xf>
    <xf numFmtId="14" fontId="10" fillId="0" borderId="2" xfId="51" applyNumberFormat="1" applyFont="1" applyBorder="1" applyAlignment="1">
      <alignment horizontal="center" vertical="center" wrapText="1"/>
    </xf>
    <xf numFmtId="0" fontId="1" fillId="2" borderId="2" xfId="51" applyFont="1" applyFill="1" applyBorder="1" applyAlignment="1">
      <alignment horizontal="center" vertical="center" wrapText="1"/>
    </xf>
    <xf numFmtId="180" fontId="1" fillId="2" borderId="2" xfId="51" applyNumberFormat="1" applyFont="1" applyFill="1" applyBorder="1" applyAlignment="1">
      <alignment vertical="center" shrinkToFit="1"/>
    </xf>
    <xf numFmtId="14" fontId="1" fillId="2" borderId="2" xfId="51" applyNumberFormat="1" applyFont="1" applyFill="1" applyBorder="1" applyAlignment="1">
      <alignment horizontal="center" vertical="center" wrapText="1"/>
    </xf>
    <xf numFmtId="178" fontId="1" fillId="2" borderId="2" xfId="51" applyNumberFormat="1" applyFont="1" applyFill="1" applyBorder="1" applyAlignment="1">
      <alignment vertical="center" shrinkToFit="1"/>
    </xf>
    <xf numFmtId="177" fontId="1" fillId="2" borderId="2" xfId="51" applyNumberFormat="1" applyFont="1" applyFill="1" applyBorder="1" applyAlignment="1">
      <alignment horizontal="center" vertical="center" wrapText="1"/>
    </xf>
    <xf numFmtId="181" fontId="1" fillId="0" borderId="2" xfId="19" applyNumberFormat="1" applyFont="1" applyFill="1" applyBorder="1" applyAlignment="1">
      <alignment horizontal="center" vertical="center" wrapText="1"/>
    </xf>
    <xf numFmtId="0" fontId="11" fillId="2" borderId="2" xfId="51" applyFont="1" applyFill="1" applyBorder="1" applyAlignment="1">
      <alignment horizontal="center" vertical="center" wrapText="1"/>
    </xf>
    <xf numFmtId="180" fontId="11" fillId="2" borderId="2" xfId="51" applyNumberFormat="1" applyFont="1" applyFill="1" applyBorder="1" applyAlignment="1">
      <alignment vertical="center" shrinkToFit="1"/>
    </xf>
    <xf numFmtId="14" fontId="11" fillId="2" borderId="2" xfId="51" applyNumberFormat="1" applyFont="1" applyFill="1" applyBorder="1" applyAlignment="1">
      <alignment horizontal="center" vertical="center" wrapText="1"/>
    </xf>
    <xf numFmtId="178" fontId="11" fillId="2" borderId="2" xfId="51" applyNumberFormat="1" applyFont="1" applyFill="1" applyBorder="1" applyAlignment="1">
      <alignment vertical="center" shrinkToFit="1"/>
    </xf>
    <xf numFmtId="177" fontId="11" fillId="2" borderId="2" xfId="51" applyNumberFormat="1" applyFont="1" applyFill="1" applyBorder="1" applyAlignment="1">
      <alignment horizontal="center" vertical="center" wrapText="1"/>
    </xf>
    <xf numFmtId="9" fontId="11" fillId="0" borderId="2" xfId="19" applyFont="1" applyFill="1" applyBorder="1" applyAlignment="1">
      <alignment horizontal="center" vertical="center" wrapText="1"/>
    </xf>
    <xf numFmtId="0" fontId="3" fillId="3" borderId="2" xfId="51" applyFont="1" applyFill="1" applyBorder="1" applyAlignment="1">
      <alignment horizontal="center" vertical="center" shrinkToFit="1"/>
    </xf>
    <xf numFmtId="178" fontId="12" fillId="3" borderId="2" xfId="51" applyNumberFormat="1" applyFont="1" applyFill="1" applyBorder="1" applyAlignment="1">
      <alignment horizontal="right" vertical="center" shrinkToFit="1"/>
    </xf>
    <xf numFmtId="178" fontId="13" fillId="3" borderId="2" xfId="51" applyNumberFormat="1" applyFont="1" applyFill="1" applyBorder="1" applyAlignment="1">
      <alignment horizontal="center" vertical="center" shrinkToFit="1"/>
    </xf>
    <xf numFmtId="178" fontId="13" fillId="0" borderId="2" xfId="51" applyNumberFormat="1" applyFont="1" applyFill="1" applyBorder="1" applyAlignment="1">
      <alignment horizontal="center" vertical="center" shrinkToFit="1"/>
    </xf>
    <xf numFmtId="0" fontId="3" fillId="0" borderId="0" xfId="51" applyFont="1" applyFill="1" applyAlignment="1">
      <alignment horizontal="center" vertical="center"/>
    </xf>
    <xf numFmtId="0" fontId="3" fillId="0" borderId="2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top" wrapText="1"/>
    </xf>
    <xf numFmtId="0" fontId="5" fillId="0" borderId="2" xfId="51" applyFont="1" applyFill="1" applyBorder="1" applyAlignment="1">
      <alignment horizontal="center" vertical="center"/>
    </xf>
    <xf numFmtId="179" fontId="5" fillId="0" borderId="2" xfId="8" applyNumberFormat="1" applyFont="1" applyFill="1" applyBorder="1" applyAlignment="1">
      <alignment horizontal="center" vertical="center"/>
    </xf>
    <xf numFmtId="0" fontId="5" fillId="2" borderId="6" xfId="51" applyFont="1" applyFill="1" applyBorder="1" applyAlignment="1">
      <alignment horizontal="center" vertical="center" wrapText="1"/>
    </xf>
    <xf numFmtId="0" fontId="3" fillId="0" borderId="7" xfId="51" applyFont="1" applyFill="1" applyBorder="1" applyAlignment="1">
      <alignment horizontal="left" vertical="center" wrapText="1"/>
    </xf>
    <xf numFmtId="0" fontId="3" fillId="0" borderId="8" xfId="51" applyFont="1" applyFill="1" applyBorder="1" applyAlignment="1">
      <alignment horizontal="left" vertical="center" wrapText="1"/>
    </xf>
    <xf numFmtId="0" fontId="14" fillId="2" borderId="2" xfId="5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5" fillId="2" borderId="9" xfId="51" applyFont="1" applyFill="1" applyBorder="1" applyAlignment="1">
      <alignment horizontal="center" vertical="center" wrapText="1"/>
    </xf>
    <xf numFmtId="0" fontId="3" fillId="0" borderId="9" xfId="51" applyFont="1" applyFill="1" applyBorder="1" applyAlignment="1">
      <alignment horizontal="left" vertical="center" wrapText="1"/>
    </xf>
    <xf numFmtId="0" fontId="3" fillId="0" borderId="1" xfId="51" applyFont="1" applyFill="1" applyBorder="1" applyAlignment="1">
      <alignment horizontal="left" vertical="center" wrapText="1"/>
    </xf>
    <xf numFmtId="178" fontId="2" fillId="0" borderId="2" xfId="51" applyNumberFormat="1" applyFont="1" applyFill="1" applyBorder="1" applyAlignment="1">
      <alignment horizontal="center" vertical="center" wrapText="1"/>
    </xf>
    <xf numFmtId="178" fontId="3" fillId="3" borderId="2" xfId="51" applyNumberFormat="1" applyFont="1" applyFill="1" applyBorder="1" applyAlignment="1">
      <alignment horizontal="right" vertical="center" shrinkToFit="1"/>
    </xf>
    <xf numFmtId="178" fontId="3" fillId="3" borderId="3" xfId="51" applyNumberFormat="1" applyFont="1" applyFill="1" applyBorder="1" applyAlignment="1">
      <alignment horizontal="center" vertical="center" shrinkToFit="1"/>
    </xf>
    <xf numFmtId="178" fontId="3" fillId="0" borderId="2" xfId="51" applyNumberFormat="1" applyFont="1" applyFill="1" applyBorder="1" applyAlignment="1">
      <alignment horizontal="right" vertical="center" shrinkToFit="1"/>
    </xf>
    <xf numFmtId="178" fontId="3" fillId="0" borderId="2" xfId="51" applyNumberFormat="1" applyFont="1" applyFill="1" applyBorder="1" applyAlignment="1">
      <alignment horizontal="center" vertical="center" wrapText="1"/>
    </xf>
    <xf numFmtId="178" fontId="5" fillId="0" borderId="2" xfId="51" applyNumberFormat="1" applyFont="1" applyFill="1" applyBorder="1" applyAlignment="1">
      <alignment horizontal="right" vertical="center" shrinkToFit="1"/>
    </xf>
    <xf numFmtId="178" fontId="3" fillId="0" borderId="3" xfId="51" applyNumberFormat="1" applyFont="1" applyFill="1" applyBorder="1" applyAlignment="1">
      <alignment vertical="center" wrapText="1"/>
    </xf>
    <xf numFmtId="178" fontId="3" fillId="3" borderId="3" xfId="51" applyNumberFormat="1" applyFont="1" applyFill="1" applyBorder="1" applyAlignment="1">
      <alignment vertical="center" shrinkToFit="1"/>
    </xf>
    <xf numFmtId="178" fontId="3" fillId="3" borderId="4" xfId="51" applyNumberFormat="1" applyFont="1" applyFill="1" applyBorder="1" applyAlignment="1">
      <alignment horizontal="center" vertical="center" shrinkToFit="1"/>
    </xf>
    <xf numFmtId="178" fontId="3" fillId="3" borderId="5" xfId="51" applyNumberFormat="1" applyFont="1" applyFill="1" applyBorder="1" applyAlignment="1">
      <alignment horizontal="center" vertical="center" shrinkToFit="1"/>
    </xf>
    <xf numFmtId="178" fontId="3" fillId="0" borderId="2" xfId="51" applyNumberFormat="1" applyFont="1" applyFill="1" applyBorder="1" applyAlignment="1">
      <alignment horizontal="center" vertical="center"/>
    </xf>
    <xf numFmtId="178" fontId="1" fillId="0" borderId="2" xfId="51" applyNumberFormat="1" applyFont="1" applyFill="1" applyBorder="1" applyAlignment="1">
      <alignment horizontal="center" vertical="center" wrapText="1"/>
    </xf>
    <xf numFmtId="178" fontId="15" fillId="0" borderId="2" xfId="51" applyNumberFormat="1" applyFont="1" applyFill="1" applyBorder="1" applyAlignment="1">
      <alignment horizontal="center" vertical="center" wrapText="1"/>
    </xf>
    <xf numFmtId="178" fontId="16" fillId="0" borderId="2" xfId="51" applyNumberFormat="1" applyFont="1" applyFill="1" applyBorder="1" applyAlignment="1">
      <alignment horizontal="right" vertical="center" shrinkToFit="1"/>
    </xf>
    <xf numFmtId="178" fontId="17" fillId="0" borderId="3" xfId="51" applyNumberFormat="1" applyFont="1" applyFill="1" applyBorder="1" applyAlignment="1">
      <alignment horizontal="center" vertical="center" wrapText="1"/>
    </xf>
    <xf numFmtId="178" fontId="3" fillId="0" borderId="3" xfId="51" applyNumberFormat="1" applyFont="1" applyFill="1" applyBorder="1" applyAlignment="1">
      <alignment horizontal="center" vertical="center" wrapText="1"/>
    </xf>
    <xf numFmtId="178" fontId="3" fillId="0" borderId="3" xfId="51" applyNumberFormat="1" applyFont="1" applyFill="1" applyBorder="1" applyAlignment="1">
      <alignment horizontal="right" vertical="center" shrinkToFit="1"/>
    </xf>
    <xf numFmtId="178" fontId="1" fillId="0" borderId="2" xfId="51" applyNumberFormat="1" applyFont="1" applyFill="1" applyBorder="1" applyAlignment="1">
      <alignment horizontal="right" vertical="center" shrinkToFit="1"/>
    </xf>
    <xf numFmtId="178" fontId="17" fillId="0" borderId="5" xfId="51" applyNumberFormat="1" applyFont="1" applyFill="1" applyBorder="1" applyAlignment="1">
      <alignment horizontal="center" vertical="center" wrapText="1"/>
    </xf>
    <xf numFmtId="178" fontId="3" fillId="0" borderId="5" xfId="51" applyNumberFormat="1" applyFont="1" applyFill="1" applyBorder="1" applyAlignment="1">
      <alignment horizontal="center" vertical="center" wrapText="1"/>
    </xf>
    <xf numFmtId="178" fontId="3" fillId="0" borderId="5" xfId="51" applyNumberFormat="1" applyFont="1" applyFill="1" applyBorder="1" applyAlignment="1">
      <alignment horizontal="right" vertical="center" shrinkToFit="1"/>
    </xf>
    <xf numFmtId="178" fontId="2" fillId="3" borderId="2" xfId="51" applyNumberFormat="1" applyFont="1" applyFill="1" applyBorder="1" applyAlignment="1">
      <alignment horizontal="right" vertical="center" shrinkToFit="1"/>
    </xf>
    <xf numFmtId="178" fontId="2" fillId="0" borderId="2" xfId="51" applyNumberFormat="1" applyFont="1" applyFill="1" applyBorder="1" applyAlignment="1">
      <alignment horizontal="right" vertical="center" shrinkToFit="1"/>
    </xf>
    <xf numFmtId="178" fontId="17" fillId="0" borderId="2" xfId="51" applyNumberFormat="1" applyFont="1" applyFill="1" applyBorder="1" applyAlignment="1">
      <alignment horizontal="right" vertical="center" shrinkToFit="1"/>
    </xf>
    <xf numFmtId="178" fontId="17" fillId="0" borderId="2" xfId="51" applyNumberFormat="1" applyFont="1" applyFill="1" applyBorder="1" applyAlignment="1">
      <alignment horizontal="center" vertical="center" wrapText="1"/>
    </xf>
    <xf numFmtId="178" fontId="18" fillId="0" borderId="2" xfId="51" applyNumberFormat="1" applyFont="1" applyFill="1" applyBorder="1" applyAlignment="1">
      <alignment horizontal="right" vertical="center" shrinkToFit="1"/>
    </xf>
    <xf numFmtId="178" fontId="19" fillId="0" borderId="2" xfId="51" applyNumberFormat="1" applyFont="1" applyFill="1" applyBorder="1" applyAlignment="1">
      <alignment horizontal="center" vertical="center" wrapText="1"/>
    </xf>
    <xf numFmtId="178" fontId="19" fillId="0" borderId="2" xfId="51" applyNumberFormat="1" applyFont="1" applyFill="1" applyBorder="1" applyAlignment="1">
      <alignment horizontal="right" vertical="center" shrinkToFit="1"/>
    </xf>
    <xf numFmtId="181" fontId="20" fillId="0" borderId="2" xfId="19" applyNumberFormat="1" applyFont="1" applyFill="1" applyBorder="1" applyAlignment="1">
      <alignment horizontal="right" vertical="center"/>
    </xf>
    <xf numFmtId="178" fontId="8" fillId="0" borderId="2" xfId="51" applyNumberFormat="1" applyFont="1" applyFill="1" applyBorder="1" applyAlignment="1">
      <alignment horizontal="right" vertical="center" shrinkToFit="1"/>
    </xf>
    <xf numFmtId="181" fontId="8" fillId="0" borderId="2" xfId="19" applyNumberFormat="1" applyFont="1" applyFill="1" applyBorder="1" applyAlignment="1">
      <alignment horizontal="right" vertical="center"/>
    </xf>
    <xf numFmtId="181" fontId="18" fillId="0" borderId="2" xfId="19" applyNumberFormat="1" applyFont="1" applyFill="1" applyBorder="1" applyAlignment="1">
      <alignment horizontal="right" vertical="center"/>
    </xf>
    <xf numFmtId="178" fontId="3" fillId="3" borderId="2" xfId="51" applyNumberFormat="1" applyFont="1" applyFill="1" applyBorder="1" applyAlignment="1">
      <alignment horizontal="center" vertical="center" shrinkToFit="1"/>
    </xf>
    <xf numFmtId="178" fontId="1" fillId="0" borderId="3" xfId="51" applyNumberFormat="1" applyFont="1" applyFill="1" applyBorder="1" applyAlignment="1">
      <alignment horizontal="center" vertical="center" wrapText="1"/>
    </xf>
    <xf numFmtId="178" fontId="15" fillId="0" borderId="3" xfId="51" applyNumberFormat="1" applyFont="1" applyFill="1" applyBorder="1" applyAlignment="1">
      <alignment horizontal="center" vertical="center" shrinkToFit="1"/>
    </xf>
    <xf numFmtId="178" fontId="21" fillId="0" borderId="3" xfId="51" applyNumberFormat="1" applyFont="1" applyFill="1" applyBorder="1" applyAlignment="1">
      <alignment horizontal="center" vertical="center" wrapText="1"/>
    </xf>
    <xf numFmtId="178" fontId="1" fillId="0" borderId="5" xfId="51" applyNumberFormat="1" applyFont="1" applyFill="1" applyBorder="1" applyAlignment="1">
      <alignment horizontal="center" vertical="center" wrapText="1"/>
    </xf>
    <xf numFmtId="178" fontId="15" fillId="0" borderId="5" xfId="51" applyNumberFormat="1" applyFont="1" applyFill="1" applyBorder="1" applyAlignment="1">
      <alignment horizontal="center" vertical="center" shrinkToFit="1"/>
    </xf>
    <xf numFmtId="178" fontId="21" fillId="0" borderId="5" xfId="51" applyNumberFormat="1" applyFont="1" applyFill="1" applyBorder="1" applyAlignment="1">
      <alignment horizontal="center" vertical="center" wrapText="1"/>
    </xf>
    <xf numFmtId="178" fontId="1" fillId="3" borderId="2" xfId="51" applyNumberFormat="1" applyFont="1" applyFill="1" applyBorder="1" applyAlignment="1">
      <alignment horizontal="right" vertical="center" shrinkToFit="1"/>
    </xf>
    <xf numFmtId="181" fontId="2" fillId="0" borderId="2" xfId="19" applyNumberFormat="1" applyFont="1" applyFill="1" applyBorder="1" applyAlignment="1">
      <alignment horizontal="right" vertical="center"/>
    </xf>
    <xf numFmtId="178" fontId="1" fillId="0" borderId="2" xfId="51" applyNumberFormat="1" applyFont="1" applyFill="1" applyBorder="1" applyAlignment="1">
      <alignment vertical="center" wrapText="1"/>
    </xf>
    <xf numFmtId="178" fontId="5" fillId="0" borderId="5" xfId="51" applyNumberFormat="1" applyFont="1" applyFill="1" applyBorder="1" applyAlignment="1">
      <alignment horizontal="center" vertical="center" shrinkToFit="1"/>
    </xf>
    <xf numFmtId="178" fontId="8" fillId="0" borderId="5" xfId="51" applyNumberFormat="1" applyFont="1" applyFill="1" applyBorder="1" applyAlignment="1">
      <alignment horizontal="center" vertical="center" wrapText="1"/>
    </xf>
    <xf numFmtId="178" fontId="15" fillId="0" borderId="2" xfId="51" applyNumberFormat="1" applyFont="1" applyFill="1" applyBorder="1" applyAlignment="1">
      <alignment horizontal="center" vertical="center" shrinkToFit="1"/>
    </xf>
    <xf numFmtId="178" fontId="21" fillId="0" borderId="2" xfId="51" applyNumberFormat="1" applyFont="1" applyFill="1" applyBorder="1" applyAlignment="1">
      <alignment horizontal="center" vertical="center" wrapText="1"/>
    </xf>
    <xf numFmtId="178" fontId="15" fillId="0" borderId="2" xfId="51" applyNumberFormat="1" applyFont="1" applyFill="1" applyBorder="1" applyAlignment="1">
      <alignment vertical="center" shrinkToFit="1"/>
    </xf>
    <xf numFmtId="178" fontId="21" fillId="0" borderId="2" xfId="51" applyNumberFormat="1" applyFont="1" applyFill="1" applyBorder="1" applyAlignment="1">
      <alignment vertical="center" wrapText="1"/>
    </xf>
    <xf numFmtId="178" fontId="11" fillId="3" borderId="2" xfId="51" applyNumberFormat="1" applyFont="1" applyFill="1" applyBorder="1" applyAlignment="1">
      <alignment horizontal="right" vertical="center" shrinkToFit="1"/>
    </xf>
    <xf numFmtId="178" fontId="11" fillId="0" borderId="2" xfId="51" applyNumberFormat="1" applyFont="1" applyFill="1" applyBorder="1" applyAlignment="1">
      <alignment horizontal="center" vertical="center" wrapText="1"/>
    </xf>
    <xf numFmtId="0" fontId="5" fillId="3" borderId="2" xfId="51" applyFont="1" applyFill="1" applyBorder="1" applyAlignment="1">
      <alignment horizontal="center" vertical="center" shrinkToFit="1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182" fontId="22" fillId="0" borderId="2" xfId="0" applyNumberFormat="1" applyFont="1" applyBorder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 applyAlignment="1">
      <alignment horizontal="justify" vertical="center"/>
    </xf>
    <xf numFmtId="9" fontId="3" fillId="0" borderId="0" xfId="51" applyNumberFormat="1" applyFont="1" applyFill="1" applyBorder="1" applyAlignment="1">
      <alignment horizontal="center" vertical="center"/>
    </xf>
    <xf numFmtId="178" fontId="1" fillId="4" borderId="2" xfId="51" applyNumberFormat="1" applyFont="1" applyFill="1" applyBorder="1" applyAlignment="1">
      <alignment horizontal="right" vertical="center" shrinkToFit="1"/>
    </xf>
    <xf numFmtId="0" fontId="22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178" fontId="3" fillId="0" borderId="2" xfId="51" applyNumberFormat="1" applyFont="1" applyFill="1" applyBorder="1" applyAlignment="1">
      <alignment horizontal="right" vertical="center" wrapText="1"/>
    </xf>
    <xf numFmtId="180" fontId="19" fillId="2" borderId="2" xfId="51" applyNumberFormat="1" applyFont="1" applyFill="1" applyBorder="1" applyAlignment="1">
      <alignment vertical="center"/>
    </xf>
    <xf numFmtId="178" fontId="3" fillId="0" borderId="2" xfId="51" applyNumberFormat="1" applyFont="1" applyFill="1" applyBorder="1" applyAlignment="1">
      <alignment vertical="center" wrapText="1"/>
    </xf>
    <xf numFmtId="181" fontId="19" fillId="0" borderId="2" xfId="19" applyNumberFormat="1" applyFont="1" applyFill="1" applyBorder="1" applyAlignment="1">
      <alignment horizontal="right" vertical="center"/>
    </xf>
    <xf numFmtId="178" fontId="18" fillId="0" borderId="2" xfId="51" applyNumberFormat="1" applyFont="1" applyFill="1" applyBorder="1" applyAlignment="1">
      <alignment horizontal="center" vertical="center" wrapText="1"/>
    </xf>
    <xf numFmtId="178" fontId="1" fillId="3" borderId="2" xfId="51" applyNumberFormat="1" applyFont="1" applyFill="1" applyBorder="1" applyAlignment="1">
      <alignment horizontal="center" vertical="center" shrinkToFit="1"/>
    </xf>
    <xf numFmtId="178" fontId="1" fillId="0" borderId="3" xfId="51" applyNumberFormat="1" applyFont="1" applyFill="1" applyBorder="1" applyAlignment="1">
      <alignment vertical="center" wrapText="1"/>
    </xf>
    <xf numFmtId="0" fontId="28" fillId="0" borderId="1" xfId="51" applyFont="1" applyFill="1" applyBorder="1" applyAlignment="1">
      <alignment horizontal="center" vertical="center"/>
    </xf>
    <xf numFmtId="180" fontId="5" fillId="2" borderId="2" xfId="51" applyNumberFormat="1" applyFont="1" applyFill="1" applyBorder="1" applyAlignment="1">
      <alignment vertical="center"/>
    </xf>
    <xf numFmtId="178" fontId="16" fillId="0" borderId="2" xfId="51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180" fontId="18" fillId="2" borderId="2" xfId="51" applyNumberFormat="1" applyFont="1" applyFill="1" applyBorder="1" applyAlignment="1">
      <alignment vertical="center"/>
    </xf>
    <xf numFmtId="182" fontId="29" fillId="0" borderId="2" xfId="0" applyNumberFormat="1" applyFont="1" applyFill="1" applyBorder="1" applyAlignment="1">
      <alignment vertical="center"/>
    </xf>
    <xf numFmtId="9" fontId="1" fillId="0" borderId="2" xfId="19" applyFont="1" applyFill="1" applyBorder="1" applyAlignment="1">
      <alignment horizontal="center" vertical="center" wrapText="1"/>
    </xf>
    <xf numFmtId="178" fontId="3" fillId="5" borderId="0" xfId="51" applyNumberFormat="1" applyFont="1" applyFill="1" applyBorder="1" applyAlignment="1">
      <alignment horizontal="center" vertical="center"/>
    </xf>
    <xf numFmtId="178" fontId="15" fillId="0" borderId="2" xfId="51" applyNumberFormat="1" applyFont="1" applyFill="1" applyBorder="1" applyAlignment="1">
      <alignment horizontal="right" vertical="center" shrinkToFit="1"/>
    </xf>
    <xf numFmtId="0" fontId="1" fillId="2" borderId="3" xfId="51" applyFont="1" applyFill="1" applyBorder="1" applyAlignment="1">
      <alignment horizontal="center" vertical="center" wrapText="1"/>
    </xf>
    <xf numFmtId="180" fontId="1" fillId="2" borderId="2" xfId="51" applyNumberFormat="1" applyFont="1" applyFill="1" applyBorder="1" applyAlignment="1">
      <alignment horizontal="left" vertical="center" shrinkToFit="1"/>
    </xf>
    <xf numFmtId="178" fontId="1" fillId="2" borderId="2" xfId="51" applyNumberFormat="1" applyFont="1" applyFill="1" applyBorder="1" applyAlignment="1">
      <alignment horizontal="right" vertical="center" shrinkToFit="1"/>
    </xf>
    <xf numFmtId="0" fontId="1" fillId="2" borderId="5" xfId="51" applyFont="1" applyFill="1" applyBorder="1" applyAlignment="1">
      <alignment horizontal="center" vertical="center" wrapText="1"/>
    </xf>
    <xf numFmtId="178" fontId="1" fillId="0" borderId="3" xfId="51" applyNumberFormat="1" applyFont="1" applyFill="1" applyBorder="1" applyAlignment="1">
      <alignment horizontal="right" vertical="center" shrinkToFit="1"/>
    </xf>
    <xf numFmtId="178" fontId="1" fillId="0" borderId="5" xfId="51" applyNumberFormat="1" applyFont="1" applyFill="1" applyBorder="1" applyAlignment="1">
      <alignment horizontal="right" vertical="center" shrinkToFit="1"/>
    </xf>
    <xf numFmtId="180" fontId="1" fillId="2" borderId="2" xfId="51" applyNumberFormat="1" applyFont="1" applyFill="1" applyBorder="1" applyAlignment="1">
      <alignment horizontal="center" vertical="center" shrinkToFit="1"/>
    </xf>
    <xf numFmtId="0" fontId="1" fillId="2" borderId="4" xfId="51" applyFont="1" applyFill="1" applyBorder="1" applyAlignment="1">
      <alignment horizontal="center" vertical="center" wrapText="1"/>
    </xf>
    <xf numFmtId="9" fontId="1" fillId="0" borderId="2" xfId="19" applyNumberFormat="1" applyFont="1" applyFill="1" applyBorder="1" applyAlignment="1">
      <alignment horizontal="center" vertical="center" wrapText="1"/>
    </xf>
    <xf numFmtId="178" fontId="1" fillId="3" borderId="3" xfId="51" applyNumberFormat="1" applyFont="1" applyFill="1" applyBorder="1" applyAlignment="1">
      <alignment horizontal="center" vertical="center" shrinkToFit="1"/>
    </xf>
    <xf numFmtId="178" fontId="1" fillId="3" borderId="3" xfId="51" applyNumberFormat="1" applyFont="1" applyFill="1" applyBorder="1" applyAlignment="1">
      <alignment vertical="center" shrinkToFit="1"/>
    </xf>
    <xf numFmtId="178" fontId="1" fillId="3" borderId="4" xfId="51" applyNumberFormat="1" applyFont="1" applyFill="1" applyBorder="1" applyAlignment="1">
      <alignment horizontal="center" vertical="center" shrinkToFit="1"/>
    </xf>
    <xf numFmtId="178" fontId="1" fillId="3" borderId="5" xfId="51" applyNumberFormat="1" applyFont="1" applyFill="1" applyBorder="1" applyAlignment="1">
      <alignment horizontal="center" vertical="center" shrinkToFit="1"/>
    </xf>
    <xf numFmtId="178" fontId="1" fillId="0" borderId="2" xfId="51" applyNumberFormat="1" applyFont="1" applyFill="1" applyBorder="1" applyAlignment="1">
      <alignment horizontal="center" vertical="center"/>
    </xf>
    <xf numFmtId="0" fontId="30" fillId="0" borderId="0" xfId="0" applyFo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6" Type="http://schemas.openxmlformats.org/officeDocument/2006/relationships/image" Target="../media/image32.png"/><Relationship Id="rId5" Type="http://schemas.openxmlformats.org/officeDocument/2006/relationships/image" Target="../media/image31.png"/><Relationship Id="rId4" Type="http://schemas.openxmlformats.org/officeDocument/2006/relationships/image" Target="../media/image23.png"/><Relationship Id="rId3" Type="http://schemas.openxmlformats.org/officeDocument/2006/relationships/image" Target="../media/image30.png"/><Relationship Id="rId2" Type="http://schemas.openxmlformats.org/officeDocument/2006/relationships/image" Target="../media/image29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8.png"/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3" Type="http://schemas.openxmlformats.org/officeDocument/2006/relationships/image" Target="../media/image11.png"/><Relationship Id="rId2" Type="http://schemas.openxmlformats.org/officeDocument/2006/relationships/image" Target="../media/image9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../media/image12.png"/><Relationship Id="rId3" Type="http://schemas.openxmlformats.org/officeDocument/2006/relationships/image" Target="../media/image11.png"/><Relationship Id="rId2" Type="http://schemas.openxmlformats.org/officeDocument/2006/relationships/image" Target="../media/image9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5" Type="http://schemas.openxmlformats.org/officeDocument/2006/relationships/image" Target="../media/image16.png"/><Relationship Id="rId4" Type="http://schemas.openxmlformats.org/officeDocument/2006/relationships/image" Target="../media/image15.png"/><Relationship Id="rId3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3" Type="http://schemas.openxmlformats.org/officeDocument/2006/relationships/image" Target="../media/image15.png"/><Relationship Id="rId2" Type="http://schemas.openxmlformats.org/officeDocument/2006/relationships/image" Target="../media/image9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7" Type="http://schemas.openxmlformats.org/officeDocument/2006/relationships/image" Target="../media/image25.png"/><Relationship Id="rId6" Type="http://schemas.openxmlformats.org/officeDocument/2006/relationships/image" Target="../media/image24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4" Type="http://schemas.openxmlformats.org/officeDocument/2006/relationships/image" Target="../media/image28.png"/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28575</xdr:colOff>
      <xdr:row>2</xdr:row>
      <xdr:rowOff>238125</xdr:rowOff>
    </xdr:from>
    <xdr:to>
      <xdr:col>25</xdr:col>
      <xdr:colOff>8255</xdr:colOff>
      <xdr:row>18</xdr:row>
      <xdr:rowOff>153035</xdr:rowOff>
    </xdr:to>
    <xdr:pic>
      <xdr:nvPicPr>
        <xdr:cNvPr id="2" name="图片 1" descr="M[0M(C}U31)2IRQJY5Q{DQ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058275" y="909955"/>
          <a:ext cx="8066405" cy="4923155"/>
        </a:xfrm>
        <a:prstGeom prst="rect">
          <a:avLst/>
        </a:prstGeom>
      </xdr:spPr>
    </xdr:pic>
    <xdr:clientData/>
  </xdr:twoCellAnchor>
  <xdr:twoCellAnchor editAs="oneCell">
    <xdr:from>
      <xdr:col>16</xdr:col>
      <xdr:colOff>323850</xdr:colOff>
      <xdr:row>0</xdr:row>
      <xdr:rowOff>219075</xdr:rowOff>
    </xdr:from>
    <xdr:to>
      <xdr:col>20</xdr:col>
      <xdr:colOff>113665</xdr:colOff>
      <xdr:row>4</xdr:row>
      <xdr:rowOff>180975</xdr:rowOff>
    </xdr:to>
    <xdr:pic>
      <xdr:nvPicPr>
        <xdr:cNvPr id="3" name="图片 2" descr="V7ITVBEFRK4WR9G8W_EST0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353550" y="219075"/>
          <a:ext cx="4276090" cy="1343660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571500</xdr:colOff>
      <xdr:row>8</xdr:row>
      <xdr:rowOff>133350</xdr:rowOff>
    </xdr:from>
    <xdr:to>
      <xdr:col>24</xdr:col>
      <xdr:colOff>313055</xdr:colOff>
      <xdr:row>26</xdr:row>
      <xdr:rowOff>163830</xdr:rowOff>
    </xdr:to>
    <xdr:pic>
      <xdr:nvPicPr>
        <xdr:cNvPr id="8" name="图片 7" descr="VZL5A$G%Y5CRFLA0UBN)]KO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915400" y="3199130"/>
          <a:ext cx="7828280" cy="4812665"/>
        </a:xfrm>
        <a:prstGeom prst="rect">
          <a:avLst/>
        </a:prstGeom>
      </xdr:spPr>
    </xdr:pic>
    <xdr:clientData/>
  </xdr:twoCellAnchor>
  <xdr:twoCellAnchor editAs="oneCell">
    <xdr:from>
      <xdr:col>15</xdr:col>
      <xdr:colOff>676275</xdr:colOff>
      <xdr:row>21</xdr:row>
      <xdr:rowOff>152400</xdr:rowOff>
    </xdr:from>
    <xdr:to>
      <xdr:col>24</xdr:col>
      <xdr:colOff>522605</xdr:colOff>
      <xdr:row>35</xdr:row>
      <xdr:rowOff>123190</xdr:rowOff>
    </xdr:to>
    <xdr:pic>
      <xdr:nvPicPr>
        <xdr:cNvPr id="9" name="图片 8" descr="B)W{@HP[]RD[[Y70Y9S1MVV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9020175" y="6598285"/>
          <a:ext cx="7933055" cy="48990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42</xdr:row>
      <xdr:rowOff>132715</xdr:rowOff>
    </xdr:from>
    <xdr:to>
      <xdr:col>14</xdr:col>
      <xdr:colOff>553720</xdr:colOff>
      <xdr:row>88</xdr:row>
      <xdr:rowOff>94615</xdr:rowOff>
    </xdr:to>
    <xdr:pic>
      <xdr:nvPicPr>
        <xdr:cNvPr id="4" name="图片 3" descr="{A%F{]Q`AU]Z]G]@C{OAFPY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8100" y="12535535"/>
          <a:ext cx="8087995" cy="65341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579755</xdr:colOff>
      <xdr:row>0</xdr:row>
      <xdr:rowOff>15875</xdr:rowOff>
    </xdr:from>
    <xdr:to>
      <xdr:col>21</xdr:col>
      <xdr:colOff>369570</xdr:colOff>
      <xdr:row>5</xdr:row>
      <xdr:rowOff>102235</xdr:rowOff>
    </xdr:to>
    <xdr:pic>
      <xdr:nvPicPr>
        <xdr:cNvPr id="2" name="图片 1" descr="V7ITVBEFRK4WR9G8W_EST0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504805" y="15875"/>
          <a:ext cx="4276090" cy="1343660"/>
        </a:xfrm>
        <a:prstGeom prst="rect">
          <a:avLst/>
        </a:prstGeom>
      </xdr:spPr>
    </xdr:pic>
    <xdr:clientData/>
  </xdr:twoCellAnchor>
  <xdr:twoCellAnchor editAs="oneCell">
    <xdr:from>
      <xdr:col>16</xdr:col>
      <xdr:colOff>676275</xdr:colOff>
      <xdr:row>0</xdr:row>
      <xdr:rowOff>123825</xdr:rowOff>
    </xdr:from>
    <xdr:to>
      <xdr:col>25</xdr:col>
      <xdr:colOff>638175</xdr:colOff>
      <xdr:row>25</xdr:row>
      <xdr:rowOff>40640</xdr:rowOff>
    </xdr:to>
    <xdr:pic>
      <xdr:nvPicPr>
        <xdr:cNvPr id="6" name="图片 5" descr="MP{FHBWD]KKX9UVM)TJUE(U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915525" y="123825"/>
          <a:ext cx="8048625" cy="5332095"/>
        </a:xfrm>
        <a:prstGeom prst="rect">
          <a:avLst/>
        </a:prstGeom>
      </xdr:spPr>
    </xdr:pic>
    <xdr:clientData/>
  </xdr:twoCellAnchor>
  <xdr:twoCellAnchor editAs="oneCell">
    <xdr:from>
      <xdr:col>16</xdr:col>
      <xdr:colOff>239395</xdr:colOff>
      <xdr:row>25</xdr:row>
      <xdr:rowOff>123825</xdr:rowOff>
    </xdr:from>
    <xdr:to>
      <xdr:col>26</xdr:col>
      <xdr:colOff>41275</xdr:colOff>
      <xdr:row>30</xdr:row>
      <xdr:rowOff>44450</xdr:rowOff>
    </xdr:to>
    <xdr:pic>
      <xdr:nvPicPr>
        <xdr:cNvPr id="8" name="图片 7" descr="2G~2PZ[FCH3_BO3UMG@`V6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8645" y="5539105"/>
          <a:ext cx="8574405" cy="84772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228600</xdr:colOff>
      <xdr:row>30</xdr:row>
      <xdr:rowOff>76200</xdr:rowOff>
    </xdr:from>
    <xdr:to>
      <xdr:col>23</xdr:col>
      <xdr:colOff>466090</xdr:colOff>
      <xdr:row>31</xdr:row>
      <xdr:rowOff>240665</xdr:rowOff>
    </xdr:to>
    <xdr:pic>
      <xdr:nvPicPr>
        <xdr:cNvPr id="9" name="图片 8" descr="$8M[YQ$KGE5F)@$[W7%BUG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467850" y="6418580"/>
          <a:ext cx="6952615" cy="481965"/>
        </a:xfrm>
        <a:prstGeom prst="rect">
          <a:avLst/>
        </a:prstGeom>
      </xdr:spPr>
    </xdr:pic>
    <xdr:clientData/>
  </xdr:twoCellAnchor>
  <xdr:twoCellAnchor editAs="oneCell">
    <xdr:from>
      <xdr:col>16</xdr:col>
      <xdr:colOff>229870</xdr:colOff>
      <xdr:row>32</xdr:row>
      <xdr:rowOff>12700</xdr:rowOff>
    </xdr:from>
    <xdr:to>
      <xdr:col>26</xdr:col>
      <xdr:colOff>1270</xdr:colOff>
      <xdr:row>34</xdr:row>
      <xdr:rowOff>81915</xdr:rowOff>
    </xdr:to>
    <xdr:pic>
      <xdr:nvPicPr>
        <xdr:cNvPr id="10" name="图片 9" descr="2ALCMQ20773W391OXY)FG%Y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469120" y="6927850"/>
          <a:ext cx="8543925" cy="653415"/>
        </a:xfrm>
        <a:prstGeom prst="rect">
          <a:avLst/>
        </a:prstGeom>
      </xdr:spPr>
    </xdr:pic>
    <xdr:clientData/>
  </xdr:twoCellAnchor>
  <xdr:twoCellAnchor editAs="oneCell">
    <xdr:from>
      <xdr:col>4</xdr:col>
      <xdr:colOff>600075</xdr:colOff>
      <xdr:row>51</xdr:row>
      <xdr:rowOff>104775</xdr:rowOff>
    </xdr:from>
    <xdr:to>
      <xdr:col>12</xdr:col>
      <xdr:colOff>28575</xdr:colOff>
      <xdr:row>89</xdr:row>
      <xdr:rowOff>57150</xdr:rowOff>
    </xdr:to>
    <xdr:pic>
      <xdr:nvPicPr>
        <xdr:cNvPr id="3" name="图片 2" descr="0Q{GB9YAZ~@AT5UUV`21~)H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266950" y="11890375"/>
          <a:ext cx="4591050" cy="5438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323850</xdr:colOff>
      <xdr:row>0</xdr:row>
      <xdr:rowOff>219075</xdr:rowOff>
    </xdr:from>
    <xdr:to>
      <xdr:col>20</xdr:col>
      <xdr:colOff>113665</xdr:colOff>
      <xdr:row>4</xdr:row>
      <xdr:rowOff>180975</xdr:rowOff>
    </xdr:to>
    <xdr:pic>
      <xdr:nvPicPr>
        <xdr:cNvPr id="3" name="图片 2" descr="V7ITVBEFRK4WR9G8W_EST0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353550" y="219075"/>
          <a:ext cx="4276090" cy="1343660"/>
        </a:xfrm>
        <a:prstGeom prst="rect">
          <a:avLst/>
        </a:prstGeom>
      </xdr:spPr>
    </xdr:pic>
    <xdr:clientData/>
  </xdr:twoCellAnchor>
  <xdr:twoCellAnchor editAs="oneCell">
    <xdr:from>
      <xdr:col>16</xdr:col>
      <xdr:colOff>447675</xdr:colOff>
      <xdr:row>5</xdr:row>
      <xdr:rowOff>152400</xdr:rowOff>
    </xdr:from>
    <xdr:to>
      <xdr:col>25</xdr:col>
      <xdr:colOff>189230</xdr:colOff>
      <xdr:row>22</xdr:row>
      <xdr:rowOff>96520</xdr:rowOff>
    </xdr:to>
    <xdr:pic>
      <xdr:nvPicPr>
        <xdr:cNvPr id="7" name="图片 6" descr="A8BIEUVCJ08CAMRDIN4]9KR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477375" y="1889125"/>
          <a:ext cx="7828280" cy="5031740"/>
        </a:xfrm>
        <a:prstGeom prst="rect">
          <a:avLst/>
        </a:prstGeom>
      </xdr:spPr>
    </xdr:pic>
    <xdr:clientData/>
  </xdr:twoCellAnchor>
  <xdr:twoCellAnchor editAs="oneCell">
    <xdr:from>
      <xdr:col>16</xdr:col>
      <xdr:colOff>237490</xdr:colOff>
      <xdr:row>13</xdr:row>
      <xdr:rowOff>66675</xdr:rowOff>
    </xdr:from>
    <xdr:to>
      <xdr:col>24</xdr:col>
      <xdr:colOff>208280</xdr:colOff>
      <xdr:row>28</xdr:row>
      <xdr:rowOff>193040</xdr:rowOff>
    </xdr:to>
    <xdr:pic>
      <xdr:nvPicPr>
        <xdr:cNvPr id="2" name="图片 1" descr="{TUT4%MDXR9~KO)L{XJ8L[U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9267190" y="4593590"/>
          <a:ext cx="7371715" cy="4637405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39</xdr:row>
      <xdr:rowOff>66675</xdr:rowOff>
    </xdr:from>
    <xdr:to>
      <xdr:col>12</xdr:col>
      <xdr:colOff>399415</xdr:colOff>
      <xdr:row>77</xdr:row>
      <xdr:rowOff>46990</xdr:rowOff>
    </xdr:to>
    <xdr:pic>
      <xdr:nvPicPr>
        <xdr:cNvPr id="4" name="图片 3" descr="_QUN11P(X$([33O`5P(U7G7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666750" y="12213590"/>
          <a:ext cx="6447790" cy="54095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323850</xdr:colOff>
      <xdr:row>0</xdr:row>
      <xdr:rowOff>219075</xdr:rowOff>
    </xdr:from>
    <xdr:to>
      <xdr:col>20</xdr:col>
      <xdr:colOff>113665</xdr:colOff>
      <xdr:row>4</xdr:row>
      <xdr:rowOff>180975</xdr:rowOff>
    </xdr:to>
    <xdr:pic>
      <xdr:nvPicPr>
        <xdr:cNvPr id="2" name="图片 1" descr="V7ITVBEFRK4WR9G8W_EST0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353550" y="219075"/>
          <a:ext cx="4276090" cy="1343660"/>
        </a:xfrm>
        <a:prstGeom prst="rect">
          <a:avLst/>
        </a:prstGeom>
      </xdr:spPr>
    </xdr:pic>
    <xdr:clientData/>
  </xdr:twoCellAnchor>
  <xdr:twoCellAnchor editAs="oneCell">
    <xdr:from>
      <xdr:col>16</xdr:col>
      <xdr:colOff>876300</xdr:colOff>
      <xdr:row>27</xdr:row>
      <xdr:rowOff>295275</xdr:rowOff>
    </xdr:from>
    <xdr:to>
      <xdr:col>21</xdr:col>
      <xdr:colOff>513715</xdr:colOff>
      <xdr:row>30</xdr:row>
      <xdr:rowOff>561975</xdr:rowOff>
    </xdr:to>
    <xdr:pic>
      <xdr:nvPicPr>
        <xdr:cNvPr id="6" name="图片 5" descr="Y3K59`~H45P_9OH00_35]HR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906000" y="8696960"/>
          <a:ext cx="4809490" cy="217551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38</xdr:row>
      <xdr:rowOff>19050</xdr:rowOff>
    </xdr:from>
    <xdr:to>
      <xdr:col>12</xdr:col>
      <xdr:colOff>266065</xdr:colOff>
      <xdr:row>76</xdr:row>
      <xdr:rowOff>18415</xdr:rowOff>
    </xdr:to>
    <xdr:pic>
      <xdr:nvPicPr>
        <xdr:cNvPr id="7" name="图片 6" descr="~8YVGE4AO{@2~3Y3[]V0[_X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914400" y="12023090"/>
          <a:ext cx="6066790" cy="54286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313055</xdr:colOff>
      <xdr:row>0</xdr:row>
      <xdr:rowOff>187325</xdr:rowOff>
    </xdr:from>
    <xdr:to>
      <xdr:col>20</xdr:col>
      <xdr:colOff>102870</xdr:colOff>
      <xdr:row>4</xdr:row>
      <xdr:rowOff>149225</xdr:rowOff>
    </xdr:to>
    <xdr:pic>
      <xdr:nvPicPr>
        <xdr:cNvPr id="2" name="图片 1" descr="V7ITVBEFRK4WR9G8W_EST0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399905" y="187325"/>
          <a:ext cx="4276090" cy="1343660"/>
        </a:xfrm>
        <a:prstGeom prst="rect">
          <a:avLst/>
        </a:prstGeom>
      </xdr:spPr>
    </xdr:pic>
    <xdr:clientData/>
  </xdr:twoCellAnchor>
  <xdr:twoCellAnchor editAs="oneCell">
    <xdr:from>
      <xdr:col>16</xdr:col>
      <xdr:colOff>876300</xdr:colOff>
      <xdr:row>27</xdr:row>
      <xdr:rowOff>295275</xdr:rowOff>
    </xdr:from>
    <xdr:to>
      <xdr:col>21</xdr:col>
      <xdr:colOff>513715</xdr:colOff>
      <xdr:row>30</xdr:row>
      <xdr:rowOff>561975</xdr:rowOff>
    </xdr:to>
    <xdr:pic>
      <xdr:nvPicPr>
        <xdr:cNvPr id="5" name="图片 4" descr="Y3K59`~H45P_9OH00_35]HR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963150" y="8758555"/>
          <a:ext cx="4809490" cy="2175510"/>
        </a:xfrm>
        <a:prstGeom prst="rect">
          <a:avLst/>
        </a:prstGeom>
      </xdr:spPr>
    </xdr:pic>
    <xdr:clientData/>
  </xdr:twoCellAnchor>
  <xdr:twoCellAnchor editAs="oneCell">
    <xdr:from>
      <xdr:col>16</xdr:col>
      <xdr:colOff>228600</xdr:colOff>
      <xdr:row>5</xdr:row>
      <xdr:rowOff>304800</xdr:rowOff>
    </xdr:from>
    <xdr:to>
      <xdr:col>25</xdr:col>
      <xdr:colOff>93980</xdr:colOff>
      <xdr:row>22</xdr:row>
      <xdr:rowOff>48260</xdr:rowOff>
    </xdr:to>
    <xdr:pic>
      <xdr:nvPicPr>
        <xdr:cNvPr id="7" name="图片 6" descr="`V)L{T%%V%3$0(52NX)MM%C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9315450" y="2041525"/>
          <a:ext cx="7952105" cy="4892675"/>
        </a:xfrm>
        <a:prstGeom prst="rect">
          <a:avLst/>
        </a:prstGeom>
      </xdr:spPr>
    </xdr:pic>
    <xdr:clientData/>
  </xdr:twoCellAnchor>
  <xdr:twoCellAnchor editAs="oneCell">
    <xdr:from>
      <xdr:col>15</xdr:col>
      <xdr:colOff>457200</xdr:colOff>
      <xdr:row>18</xdr:row>
      <xdr:rowOff>76200</xdr:rowOff>
    </xdr:from>
    <xdr:to>
      <xdr:col>19</xdr:col>
      <xdr:colOff>1161415</xdr:colOff>
      <xdr:row>20</xdr:row>
      <xdr:rowOff>135890</xdr:rowOff>
    </xdr:to>
    <xdr:pic>
      <xdr:nvPicPr>
        <xdr:cNvPr id="3" name="图片 2" descr="ZXNBBEBD%{W$M}M$4@PI4[M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858250" y="5941060"/>
          <a:ext cx="3504565" cy="57023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5715</xdr:rowOff>
    </xdr:from>
    <xdr:to>
      <xdr:col>12</xdr:col>
      <xdr:colOff>50800</xdr:colOff>
      <xdr:row>74</xdr:row>
      <xdr:rowOff>50800</xdr:rowOff>
    </xdr:to>
    <xdr:pic>
      <xdr:nvPicPr>
        <xdr:cNvPr id="4" name="图片 3" descr="{UTR@]~ZYR[2AR$V`O3E728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974725" y="11928475"/>
          <a:ext cx="5886450" cy="53314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313055</xdr:colOff>
      <xdr:row>0</xdr:row>
      <xdr:rowOff>187325</xdr:rowOff>
    </xdr:from>
    <xdr:to>
      <xdr:col>20</xdr:col>
      <xdr:colOff>102870</xdr:colOff>
      <xdr:row>4</xdr:row>
      <xdr:rowOff>149225</xdr:rowOff>
    </xdr:to>
    <xdr:pic>
      <xdr:nvPicPr>
        <xdr:cNvPr id="2" name="图片 1" descr="V7ITVBEFRK4WR9G8W_EST0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399905" y="187325"/>
          <a:ext cx="4276090" cy="1343660"/>
        </a:xfrm>
        <a:prstGeom prst="rect">
          <a:avLst/>
        </a:prstGeom>
      </xdr:spPr>
    </xdr:pic>
    <xdr:clientData/>
  </xdr:twoCellAnchor>
  <xdr:twoCellAnchor editAs="oneCell">
    <xdr:from>
      <xdr:col>16</xdr:col>
      <xdr:colOff>876300</xdr:colOff>
      <xdr:row>27</xdr:row>
      <xdr:rowOff>295275</xdr:rowOff>
    </xdr:from>
    <xdr:to>
      <xdr:col>21</xdr:col>
      <xdr:colOff>513715</xdr:colOff>
      <xdr:row>30</xdr:row>
      <xdr:rowOff>561975</xdr:rowOff>
    </xdr:to>
    <xdr:pic>
      <xdr:nvPicPr>
        <xdr:cNvPr id="3" name="图片 2" descr="Y3K59`~H45P_9OH00_35]HR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963150" y="8758555"/>
          <a:ext cx="4809490" cy="2175510"/>
        </a:xfrm>
        <a:prstGeom prst="rect">
          <a:avLst/>
        </a:prstGeom>
      </xdr:spPr>
    </xdr:pic>
    <xdr:clientData/>
  </xdr:twoCellAnchor>
  <xdr:twoCellAnchor editAs="oneCell">
    <xdr:from>
      <xdr:col>16</xdr:col>
      <xdr:colOff>228600</xdr:colOff>
      <xdr:row>5</xdr:row>
      <xdr:rowOff>304800</xdr:rowOff>
    </xdr:from>
    <xdr:to>
      <xdr:col>25</xdr:col>
      <xdr:colOff>93980</xdr:colOff>
      <xdr:row>22</xdr:row>
      <xdr:rowOff>48260</xdr:rowOff>
    </xdr:to>
    <xdr:pic>
      <xdr:nvPicPr>
        <xdr:cNvPr id="4" name="图片 3" descr="`V)L{T%%V%3$0(52NX)MM%C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9315450" y="2041525"/>
          <a:ext cx="7952105" cy="4892675"/>
        </a:xfrm>
        <a:prstGeom prst="rect">
          <a:avLst/>
        </a:prstGeom>
      </xdr:spPr>
    </xdr:pic>
    <xdr:clientData/>
  </xdr:twoCellAnchor>
  <xdr:twoCellAnchor editAs="oneCell">
    <xdr:from>
      <xdr:col>15</xdr:col>
      <xdr:colOff>457200</xdr:colOff>
      <xdr:row>18</xdr:row>
      <xdr:rowOff>76200</xdr:rowOff>
    </xdr:from>
    <xdr:to>
      <xdr:col>19</xdr:col>
      <xdr:colOff>1161415</xdr:colOff>
      <xdr:row>20</xdr:row>
      <xdr:rowOff>135890</xdr:rowOff>
    </xdr:to>
    <xdr:pic>
      <xdr:nvPicPr>
        <xdr:cNvPr id="5" name="图片 4" descr="ZXNBBEBD%{W$M}M$4@PI4[M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858250" y="5941060"/>
          <a:ext cx="3504565" cy="5702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313055</xdr:colOff>
      <xdr:row>0</xdr:row>
      <xdr:rowOff>187325</xdr:rowOff>
    </xdr:from>
    <xdr:to>
      <xdr:col>20</xdr:col>
      <xdr:colOff>102871</xdr:colOff>
      <xdr:row>4</xdr:row>
      <xdr:rowOff>149225</xdr:rowOff>
    </xdr:to>
    <xdr:pic>
      <xdr:nvPicPr>
        <xdr:cNvPr id="2" name="图片 1" descr="V7ITVBEFRK4WR9G8W_EST0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33255" y="187325"/>
          <a:ext cx="4276090" cy="1343660"/>
        </a:xfrm>
        <a:prstGeom prst="rect">
          <a:avLst/>
        </a:prstGeom>
      </xdr:spPr>
    </xdr:pic>
    <xdr:clientData/>
  </xdr:twoCellAnchor>
  <xdr:twoCellAnchor editAs="oneCell">
    <xdr:from>
      <xdr:col>16</xdr:col>
      <xdr:colOff>876300</xdr:colOff>
      <xdr:row>31</xdr:row>
      <xdr:rowOff>295275</xdr:rowOff>
    </xdr:from>
    <xdr:to>
      <xdr:col>21</xdr:col>
      <xdr:colOff>513717</xdr:colOff>
      <xdr:row>34</xdr:row>
      <xdr:rowOff>561975</xdr:rowOff>
    </xdr:to>
    <xdr:pic>
      <xdr:nvPicPr>
        <xdr:cNvPr id="3" name="图片 2" descr="Y3K59`~H45P_9OH00_35]HR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96500" y="8726805"/>
          <a:ext cx="4809490" cy="2175510"/>
        </a:xfrm>
        <a:prstGeom prst="rect">
          <a:avLst/>
        </a:prstGeom>
      </xdr:spPr>
    </xdr:pic>
    <xdr:clientData/>
  </xdr:twoCellAnchor>
  <xdr:twoCellAnchor editAs="oneCell">
    <xdr:from>
      <xdr:col>15</xdr:col>
      <xdr:colOff>628650</xdr:colOff>
      <xdr:row>4</xdr:row>
      <xdr:rowOff>190500</xdr:rowOff>
    </xdr:from>
    <xdr:to>
      <xdr:col>24</xdr:col>
      <xdr:colOff>438149</xdr:colOff>
      <xdr:row>24</xdr:row>
      <xdr:rowOff>35983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9163050" y="1572260"/>
          <a:ext cx="7895590" cy="4940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30956</xdr:colOff>
      <xdr:row>26</xdr:row>
      <xdr:rowOff>71437</xdr:rowOff>
    </xdr:from>
    <xdr:to>
      <xdr:col>18</xdr:col>
      <xdr:colOff>292894</xdr:colOff>
      <xdr:row>27</xdr:row>
      <xdr:rowOff>77257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9250680" y="7058660"/>
          <a:ext cx="1681480" cy="26098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12</xdr:col>
      <xdr:colOff>28575</xdr:colOff>
      <xdr:row>91</xdr:row>
      <xdr:rowOff>38100</xdr:rowOff>
    </xdr:to>
    <xdr:pic>
      <xdr:nvPicPr>
        <xdr:cNvPr id="4" name="Picture 1" descr="C:\Users\Administrator\AppData\Roaming\Tencent\Users\501232853\QQ\WinTemp\RichOle\O_3)@_E30X2H`W~TWWD~O43.png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209550" y="11891010"/>
          <a:ext cx="6677025" cy="72104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579755</xdr:colOff>
      <xdr:row>0</xdr:row>
      <xdr:rowOff>15875</xdr:rowOff>
    </xdr:from>
    <xdr:to>
      <xdr:col>20</xdr:col>
      <xdr:colOff>369570</xdr:colOff>
      <xdr:row>3</xdr:row>
      <xdr:rowOff>332740</xdr:rowOff>
    </xdr:to>
    <xdr:pic>
      <xdr:nvPicPr>
        <xdr:cNvPr id="2" name="图片 1" descr="V7ITVBEFRK4WR9G8W_EST0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847580" y="15875"/>
          <a:ext cx="4276090" cy="1343660"/>
        </a:xfrm>
        <a:prstGeom prst="rect">
          <a:avLst/>
        </a:prstGeom>
      </xdr:spPr>
    </xdr:pic>
    <xdr:clientData/>
  </xdr:twoCellAnchor>
  <xdr:twoCellAnchor editAs="oneCell">
    <xdr:from>
      <xdr:col>16</xdr:col>
      <xdr:colOff>876300</xdr:colOff>
      <xdr:row>31</xdr:row>
      <xdr:rowOff>295275</xdr:rowOff>
    </xdr:from>
    <xdr:to>
      <xdr:col>21</xdr:col>
      <xdr:colOff>513715</xdr:colOff>
      <xdr:row>34</xdr:row>
      <xdr:rowOff>561975</xdr:rowOff>
    </xdr:to>
    <xdr:pic>
      <xdr:nvPicPr>
        <xdr:cNvPr id="3" name="图片 2" descr="Y3K59`~H45P_9OH00_35]HR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144125" y="8762365"/>
          <a:ext cx="4809490" cy="2175510"/>
        </a:xfrm>
        <a:prstGeom prst="rect">
          <a:avLst/>
        </a:prstGeom>
      </xdr:spPr>
    </xdr:pic>
    <xdr:clientData/>
  </xdr:twoCellAnchor>
  <xdr:twoCellAnchor editAs="oneCell">
    <xdr:from>
      <xdr:col>16</xdr:col>
      <xdr:colOff>30956</xdr:colOff>
      <xdr:row>26</xdr:row>
      <xdr:rowOff>71437</xdr:rowOff>
    </xdr:from>
    <xdr:to>
      <xdr:col>18</xdr:col>
      <xdr:colOff>293211</xdr:colOff>
      <xdr:row>27</xdr:row>
      <xdr:rowOff>77152</xdr:rowOff>
    </xdr:to>
    <xdr:pic>
      <xdr:nvPicPr>
        <xdr:cNvPr id="5" name="Picture 2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9298305" y="7094220"/>
          <a:ext cx="1681480" cy="26098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76200</xdr:colOff>
      <xdr:row>4</xdr:row>
      <xdr:rowOff>133350</xdr:rowOff>
    </xdr:from>
    <xdr:to>
      <xdr:col>24</xdr:col>
      <xdr:colOff>646430</xdr:colOff>
      <xdr:row>23</xdr:row>
      <xdr:rowOff>324485</xdr:rowOff>
    </xdr:to>
    <xdr:pic>
      <xdr:nvPicPr>
        <xdr:cNvPr id="8" name="图片 7" descr="6N%M)AIJ}~YEWHWL}[@6M6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344025" y="1515110"/>
          <a:ext cx="7971155" cy="4902835"/>
        </a:xfrm>
        <a:prstGeom prst="rect">
          <a:avLst/>
        </a:prstGeom>
      </xdr:spPr>
    </xdr:pic>
    <xdr:clientData/>
  </xdr:twoCellAnchor>
  <xdr:twoCellAnchor editAs="oneCell">
    <xdr:from>
      <xdr:col>16</xdr:col>
      <xdr:colOff>828675</xdr:colOff>
      <xdr:row>23</xdr:row>
      <xdr:rowOff>95250</xdr:rowOff>
    </xdr:from>
    <xdr:to>
      <xdr:col>20</xdr:col>
      <xdr:colOff>513715</xdr:colOff>
      <xdr:row>25</xdr:row>
      <xdr:rowOff>205740</xdr:rowOff>
    </xdr:to>
    <xdr:pic>
      <xdr:nvPicPr>
        <xdr:cNvPr id="4" name="图片 3" descr="%713~4IRL%]M~R2)QR`7C3I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096500" y="6188710"/>
          <a:ext cx="4171315" cy="78486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41</xdr:row>
      <xdr:rowOff>28575</xdr:rowOff>
    </xdr:from>
    <xdr:to>
      <xdr:col>12</xdr:col>
      <xdr:colOff>475615</xdr:colOff>
      <xdr:row>91</xdr:row>
      <xdr:rowOff>85090</xdr:rowOff>
    </xdr:to>
    <xdr:pic>
      <xdr:nvPicPr>
        <xdr:cNvPr id="7" name="图片 6" descr="}Q9VP@BOS1N8DJ2@DZ62%IF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57275" y="11955145"/>
          <a:ext cx="6323965" cy="72288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579755</xdr:colOff>
      <xdr:row>0</xdr:row>
      <xdr:rowOff>15875</xdr:rowOff>
    </xdr:from>
    <xdr:to>
      <xdr:col>20</xdr:col>
      <xdr:colOff>369570</xdr:colOff>
      <xdr:row>5</xdr:row>
      <xdr:rowOff>102235</xdr:rowOff>
    </xdr:to>
    <xdr:pic>
      <xdr:nvPicPr>
        <xdr:cNvPr id="2" name="图片 1" descr="V7ITVBEFRK4WR9G8W_EST0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885680" y="15875"/>
          <a:ext cx="4276090" cy="1343660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28575</xdr:colOff>
      <xdr:row>4</xdr:row>
      <xdr:rowOff>266700</xdr:rowOff>
    </xdr:from>
    <xdr:to>
      <xdr:col>24</xdr:col>
      <xdr:colOff>484505</xdr:colOff>
      <xdr:row>28</xdr:row>
      <xdr:rowOff>163195</xdr:rowOff>
    </xdr:to>
    <xdr:pic>
      <xdr:nvPicPr>
        <xdr:cNvPr id="8" name="图片 7" descr="H5Q%_21OU}6MJYY2IRBKIUN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34500" y="1257300"/>
          <a:ext cx="7856855" cy="5317490"/>
        </a:xfrm>
        <a:prstGeom prst="rect">
          <a:avLst/>
        </a:prstGeom>
      </xdr:spPr>
    </xdr:pic>
    <xdr:clientData/>
  </xdr:twoCellAnchor>
  <xdr:twoCellAnchor editAs="oneCell">
    <xdr:from>
      <xdr:col>15</xdr:col>
      <xdr:colOff>647700</xdr:colOff>
      <xdr:row>31</xdr:row>
      <xdr:rowOff>76200</xdr:rowOff>
    </xdr:from>
    <xdr:to>
      <xdr:col>22</xdr:col>
      <xdr:colOff>561340</xdr:colOff>
      <xdr:row>34</xdr:row>
      <xdr:rowOff>180975</xdr:rowOff>
    </xdr:to>
    <xdr:pic>
      <xdr:nvPicPr>
        <xdr:cNvPr id="3" name="图片 2" descr="O~2WYFF8EJ0)$]H4HHX9C3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67825" y="7303135"/>
          <a:ext cx="6628765" cy="870585"/>
        </a:xfrm>
        <a:prstGeom prst="rect">
          <a:avLst/>
        </a:prstGeom>
      </xdr:spPr>
    </xdr:pic>
    <xdr:clientData/>
  </xdr:twoCellAnchor>
  <xdr:twoCellAnchor editAs="oneCell">
    <xdr:from>
      <xdr:col>16</xdr:col>
      <xdr:colOff>67945</xdr:colOff>
      <xdr:row>29</xdr:row>
      <xdr:rowOff>38100</xdr:rowOff>
    </xdr:from>
    <xdr:to>
      <xdr:col>25</xdr:col>
      <xdr:colOff>752475</xdr:colOff>
      <xdr:row>30</xdr:row>
      <xdr:rowOff>226695</xdr:rowOff>
    </xdr:to>
    <xdr:pic>
      <xdr:nvPicPr>
        <xdr:cNvPr id="5" name="图片 4" descr="FF[V8X~TGF1PVXH5C5@)%P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373870" y="6754495"/>
          <a:ext cx="8771255" cy="44386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28</xdr:row>
      <xdr:rowOff>19050</xdr:rowOff>
    </xdr:from>
    <xdr:to>
      <xdr:col>12</xdr:col>
      <xdr:colOff>180340</xdr:colOff>
      <xdr:row>29</xdr:row>
      <xdr:rowOff>196215</xdr:rowOff>
    </xdr:to>
    <xdr:pic>
      <xdr:nvPicPr>
        <xdr:cNvPr id="9" name="图片 8" descr="$8M[YQ$KGE5F)@$[W7%BUG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1450" y="6430645"/>
          <a:ext cx="6952615" cy="481965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30</xdr:row>
      <xdr:rowOff>38100</xdr:rowOff>
    </xdr:from>
    <xdr:to>
      <xdr:col>12</xdr:col>
      <xdr:colOff>427990</xdr:colOff>
      <xdr:row>36</xdr:row>
      <xdr:rowOff>173990</xdr:rowOff>
    </xdr:to>
    <xdr:pic>
      <xdr:nvPicPr>
        <xdr:cNvPr id="4" name="图片 3" descr="DEA9EF32887B6CCE5D09E40C1920677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6725" y="7009765"/>
          <a:ext cx="6904990" cy="1667510"/>
        </a:xfrm>
        <a:prstGeom prst="rect">
          <a:avLst/>
        </a:prstGeom>
      </xdr:spPr>
    </xdr:pic>
    <xdr:clientData/>
  </xdr:twoCellAnchor>
  <xdr:twoCellAnchor editAs="oneCell">
    <xdr:from>
      <xdr:col>3</xdr:col>
      <xdr:colOff>447675</xdr:colOff>
      <xdr:row>49</xdr:row>
      <xdr:rowOff>95250</xdr:rowOff>
    </xdr:from>
    <xdr:to>
      <xdr:col>10</xdr:col>
      <xdr:colOff>151765</xdr:colOff>
      <xdr:row>87</xdr:row>
      <xdr:rowOff>132715</xdr:rowOff>
    </xdr:to>
    <xdr:pic>
      <xdr:nvPicPr>
        <xdr:cNvPr id="6" name="图片 5" descr="9S2H]@VU02~1{SQR)6KR2D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95425" y="12155805"/>
          <a:ext cx="4399915" cy="55238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579755</xdr:colOff>
      <xdr:row>0</xdr:row>
      <xdr:rowOff>15875</xdr:rowOff>
    </xdr:from>
    <xdr:to>
      <xdr:col>20</xdr:col>
      <xdr:colOff>369570</xdr:colOff>
      <xdr:row>5</xdr:row>
      <xdr:rowOff>102235</xdr:rowOff>
    </xdr:to>
    <xdr:pic>
      <xdr:nvPicPr>
        <xdr:cNvPr id="2" name="图片 1" descr="V7ITVBEFRK4WR9G8W_EST0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885680" y="15875"/>
          <a:ext cx="4276090" cy="134366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30</xdr:row>
      <xdr:rowOff>314325</xdr:rowOff>
    </xdr:from>
    <xdr:to>
      <xdr:col>10</xdr:col>
      <xdr:colOff>56515</xdr:colOff>
      <xdr:row>33</xdr:row>
      <xdr:rowOff>175895</xdr:rowOff>
    </xdr:to>
    <xdr:pic>
      <xdr:nvPicPr>
        <xdr:cNvPr id="9" name="图片 8" descr="X9NR6_ZTJ6ROQMC{QLC4}OH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5825" y="7285990"/>
          <a:ext cx="4914265" cy="689610"/>
        </a:xfrm>
        <a:prstGeom prst="rect">
          <a:avLst/>
        </a:prstGeom>
      </xdr:spPr>
    </xdr:pic>
    <xdr:clientData/>
  </xdr:twoCellAnchor>
  <xdr:twoCellAnchor editAs="oneCell">
    <xdr:from>
      <xdr:col>15</xdr:col>
      <xdr:colOff>647700</xdr:colOff>
      <xdr:row>6</xdr:row>
      <xdr:rowOff>304800</xdr:rowOff>
    </xdr:from>
    <xdr:to>
      <xdr:col>24</xdr:col>
      <xdr:colOff>513080</xdr:colOff>
      <xdr:row>30</xdr:row>
      <xdr:rowOff>75565</xdr:rowOff>
    </xdr:to>
    <xdr:pic>
      <xdr:nvPicPr>
        <xdr:cNvPr id="6" name="图片 5" descr="FHNQ`(@QF)1)@}YZ{})W4$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67825" y="1917065"/>
          <a:ext cx="7952105" cy="5130165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600075</xdr:colOff>
      <xdr:row>49</xdr:row>
      <xdr:rowOff>57150</xdr:rowOff>
    </xdr:from>
    <xdr:to>
      <xdr:col>10</xdr:col>
      <xdr:colOff>285115</xdr:colOff>
      <xdr:row>87</xdr:row>
      <xdr:rowOff>123190</xdr:rowOff>
    </xdr:to>
    <xdr:pic>
      <xdr:nvPicPr>
        <xdr:cNvPr id="7" name="图片 6" descr="$3${}Y3PT8B(R{%H~PCBDA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7825" y="12179935"/>
          <a:ext cx="4380865" cy="5552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37"/>
  <sheetViews>
    <sheetView workbookViewId="0">
      <selection activeCell="L17" sqref="L17"/>
    </sheetView>
  </sheetViews>
  <sheetFormatPr defaultColWidth="9" defaultRowHeight="11.25"/>
  <cols>
    <col min="1" max="1" width="2.75" style="3" customWidth="1"/>
    <col min="2" max="2" width="6.875" style="4" customWidth="1"/>
    <col min="3" max="3" width="3" style="3" customWidth="1"/>
    <col min="4" max="4" width="9.625" style="5" customWidth="1"/>
    <col min="5" max="5" width="6.625" style="4" customWidth="1"/>
    <col min="6" max="6" width="9.5" style="5" customWidth="1"/>
    <col min="7" max="7" width="3.625" style="3" customWidth="1"/>
    <col min="8" max="8" width="11" style="5" customWidth="1"/>
    <col min="9" max="9" width="9.375" style="3" customWidth="1"/>
    <col min="10" max="10" width="9.625" style="5" customWidth="1"/>
    <col min="11" max="11" width="7.875" style="3" customWidth="1"/>
    <col min="12" max="12" width="8.25" style="3" customWidth="1"/>
    <col min="13" max="14" width="5.625" style="3" customWidth="1"/>
    <col min="15" max="15" width="10.125" style="5" customWidth="1"/>
    <col min="16" max="16" width="9" style="3"/>
    <col min="17" max="17" width="11.875" style="3" customWidth="1"/>
    <col min="18" max="18" width="6.75" style="3" customWidth="1"/>
    <col min="19" max="19" width="9.125" style="3" customWidth="1"/>
    <col min="20" max="20" width="31.125" style="3" customWidth="1"/>
    <col min="21" max="21" width="9" style="3"/>
    <col min="22" max="22" width="11.25" style="3" customWidth="1"/>
    <col min="23" max="25" width="9" style="3"/>
    <col min="26" max="26" width="14.5" style="3" customWidth="1"/>
    <col min="27" max="27" width="13.125" style="3" customWidth="1"/>
    <col min="28" max="28" width="14.5" style="3" customWidth="1"/>
    <col min="29" max="16384" width="9" style="3"/>
  </cols>
  <sheetData>
    <row r="1" ht="24.95" customHeight="1" spans="1:17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Q1" s="25" t="s">
        <v>1</v>
      </c>
    </row>
    <row r="2" ht="27.95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56" t="s">
        <v>4</v>
      </c>
      <c r="M2" s="57">
        <v>6647</v>
      </c>
      <c r="N2" s="9" t="s">
        <v>5</v>
      </c>
      <c r="O2" s="9" t="s">
        <v>6</v>
      </c>
      <c r="Q2" s="117" t="s">
        <v>6</v>
      </c>
      <c r="R2" s="118">
        <v>20</v>
      </c>
      <c r="S2" s="119">
        <v>6647</v>
      </c>
      <c r="T2" s="120" t="s">
        <v>3</v>
      </c>
      <c r="U2" s="119" t="s">
        <v>7</v>
      </c>
      <c r="V2" s="121">
        <v>18784677.53</v>
      </c>
      <c r="W2" s="121" t="s">
        <v>8</v>
      </c>
      <c r="X2" s="121" t="s">
        <v>9</v>
      </c>
      <c r="Y2" s="126" t="s">
        <v>10</v>
      </c>
      <c r="Z2" s="127" t="s">
        <v>11</v>
      </c>
      <c r="AA2" s="127" t="s">
        <v>11</v>
      </c>
      <c r="AB2" s="128" t="s">
        <v>12</v>
      </c>
      <c r="AC2" s="127"/>
      <c r="AD2" s="129" t="s">
        <v>13</v>
      </c>
      <c r="AE2" s="130"/>
      <c r="AF2" s="128" t="s">
        <v>12</v>
      </c>
      <c r="AG2" s="127"/>
      <c r="AH2" s="129" t="s">
        <v>13</v>
      </c>
      <c r="AI2" s="131"/>
    </row>
    <row r="3" ht="27.95" customHeight="1" spans="1:15">
      <c r="A3" s="7" t="s">
        <v>14</v>
      </c>
      <c r="B3" s="7"/>
      <c r="C3" s="9">
        <v>18784677.53</v>
      </c>
      <c r="D3" s="9"/>
      <c r="E3" s="10" t="s">
        <v>15</v>
      </c>
      <c r="F3" s="11" t="s">
        <v>7</v>
      </c>
      <c r="G3" s="11"/>
      <c r="H3" s="58" t="s">
        <v>16</v>
      </c>
      <c r="I3" s="59" t="s">
        <v>17</v>
      </c>
      <c r="J3" s="60"/>
      <c r="K3" s="60"/>
      <c r="L3" s="60"/>
      <c r="M3" s="61" t="s">
        <v>18</v>
      </c>
      <c r="N3" s="7" t="s">
        <v>19</v>
      </c>
      <c r="O3" s="62" t="s">
        <v>20</v>
      </c>
    </row>
    <row r="4" ht="27.95" customHeight="1" spans="1:15">
      <c r="A4" s="7" t="s">
        <v>21</v>
      </c>
      <c r="B4" s="7"/>
      <c r="C4" s="132"/>
      <c r="D4" s="132"/>
      <c r="E4" s="10" t="s">
        <v>22</v>
      </c>
      <c r="F4" s="11"/>
      <c r="G4" s="11"/>
      <c r="H4" s="63"/>
      <c r="I4" s="64"/>
      <c r="J4" s="65"/>
      <c r="K4" s="65"/>
      <c r="L4" s="65"/>
      <c r="M4" s="61" t="s">
        <v>23</v>
      </c>
      <c r="N4" s="10" t="s">
        <v>24</v>
      </c>
      <c r="O4" s="66" t="s">
        <v>11</v>
      </c>
    </row>
    <row r="5" ht="27.95" customHeight="1" spans="1:15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10" t="s">
        <v>32</v>
      </c>
      <c r="O5" s="10"/>
    </row>
    <row r="6" ht="27.95" customHeight="1" spans="1:15">
      <c r="A6" s="7"/>
      <c r="B6" s="12" t="s">
        <v>33</v>
      </c>
      <c r="C6" s="7" t="s">
        <v>34</v>
      </c>
      <c r="D6" s="10" t="s">
        <v>35</v>
      </c>
      <c r="E6" s="12" t="s">
        <v>33</v>
      </c>
      <c r="F6" s="10" t="s">
        <v>35</v>
      </c>
      <c r="G6" s="7" t="s">
        <v>36</v>
      </c>
      <c r="H6" s="10" t="s">
        <v>35</v>
      </c>
      <c r="I6" s="9" t="s">
        <v>35</v>
      </c>
      <c r="J6" s="10" t="s">
        <v>35</v>
      </c>
      <c r="K6" s="7" t="s">
        <v>37</v>
      </c>
      <c r="L6" s="7" t="s">
        <v>35</v>
      </c>
      <c r="M6" s="7" t="s">
        <v>37</v>
      </c>
      <c r="N6" s="10" t="s">
        <v>38</v>
      </c>
      <c r="O6" s="10" t="s">
        <v>35</v>
      </c>
    </row>
    <row r="7" s="1" customFormat="1" ht="42.95" customHeight="1" spans="1:17">
      <c r="A7" s="148">
        <v>1</v>
      </c>
      <c r="B7" s="154">
        <v>43096</v>
      </c>
      <c r="C7" s="39" t="s">
        <v>39</v>
      </c>
      <c r="D7" s="150">
        <v>2000000</v>
      </c>
      <c r="E7" s="41">
        <v>43070</v>
      </c>
      <c r="F7" s="150">
        <v>1930000</v>
      </c>
      <c r="G7" s="42">
        <v>0.02</v>
      </c>
      <c r="H7" s="105">
        <f>ROUNDUP(D7*G7,2)</f>
        <v>40000</v>
      </c>
      <c r="I7" s="157">
        <v>338028</v>
      </c>
      <c r="J7" s="83">
        <v>800</v>
      </c>
      <c r="K7" s="77" t="s">
        <v>40</v>
      </c>
      <c r="L7" s="147"/>
      <c r="M7" s="78"/>
      <c r="N7" s="138" t="s">
        <v>41</v>
      </c>
      <c r="O7" s="158">
        <f>D7+D8+D9-H7-H8-H9-I7-J7-J8-O9-O8</f>
        <v>105485</v>
      </c>
      <c r="Q7" s="162"/>
    </row>
    <row r="8" s="1" customFormat="1" ht="33.75" customHeight="1" spans="1:15">
      <c r="A8" s="155"/>
      <c r="B8" s="38">
        <v>43143</v>
      </c>
      <c r="C8" s="39" t="s">
        <v>39</v>
      </c>
      <c r="D8" s="40">
        <v>1480000</v>
      </c>
      <c r="E8" s="41"/>
      <c r="F8" s="40"/>
      <c r="G8" s="156">
        <v>0.02</v>
      </c>
      <c r="H8" s="105">
        <f>ROUNDUP(D8*G8,2)</f>
        <v>29600</v>
      </c>
      <c r="I8" s="159"/>
      <c r="J8" s="83">
        <v>8887</v>
      </c>
      <c r="K8" s="77" t="s">
        <v>42</v>
      </c>
      <c r="L8" s="83"/>
      <c r="M8" s="78"/>
      <c r="N8" s="77" t="s">
        <v>43</v>
      </c>
      <c r="O8" s="83">
        <v>2000000</v>
      </c>
    </row>
    <row r="9" ht="24.95" customHeight="1" spans="1:15">
      <c r="A9" s="151"/>
      <c r="B9" s="38">
        <v>43143</v>
      </c>
      <c r="C9" s="39" t="s">
        <v>39</v>
      </c>
      <c r="D9" s="40">
        <v>860000</v>
      </c>
      <c r="E9" s="17"/>
      <c r="F9" s="21"/>
      <c r="G9" s="156">
        <v>0.02</v>
      </c>
      <c r="H9" s="105">
        <f>ROUNDUP(D9*G9,2)</f>
        <v>17200</v>
      </c>
      <c r="I9" s="160"/>
      <c r="J9" s="69"/>
      <c r="K9" s="77"/>
      <c r="L9" s="69"/>
      <c r="M9" s="78"/>
      <c r="N9" s="77" t="s">
        <v>44</v>
      </c>
      <c r="O9" s="83">
        <v>1800000</v>
      </c>
    </row>
    <row r="10" ht="20.1" customHeight="1" spans="1:15">
      <c r="A10" s="23"/>
      <c r="B10" s="20"/>
      <c r="C10" s="15"/>
      <c r="D10" s="21"/>
      <c r="E10" s="17"/>
      <c r="F10" s="21"/>
      <c r="G10" s="27"/>
      <c r="H10" s="67"/>
      <c r="I10" s="67"/>
      <c r="J10" s="69"/>
      <c r="K10" s="161" t="s">
        <v>45</v>
      </c>
      <c r="L10" s="69"/>
      <c r="M10" s="78"/>
      <c r="N10" s="70"/>
      <c r="O10" s="105"/>
    </row>
    <row r="11" ht="20.1" customHeight="1" spans="1:17">
      <c r="A11" s="23"/>
      <c r="B11" s="20"/>
      <c r="C11" s="15"/>
      <c r="D11" s="21"/>
      <c r="E11" s="17"/>
      <c r="F11" s="21"/>
      <c r="G11" s="27"/>
      <c r="H11" s="67"/>
      <c r="I11" s="67"/>
      <c r="J11" s="69"/>
      <c r="K11" s="77"/>
      <c r="L11" s="69"/>
      <c r="M11" s="78"/>
      <c r="N11" s="70"/>
      <c r="O11" s="67"/>
      <c r="Q11"/>
    </row>
    <row r="12" ht="20.1" customHeight="1" spans="1:15">
      <c r="A12" s="23"/>
      <c r="B12" s="20"/>
      <c r="C12" s="15"/>
      <c r="D12" s="21"/>
      <c r="E12" s="17"/>
      <c r="F12" s="21"/>
      <c r="G12" s="27"/>
      <c r="H12" s="67"/>
      <c r="I12" s="67"/>
      <c r="J12" s="69"/>
      <c r="K12" s="70"/>
      <c r="L12" s="69"/>
      <c r="M12" s="70"/>
      <c r="N12" s="70"/>
      <c r="O12" s="67"/>
    </row>
    <row r="13" ht="20.1" customHeight="1" spans="1:15">
      <c r="A13" s="23"/>
      <c r="B13" s="20"/>
      <c r="C13" s="15"/>
      <c r="D13" s="21"/>
      <c r="E13" s="17"/>
      <c r="F13" s="21"/>
      <c r="G13" s="27"/>
      <c r="H13" s="67"/>
      <c r="I13" s="67"/>
      <c r="J13" s="69"/>
      <c r="K13" s="70"/>
      <c r="L13" s="69"/>
      <c r="M13" s="70"/>
      <c r="N13" s="70"/>
      <c r="O13" s="67"/>
    </row>
    <row r="14" ht="20.1" customHeight="1" spans="1:15">
      <c r="A14" s="23"/>
      <c r="B14" s="20"/>
      <c r="C14" s="15"/>
      <c r="D14" s="21"/>
      <c r="E14" s="17"/>
      <c r="F14" s="21"/>
      <c r="G14" s="27"/>
      <c r="H14" s="67"/>
      <c r="I14" s="67"/>
      <c r="J14" s="69"/>
      <c r="K14" s="70"/>
      <c r="L14" s="69"/>
      <c r="M14" s="70"/>
      <c r="N14" s="70"/>
      <c r="O14" s="67"/>
    </row>
    <row r="15" ht="20.1" customHeight="1" spans="1:15">
      <c r="A15" s="23"/>
      <c r="B15" s="20"/>
      <c r="C15" s="15"/>
      <c r="D15" s="21"/>
      <c r="E15" s="17"/>
      <c r="F15" s="21"/>
      <c r="G15" s="27"/>
      <c r="H15" s="67"/>
      <c r="I15" s="67"/>
      <c r="J15" s="69"/>
      <c r="K15" s="70"/>
      <c r="L15" s="69"/>
      <c r="M15" s="70"/>
      <c r="N15" s="70"/>
      <c r="O15" s="67"/>
    </row>
    <row r="16" ht="20.1" customHeight="1" spans="1:15">
      <c r="A16" s="23"/>
      <c r="B16" s="20"/>
      <c r="C16" s="15"/>
      <c r="D16" s="21"/>
      <c r="E16" s="17"/>
      <c r="F16" s="21"/>
      <c r="G16" s="27"/>
      <c r="H16" s="67"/>
      <c r="I16" s="67"/>
      <c r="J16" s="69"/>
      <c r="K16" s="70"/>
      <c r="L16" s="69"/>
      <c r="M16" s="70"/>
      <c r="N16" s="70"/>
      <c r="O16" s="67"/>
    </row>
    <row r="17" ht="20.1" customHeight="1" spans="1:15">
      <c r="A17" s="23"/>
      <c r="B17" s="20"/>
      <c r="C17" s="15"/>
      <c r="D17" s="21"/>
      <c r="E17" s="17"/>
      <c r="F17" s="21"/>
      <c r="G17" s="27"/>
      <c r="H17" s="67"/>
      <c r="I17" s="67"/>
      <c r="J17" s="69"/>
      <c r="K17" s="70"/>
      <c r="L17" s="69"/>
      <c r="M17" s="70"/>
      <c r="N17" s="70"/>
      <c r="O17" s="67"/>
    </row>
    <row r="18" ht="20.1" customHeight="1" spans="1:15">
      <c r="A18" s="23"/>
      <c r="B18" s="20"/>
      <c r="C18" s="15"/>
      <c r="D18" s="21"/>
      <c r="E18" s="17"/>
      <c r="F18" s="21"/>
      <c r="G18" s="27"/>
      <c r="H18" s="67"/>
      <c r="I18" s="67"/>
      <c r="J18" s="69"/>
      <c r="K18" s="70"/>
      <c r="L18" s="69"/>
      <c r="M18" s="70"/>
      <c r="N18" s="70"/>
      <c r="O18" s="67"/>
    </row>
    <row r="19" ht="20.1" customHeight="1" spans="1:15">
      <c r="A19" s="23"/>
      <c r="B19" s="20"/>
      <c r="C19" s="15"/>
      <c r="D19" s="21"/>
      <c r="E19" s="17"/>
      <c r="F19" s="21"/>
      <c r="G19" s="27"/>
      <c r="H19" s="67"/>
      <c r="I19" s="67"/>
      <c r="J19" s="69"/>
      <c r="K19" s="70"/>
      <c r="L19" s="69"/>
      <c r="M19" s="70"/>
      <c r="N19" s="70"/>
      <c r="O19" s="67"/>
    </row>
    <row r="20" ht="20.1" customHeight="1" spans="1:15">
      <c r="A20" s="23"/>
      <c r="B20" s="20"/>
      <c r="C20" s="15"/>
      <c r="D20" s="21"/>
      <c r="E20" s="17"/>
      <c r="F20" s="21"/>
      <c r="G20" s="27"/>
      <c r="H20" s="67"/>
      <c r="I20" s="67"/>
      <c r="J20" s="69"/>
      <c r="K20" s="70"/>
      <c r="L20" s="69"/>
      <c r="M20" s="70"/>
      <c r="N20" s="70"/>
      <c r="O20" s="67"/>
    </row>
    <row r="21" ht="20.1" customHeight="1" spans="1:15">
      <c r="A21" s="23"/>
      <c r="B21" s="20"/>
      <c r="C21" s="15"/>
      <c r="D21" s="21"/>
      <c r="E21" s="17"/>
      <c r="F21" s="21"/>
      <c r="G21" s="27"/>
      <c r="H21" s="67"/>
      <c r="I21" s="67"/>
      <c r="J21" s="69"/>
      <c r="K21" s="70"/>
      <c r="L21" s="69"/>
      <c r="M21" s="70"/>
      <c r="N21" s="70"/>
      <c r="O21" s="67"/>
    </row>
    <row r="22" ht="20.1" customHeight="1" spans="1:15">
      <c r="A22" s="23"/>
      <c r="B22" s="20"/>
      <c r="C22" s="15"/>
      <c r="D22" s="21"/>
      <c r="E22" s="17"/>
      <c r="F22" s="21"/>
      <c r="G22" s="27"/>
      <c r="H22" s="67"/>
      <c r="I22" s="67"/>
      <c r="J22" s="69"/>
      <c r="K22" s="70"/>
      <c r="L22" s="69"/>
      <c r="M22" s="70"/>
      <c r="N22" s="70"/>
      <c r="O22" s="67"/>
    </row>
    <row r="23" ht="20.1" customHeight="1" spans="1:15">
      <c r="A23" s="23"/>
      <c r="B23" s="20"/>
      <c r="C23" s="15"/>
      <c r="D23" s="21"/>
      <c r="E23" s="17"/>
      <c r="F23" s="21"/>
      <c r="G23" s="27"/>
      <c r="H23" s="67"/>
      <c r="I23" s="67"/>
      <c r="J23" s="69"/>
      <c r="K23" s="70"/>
      <c r="L23" s="69"/>
      <c r="M23" s="70"/>
      <c r="N23" s="70"/>
      <c r="O23" s="67"/>
    </row>
    <row r="24" ht="20.1" customHeight="1" spans="1:15">
      <c r="A24" s="23"/>
      <c r="B24" s="20"/>
      <c r="C24" s="15"/>
      <c r="D24" s="21"/>
      <c r="E24" s="17"/>
      <c r="F24" s="21"/>
      <c r="G24" s="27"/>
      <c r="H24" s="67"/>
      <c r="I24" s="67"/>
      <c r="J24" s="69"/>
      <c r="K24" s="70"/>
      <c r="L24" s="69"/>
      <c r="M24" s="70"/>
      <c r="N24" s="70"/>
      <c r="O24" s="67"/>
    </row>
    <row r="25" ht="20.1" customHeight="1" spans="1:15">
      <c r="A25" s="7" t="s">
        <v>46</v>
      </c>
      <c r="B25" s="7"/>
      <c r="C25" s="49" t="s">
        <v>47</v>
      </c>
      <c r="D25" s="50">
        <f t="shared" ref="D25:J25" si="0">SUM(D7:D24)</f>
        <v>4340000</v>
      </c>
      <c r="E25" s="49" t="s">
        <v>47</v>
      </c>
      <c r="F25" s="50">
        <f t="shared" si="0"/>
        <v>1930000</v>
      </c>
      <c r="G25" s="49" t="s">
        <v>47</v>
      </c>
      <c r="H25" s="50">
        <f t="shared" si="0"/>
        <v>86800</v>
      </c>
      <c r="I25" s="50">
        <f t="shared" si="0"/>
        <v>338028</v>
      </c>
      <c r="J25" s="50">
        <f t="shared" si="0"/>
        <v>9687</v>
      </c>
      <c r="K25" s="49" t="s">
        <v>47</v>
      </c>
      <c r="L25" s="50">
        <f>SUM(L7:L24)</f>
        <v>0</v>
      </c>
      <c r="M25" s="49" t="s">
        <v>47</v>
      </c>
      <c r="N25" s="49" t="s">
        <v>47</v>
      </c>
      <c r="O25" s="50">
        <f>SUM(O7:O24)</f>
        <v>3905485</v>
      </c>
    </row>
    <row r="26" ht="30" customHeight="1" spans="1:15">
      <c r="A26" s="7" t="s">
        <v>48</v>
      </c>
      <c r="B26" s="7"/>
      <c r="C26" s="7" t="s">
        <v>49</v>
      </c>
      <c r="D26" s="7"/>
      <c r="E26" s="51">
        <f>E27+L26</f>
        <v>3905485</v>
      </c>
      <c r="F26" s="51"/>
      <c r="G26" s="51"/>
      <c r="H26" s="51"/>
      <c r="I26" s="7" t="s">
        <v>50</v>
      </c>
      <c r="J26" s="7"/>
      <c r="K26" s="7" t="s">
        <v>51</v>
      </c>
      <c r="L26" s="51">
        <f>O7</f>
        <v>105485</v>
      </c>
      <c r="M26" s="51"/>
      <c r="N26" s="51"/>
      <c r="O26" s="51"/>
    </row>
    <row r="27" ht="30" customHeight="1" spans="1:15">
      <c r="A27" s="7"/>
      <c r="B27" s="7"/>
      <c r="C27" s="7" t="s">
        <v>52</v>
      </c>
      <c r="D27" s="7"/>
      <c r="E27" s="52">
        <f>O9+O8</f>
        <v>3800000</v>
      </c>
      <c r="F27" s="52"/>
      <c r="G27" s="52"/>
      <c r="H27" s="52"/>
      <c r="I27" s="7"/>
      <c r="J27" s="7"/>
      <c r="K27" s="7" t="s">
        <v>53</v>
      </c>
      <c r="L27" s="116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壹拾万伍仟肆佰捌拾伍元整</v>
      </c>
      <c r="M27" s="116"/>
      <c r="N27" s="116"/>
      <c r="O27" s="116"/>
    </row>
    <row r="28" ht="50.1" customHeight="1" spans="1:15">
      <c r="A28" s="7" t="s">
        <v>54</v>
      </c>
      <c r="B28" s="7"/>
      <c r="C28" s="54"/>
      <c r="D28" s="54"/>
      <c r="E28" s="54"/>
      <c r="F28" s="54"/>
      <c r="G28" s="54"/>
      <c r="H28" s="54"/>
      <c r="I28" s="7" t="s">
        <v>55</v>
      </c>
      <c r="J28" s="7"/>
      <c r="K28" s="7" t="s">
        <v>56</v>
      </c>
      <c r="L28" s="7"/>
      <c r="M28" s="7"/>
      <c r="N28" s="7"/>
      <c r="O28" s="7"/>
    </row>
    <row r="29" ht="50.1" customHeight="1" spans="1:15">
      <c r="A29" s="7" t="s">
        <v>57</v>
      </c>
      <c r="B29" s="7"/>
      <c r="C29" s="54"/>
      <c r="D29" s="54"/>
      <c r="E29" s="54"/>
      <c r="F29" s="54"/>
      <c r="G29" s="54"/>
      <c r="H29" s="54"/>
      <c r="I29" s="7" t="s">
        <v>58</v>
      </c>
      <c r="J29" s="7"/>
      <c r="K29" s="54"/>
      <c r="L29" s="54"/>
      <c r="M29" s="54"/>
      <c r="N29" s="54"/>
      <c r="O29" s="54"/>
    </row>
    <row r="30" ht="50.1" customHeight="1" spans="1:15">
      <c r="A30" s="7" t="s">
        <v>59</v>
      </c>
      <c r="B30" s="7"/>
      <c r="C30" s="55"/>
      <c r="D30" s="55"/>
      <c r="E30" s="55"/>
      <c r="F30" s="55"/>
      <c r="G30" s="55"/>
      <c r="H30" s="55"/>
      <c r="I30" s="7" t="s">
        <v>60</v>
      </c>
      <c r="J30" s="7"/>
      <c r="K30" s="55"/>
      <c r="L30" s="55"/>
      <c r="M30" s="55"/>
      <c r="N30" s="55"/>
      <c r="O30" s="55"/>
    </row>
    <row r="31" ht="50.1" customHeight="1" spans="1:15">
      <c r="A31" s="7" t="s">
        <v>61</v>
      </c>
      <c r="B31" s="7"/>
      <c r="C31" s="55"/>
      <c r="D31" s="55"/>
      <c r="E31" s="55"/>
      <c r="F31" s="55"/>
      <c r="G31" s="55"/>
      <c r="H31" s="55"/>
      <c r="I31" s="7" t="s">
        <v>62</v>
      </c>
      <c r="J31" s="7"/>
      <c r="K31" s="55"/>
      <c r="L31" s="55"/>
      <c r="M31" s="55"/>
      <c r="N31" s="55"/>
      <c r="O31" s="55"/>
    </row>
    <row r="34" ht="13.5" spans="17:17">
      <c r="Q34"/>
    </row>
    <row r="37" ht="13.5" spans="2:2">
      <c r="B37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7:A9"/>
    <mergeCell ref="H3:H4"/>
    <mergeCell ref="I7:I9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53"/>
  <sheetViews>
    <sheetView tabSelected="1" topLeftCell="A14" workbookViewId="0">
      <selection activeCell="G35" sqref="G35"/>
    </sheetView>
  </sheetViews>
  <sheetFormatPr defaultColWidth="9" defaultRowHeight="11.25"/>
  <cols>
    <col min="1" max="1" width="3.375" style="3" customWidth="1"/>
    <col min="2" max="2" width="6.875" style="4" customWidth="1"/>
    <col min="3" max="3" width="3.5" style="3" customWidth="1"/>
    <col min="4" max="4" width="8.125" style="3" customWidth="1"/>
    <col min="5" max="5" width="10.125" style="5" customWidth="1"/>
    <col min="6" max="6" width="6.625" style="4" customWidth="1"/>
    <col min="7" max="7" width="10.125" style="5" customWidth="1"/>
    <col min="8" max="8" width="4.75" style="3" customWidth="1"/>
    <col min="9" max="9" width="11" style="5" customWidth="1"/>
    <col min="10" max="10" width="9.375" style="3" customWidth="1"/>
    <col min="11" max="11" width="9.625" style="5" customWidth="1"/>
    <col min="12" max="12" width="6.125" style="3" customWidth="1"/>
    <col min="13" max="13" width="9.625" style="3" customWidth="1"/>
    <col min="14" max="14" width="6.25" style="3" customWidth="1"/>
    <col min="15" max="15" width="5.625" style="3" customWidth="1"/>
    <col min="16" max="16" width="10.125" style="5" customWidth="1"/>
    <col min="17" max="17" width="9" style="3"/>
    <col min="18" max="18" width="11.875" style="3" customWidth="1"/>
    <col min="19" max="19" width="6.75" style="3" customWidth="1"/>
    <col min="20" max="20" width="9.125" style="3" customWidth="1"/>
    <col min="21" max="21" width="31.125" style="3" customWidth="1"/>
    <col min="22" max="22" width="9" style="3"/>
    <col min="23" max="23" width="11.25" style="3" customWidth="1"/>
    <col min="24" max="26" width="9" style="3"/>
    <col min="27" max="27" width="14.5" style="3" customWidth="1"/>
    <col min="28" max="28" width="13.125" style="3" customWidth="1"/>
    <col min="29" max="29" width="14.5" style="3" customWidth="1"/>
    <col min="30" max="16384" width="9" style="3"/>
  </cols>
  <sheetData>
    <row r="1" ht="15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R1" s="25" t="s">
        <v>1</v>
      </c>
    </row>
    <row r="2" ht="21" customHeight="1" spans="1:36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8"/>
      <c r="M2" s="56" t="s">
        <v>4</v>
      </c>
      <c r="N2" s="57">
        <v>6647</v>
      </c>
      <c r="O2" s="9" t="s">
        <v>5</v>
      </c>
      <c r="P2" s="9" t="s">
        <v>6</v>
      </c>
      <c r="R2" s="117" t="s">
        <v>6</v>
      </c>
      <c r="S2" s="118">
        <v>20</v>
      </c>
      <c r="T2" s="119">
        <v>6647</v>
      </c>
      <c r="U2" s="120" t="s">
        <v>3</v>
      </c>
      <c r="V2" s="119" t="s">
        <v>7</v>
      </c>
      <c r="W2" s="121">
        <v>18784677.53</v>
      </c>
      <c r="X2" s="121" t="s">
        <v>8</v>
      </c>
      <c r="Y2" s="121" t="s">
        <v>9</v>
      </c>
      <c r="Z2" s="126" t="s">
        <v>10</v>
      </c>
      <c r="AA2" s="127" t="s">
        <v>11</v>
      </c>
      <c r="AB2" s="127" t="s">
        <v>11</v>
      </c>
      <c r="AC2" s="128" t="s">
        <v>12</v>
      </c>
      <c r="AD2" s="127"/>
      <c r="AE2" s="129" t="s">
        <v>13</v>
      </c>
      <c r="AF2" s="130"/>
      <c r="AG2" s="128" t="s">
        <v>12</v>
      </c>
      <c r="AH2" s="127"/>
      <c r="AI2" s="129" t="s">
        <v>13</v>
      </c>
      <c r="AJ2" s="131"/>
    </row>
    <row r="3" ht="21" customHeight="1" spans="1:16">
      <c r="A3" s="7" t="s">
        <v>14</v>
      </c>
      <c r="B3" s="7"/>
      <c r="C3" s="9">
        <v>18784677.53</v>
      </c>
      <c r="D3" s="9"/>
      <c r="E3" s="9"/>
      <c r="F3" s="10" t="s">
        <v>15</v>
      </c>
      <c r="G3" s="11" t="s">
        <v>7</v>
      </c>
      <c r="H3" s="11"/>
      <c r="I3" s="58" t="s">
        <v>16</v>
      </c>
      <c r="J3" s="59" t="s">
        <v>17</v>
      </c>
      <c r="K3" s="60"/>
      <c r="L3" s="60"/>
      <c r="M3" s="60"/>
      <c r="N3" s="61" t="s">
        <v>18</v>
      </c>
      <c r="O3" s="7" t="s">
        <v>19</v>
      </c>
      <c r="P3" s="62" t="s">
        <v>20</v>
      </c>
    </row>
    <row r="4" ht="21" customHeight="1" spans="1:16">
      <c r="A4" s="7" t="s">
        <v>21</v>
      </c>
      <c r="B4" s="7"/>
      <c r="C4" s="9">
        <v>17910850.16</v>
      </c>
      <c r="D4" s="9"/>
      <c r="E4" s="9"/>
      <c r="F4" s="10" t="s">
        <v>22</v>
      </c>
      <c r="G4" s="11"/>
      <c r="H4" s="11"/>
      <c r="I4" s="63"/>
      <c r="J4" s="64"/>
      <c r="K4" s="65"/>
      <c r="L4" s="65"/>
      <c r="M4" s="65"/>
      <c r="N4" s="61" t="s">
        <v>23</v>
      </c>
      <c r="O4" s="10" t="s">
        <v>24</v>
      </c>
      <c r="P4" s="66" t="s">
        <v>70</v>
      </c>
    </row>
    <row r="5" ht="21" customHeight="1" spans="1:16">
      <c r="A5" s="7" t="s">
        <v>25</v>
      </c>
      <c r="B5" s="7" t="s">
        <v>26</v>
      </c>
      <c r="C5" s="7"/>
      <c r="D5" s="7"/>
      <c r="E5" s="7"/>
      <c r="F5" s="7" t="s">
        <v>27</v>
      </c>
      <c r="G5" s="7"/>
      <c r="H5" s="7" t="s">
        <v>28</v>
      </c>
      <c r="I5" s="7"/>
      <c r="J5" s="7" t="s">
        <v>29</v>
      </c>
      <c r="K5" s="7" t="s">
        <v>30</v>
      </c>
      <c r="L5" s="7"/>
      <c r="M5" s="7" t="s">
        <v>31</v>
      </c>
      <c r="N5" s="7"/>
      <c r="O5" s="10" t="s">
        <v>32</v>
      </c>
      <c r="P5" s="10"/>
    </row>
    <row r="6" ht="27.95" customHeight="1" spans="1:16">
      <c r="A6" s="7"/>
      <c r="B6" s="12" t="s">
        <v>33</v>
      </c>
      <c r="C6" s="7" t="s">
        <v>34</v>
      </c>
      <c r="D6" s="7" t="s">
        <v>86</v>
      </c>
      <c r="E6" s="10" t="s">
        <v>35</v>
      </c>
      <c r="F6" s="12" t="s">
        <v>33</v>
      </c>
      <c r="G6" s="10" t="s">
        <v>35</v>
      </c>
      <c r="H6" s="7" t="s">
        <v>36</v>
      </c>
      <c r="I6" s="10" t="s">
        <v>35</v>
      </c>
      <c r="J6" s="9" t="s">
        <v>35</v>
      </c>
      <c r="K6" s="10" t="s">
        <v>35</v>
      </c>
      <c r="L6" s="7" t="s">
        <v>37</v>
      </c>
      <c r="M6" s="7" t="s">
        <v>35</v>
      </c>
      <c r="N6" s="7" t="s">
        <v>37</v>
      </c>
      <c r="O6" s="10" t="s">
        <v>38</v>
      </c>
      <c r="P6" s="10" t="s">
        <v>35</v>
      </c>
    </row>
    <row r="7" ht="22" customHeight="1" spans="1:18">
      <c r="A7" s="13">
        <v>1</v>
      </c>
      <c r="B7" s="14">
        <v>43096</v>
      </c>
      <c r="C7" s="15" t="s">
        <v>39</v>
      </c>
      <c r="D7" s="15"/>
      <c r="E7" s="16">
        <v>2000000</v>
      </c>
      <c r="F7" s="17">
        <v>43070</v>
      </c>
      <c r="G7" s="16">
        <v>1930000</v>
      </c>
      <c r="H7" s="18">
        <v>0.02</v>
      </c>
      <c r="I7" s="67">
        <f t="shared" ref="I7:I9" si="0">ROUNDUP(E7*H7,2)</f>
        <v>40000</v>
      </c>
      <c r="J7" s="68">
        <v>338028</v>
      </c>
      <c r="K7" s="69">
        <v>800</v>
      </c>
      <c r="L7" s="70" t="s">
        <v>66</v>
      </c>
      <c r="M7" s="71"/>
      <c r="N7" s="10"/>
      <c r="O7" s="72" t="s">
        <v>41</v>
      </c>
      <c r="P7" s="73">
        <f>E7+E8+E9-I7-I8-I9-J7-K7-K8-P9-P8</f>
        <v>105485</v>
      </c>
      <c r="R7" s="122"/>
    </row>
    <row r="8" ht="22" customHeight="1" spans="1:16">
      <c r="A8" s="19"/>
      <c r="B8" s="20">
        <v>43143</v>
      </c>
      <c r="C8" s="15" t="s">
        <v>39</v>
      </c>
      <c r="D8" s="15"/>
      <c r="E8" s="21">
        <v>1480000</v>
      </c>
      <c r="F8" s="17">
        <v>43117</v>
      </c>
      <c r="G8" s="16">
        <v>1860000</v>
      </c>
      <c r="H8" s="18">
        <v>0.02</v>
      </c>
      <c r="I8" s="67">
        <f t="shared" si="0"/>
        <v>29600</v>
      </c>
      <c r="J8" s="74"/>
      <c r="K8" s="69">
        <v>8887</v>
      </c>
      <c r="L8" s="70" t="s">
        <v>42</v>
      </c>
      <c r="M8" s="69"/>
      <c r="N8" s="10"/>
      <c r="O8" s="70" t="s">
        <v>43</v>
      </c>
      <c r="P8" s="69">
        <v>2000000</v>
      </c>
    </row>
    <row r="9" ht="22" customHeight="1" spans="1:16">
      <c r="A9" s="22"/>
      <c r="B9" s="20">
        <v>43143</v>
      </c>
      <c r="C9" s="15" t="s">
        <v>39</v>
      </c>
      <c r="D9" s="15"/>
      <c r="E9" s="21">
        <v>860000</v>
      </c>
      <c r="F9" s="17"/>
      <c r="G9" s="16"/>
      <c r="H9" s="18">
        <v>0.02</v>
      </c>
      <c r="I9" s="67">
        <f t="shared" si="0"/>
        <v>17200</v>
      </c>
      <c r="J9" s="75"/>
      <c r="K9" s="69"/>
      <c r="L9" s="70"/>
      <c r="M9" s="69"/>
      <c r="N9" s="10"/>
      <c r="O9" s="70" t="s">
        <v>44</v>
      </c>
      <c r="P9" s="69">
        <v>1800000</v>
      </c>
    </row>
    <row r="10" ht="16" customHeight="1" spans="1:16">
      <c r="A10" s="23"/>
      <c r="B10" s="20"/>
      <c r="C10" s="15"/>
      <c r="D10" s="15"/>
      <c r="E10" s="21"/>
      <c r="F10" s="17"/>
      <c r="G10" s="24"/>
      <c r="H10" s="18"/>
      <c r="I10" s="67"/>
      <c r="J10" s="67"/>
      <c r="K10" s="69"/>
      <c r="L10" s="76" t="s">
        <v>45</v>
      </c>
      <c r="M10" s="69"/>
      <c r="N10" s="10"/>
      <c r="O10" s="70"/>
      <c r="P10" s="67"/>
    </row>
    <row r="11" ht="8.25" customHeight="1" spans="1:18">
      <c r="A11" s="23"/>
      <c r="B11" s="25"/>
      <c r="C11" s="15"/>
      <c r="D11" s="15"/>
      <c r="E11" s="21"/>
      <c r="F11" s="17"/>
      <c r="G11" s="21"/>
      <c r="H11" s="18"/>
      <c r="I11" s="67"/>
      <c r="J11" s="67"/>
      <c r="K11" s="69"/>
      <c r="L11" s="77"/>
      <c r="M11" s="69"/>
      <c r="N11" s="78"/>
      <c r="O11" s="70"/>
      <c r="P11" s="67"/>
      <c r="R11"/>
    </row>
    <row r="12" s="1" customFormat="1" ht="15" customHeight="1" spans="1:16">
      <c r="A12" s="13">
        <v>2</v>
      </c>
      <c r="B12" s="26">
        <v>43198</v>
      </c>
      <c r="C12" s="15" t="s">
        <v>39</v>
      </c>
      <c r="D12" s="15"/>
      <c r="E12" s="21">
        <v>380000</v>
      </c>
      <c r="F12" s="17">
        <v>43193</v>
      </c>
      <c r="G12" s="16">
        <v>2530000</v>
      </c>
      <c r="H12" s="18">
        <v>0.02</v>
      </c>
      <c r="I12" s="67">
        <f>ROUNDUP(E12*H12,2)</f>
        <v>7600</v>
      </c>
      <c r="J12" s="67">
        <v>0</v>
      </c>
      <c r="K12" s="69">
        <v>0</v>
      </c>
      <c r="L12" s="77"/>
      <c r="M12" s="79">
        <v>250000</v>
      </c>
      <c r="N12" s="80" t="s">
        <v>64</v>
      </c>
      <c r="O12" s="81" t="s">
        <v>65</v>
      </c>
      <c r="P12" s="82">
        <f>E12+E13-I12-I13-J12-K12-M12</f>
        <v>2601800</v>
      </c>
    </row>
    <row r="13" s="1" customFormat="1" ht="15" customHeight="1" spans="1:16">
      <c r="A13" s="22"/>
      <c r="B13" s="26">
        <v>43199</v>
      </c>
      <c r="C13" s="15" t="s">
        <v>39</v>
      </c>
      <c r="D13" s="15"/>
      <c r="E13" s="21">
        <v>2530000</v>
      </c>
      <c r="F13" s="17"/>
      <c r="G13" s="16"/>
      <c r="H13" s="18">
        <v>0.02</v>
      </c>
      <c r="I13" s="67">
        <f>ROUNDUP(E13*H13,2)</f>
        <v>50600</v>
      </c>
      <c r="J13" s="67"/>
      <c r="K13" s="69"/>
      <c r="L13" s="77"/>
      <c r="M13" s="83"/>
      <c r="N13" s="84"/>
      <c r="O13" s="85"/>
      <c r="P13" s="86"/>
    </row>
    <row r="14" ht="6" customHeight="1" spans="1:16">
      <c r="A14" s="23"/>
      <c r="B14" s="25"/>
      <c r="C14" s="15"/>
      <c r="D14" s="15"/>
      <c r="E14" s="21"/>
      <c r="F14" s="17"/>
      <c r="G14" s="24"/>
      <c r="H14" s="27"/>
      <c r="I14" s="67"/>
      <c r="J14" s="67"/>
      <c r="K14" s="69"/>
      <c r="L14" s="70"/>
      <c r="M14" s="69"/>
      <c r="N14" s="66"/>
      <c r="O14" s="70"/>
      <c r="P14" s="67"/>
    </row>
    <row r="15" s="2" customFormat="1" ht="15" customHeight="1" spans="1:16">
      <c r="A15" s="28">
        <v>3</v>
      </c>
      <c r="B15" s="29" t="s">
        <v>67</v>
      </c>
      <c r="C15" s="30"/>
      <c r="D15" s="30"/>
      <c r="E15" s="31"/>
      <c r="F15" s="32"/>
      <c r="G15" s="33"/>
      <c r="H15" s="34"/>
      <c r="I15" s="87"/>
      <c r="J15" s="87"/>
      <c r="K15" s="88"/>
      <c r="L15" s="66"/>
      <c r="M15" s="89">
        <v>-250000</v>
      </c>
      <c r="N15" s="90" t="s">
        <v>68</v>
      </c>
      <c r="O15" s="66" t="s">
        <v>69</v>
      </c>
      <c r="P15" s="88">
        <f>E15-I15-J15-K15-M15</f>
        <v>250000</v>
      </c>
    </row>
    <row r="16" ht="9" customHeight="1" spans="1:16">
      <c r="A16" s="23"/>
      <c r="B16" s="25"/>
      <c r="C16" s="15"/>
      <c r="D16" s="15"/>
      <c r="E16" s="21"/>
      <c r="F16" s="17"/>
      <c r="G16" s="24"/>
      <c r="H16" s="27"/>
      <c r="I16" s="67"/>
      <c r="J16" s="67"/>
      <c r="K16" s="69"/>
      <c r="L16" s="70"/>
      <c r="M16" s="69"/>
      <c r="N16" s="66"/>
      <c r="O16" s="70"/>
      <c r="P16" s="67"/>
    </row>
    <row r="17" s="3" customFormat="1" ht="21" customHeight="1" spans="1:16">
      <c r="A17" s="23">
        <v>4</v>
      </c>
      <c r="B17" s="20">
        <v>43238</v>
      </c>
      <c r="C17" s="15" t="s">
        <v>39</v>
      </c>
      <c r="D17" s="15"/>
      <c r="E17" s="21">
        <v>1245000</v>
      </c>
      <c r="F17" s="17">
        <v>43224</v>
      </c>
      <c r="G17" s="21">
        <v>1245000</v>
      </c>
      <c r="H17" s="18">
        <v>0.02</v>
      </c>
      <c r="I17" s="67">
        <f>E17*H17</f>
        <v>24900</v>
      </c>
      <c r="J17" s="67">
        <v>231</v>
      </c>
      <c r="K17" s="69">
        <v>0</v>
      </c>
      <c r="L17" s="70"/>
      <c r="M17" s="79">
        <v>200000</v>
      </c>
      <c r="N17" s="90" t="s">
        <v>71</v>
      </c>
      <c r="O17" s="70" t="s">
        <v>69</v>
      </c>
      <c r="P17" s="69">
        <f>E17-I17-J17-K17-M17</f>
        <v>1019869</v>
      </c>
    </row>
    <row r="18" ht="9" customHeight="1" spans="1:16">
      <c r="A18" s="23"/>
      <c r="B18" s="25"/>
      <c r="C18" s="15"/>
      <c r="D18" s="15"/>
      <c r="E18" s="21"/>
      <c r="F18" s="17"/>
      <c r="G18" s="21"/>
      <c r="H18" s="27"/>
      <c r="I18" s="67"/>
      <c r="J18" s="67"/>
      <c r="K18" s="69"/>
      <c r="L18" s="70"/>
      <c r="M18" s="79"/>
      <c r="N18" s="90"/>
      <c r="O18" s="70"/>
      <c r="P18" s="67"/>
    </row>
    <row r="19" s="2" customFormat="1" ht="20.1" customHeight="1" spans="1:16">
      <c r="A19" s="28">
        <v>5</v>
      </c>
      <c r="B19" s="29" t="s">
        <v>72</v>
      </c>
      <c r="C19" s="30"/>
      <c r="D19" s="30"/>
      <c r="E19" s="31"/>
      <c r="F19" s="32"/>
      <c r="G19" s="33"/>
      <c r="H19" s="34"/>
      <c r="I19" s="87"/>
      <c r="J19" s="87"/>
      <c r="K19" s="88"/>
      <c r="L19" s="66"/>
      <c r="M19" s="89">
        <v>-200000</v>
      </c>
      <c r="N19" s="90" t="s">
        <v>68</v>
      </c>
      <c r="O19" s="66" t="s">
        <v>69</v>
      </c>
      <c r="P19" s="87">
        <f>E19-M19</f>
        <v>200000</v>
      </c>
    </row>
    <row r="20" ht="10" customHeight="1" spans="1:16">
      <c r="A20" s="23"/>
      <c r="B20" s="25"/>
      <c r="C20" s="15"/>
      <c r="D20" s="15"/>
      <c r="E20" s="21"/>
      <c r="F20" s="17"/>
      <c r="G20" s="21"/>
      <c r="H20" s="27"/>
      <c r="I20" s="67"/>
      <c r="J20" s="67"/>
      <c r="K20" s="69"/>
      <c r="L20" s="70"/>
      <c r="M20" s="69"/>
      <c r="N20" s="66"/>
      <c r="O20" s="70"/>
      <c r="P20" s="67"/>
    </row>
    <row r="21" s="1" customFormat="1" ht="21" customHeight="1" spans="1:16">
      <c r="A21" s="23">
        <v>6</v>
      </c>
      <c r="B21" s="20">
        <v>43278</v>
      </c>
      <c r="C21" s="15" t="s">
        <v>39</v>
      </c>
      <c r="D21" s="15"/>
      <c r="E21" s="21">
        <v>765000</v>
      </c>
      <c r="F21" s="17">
        <v>43266</v>
      </c>
      <c r="G21" s="21">
        <v>765000</v>
      </c>
      <c r="H21" s="18">
        <v>0.02</v>
      </c>
      <c r="I21" s="67">
        <f>E21*H21</f>
        <v>15300</v>
      </c>
      <c r="J21" s="67">
        <v>0</v>
      </c>
      <c r="K21" s="69">
        <v>0</v>
      </c>
      <c r="L21" s="77"/>
      <c r="M21" s="91">
        <v>23000</v>
      </c>
      <c r="N21" s="92" t="s">
        <v>73</v>
      </c>
      <c r="O21" s="70" t="s">
        <v>74</v>
      </c>
      <c r="P21" s="69">
        <f>E21-I21-J21-K21-M21</f>
        <v>726700</v>
      </c>
    </row>
    <row r="22" s="2" customFormat="1" ht="20.1" customHeight="1" spans="1:16">
      <c r="A22" s="28"/>
      <c r="B22" s="35"/>
      <c r="C22" s="30"/>
      <c r="D22" s="30"/>
      <c r="E22" s="31"/>
      <c r="F22" s="32"/>
      <c r="G22" s="31"/>
      <c r="H22" s="34"/>
      <c r="I22" s="87"/>
      <c r="J22" s="87"/>
      <c r="K22" s="88"/>
      <c r="L22" s="66"/>
      <c r="M22" s="93"/>
      <c r="N22" s="94" t="s">
        <v>79</v>
      </c>
      <c r="O22" s="66"/>
      <c r="P22" s="87"/>
    </row>
    <row r="23" ht="8" customHeight="1" spans="1:16">
      <c r="A23" s="23"/>
      <c r="B23" s="25"/>
      <c r="C23" s="15"/>
      <c r="D23" s="15"/>
      <c r="E23" s="21"/>
      <c r="F23" s="17"/>
      <c r="G23" s="21"/>
      <c r="H23" s="27"/>
      <c r="I23" s="67"/>
      <c r="J23" s="67"/>
      <c r="K23" s="69"/>
      <c r="L23" s="70"/>
      <c r="M23" s="69"/>
      <c r="N23" s="66"/>
      <c r="O23" s="70"/>
      <c r="P23" s="67"/>
    </row>
    <row r="24" ht="20" customHeight="1" spans="1:16">
      <c r="A24" s="23">
        <v>7</v>
      </c>
      <c r="B24" s="20">
        <v>43308</v>
      </c>
      <c r="C24" s="15" t="s">
        <v>39</v>
      </c>
      <c r="D24" s="15"/>
      <c r="E24" s="21">
        <v>1092000</v>
      </c>
      <c r="F24" s="17">
        <v>43299</v>
      </c>
      <c r="G24" s="21">
        <v>1092000</v>
      </c>
      <c r="H24" s="18">
        <v>0.02</v>
      </c>
      <c r="I24" s="67">
        <f>E24*H24</f>
        <v>21840</v>
      </c>
      <c r="J24" s="67">
        <v>0</v>
      </c>
      <c r="K24" s="69">
        <v>0</v>
      </c>
      <c r="L24" s="70"/>
      <c r="M24" s="91">
        <v>-18000</v>
      </c>
      <c r="N24" s="92" t="s">
        <v>76</v>
      </c>
      <c r="O24" s="70" t="s">
        <v>77</v>
      </c>
      <c r="P24" s="69">
        <f>E24-I24-J24-K24-M24</f>
        <v>1088160</v>
      </c>
    </row>
    <row r="25" s="2" customFormat="1" ht="20" customHeight="1" spans="1:16">
      <c r="A25" s="28"/>
      <c r="B25" s="35"/>
      <c r="C25" s="30"/>
      <c r="D25" s="30"/>
      <c r="E25" s="31"/>
      <c r="F25" s="32"/>
      <c r="G25" s="31"/>
      <c r="H25" s="34"/>
      <c r="I25" s="87"/>
      <c r="J25" s="87"/>
      <c r="K25" s="88"/>
      <c r="L25" s="66"/>
      <c r="M25" s="95"/>
      <c r="N25" s="96" t="s">
        <v>78</v>
      </c>
      <c r="O25" s="66"/>
      <c r="P25" s="87"/>
    </row>
    <row r="26" ht="13" customHeight="1" spans="1:16">
      <c r="A26" s="23"/>
      <c r="B26" s="36"/>
      <c r="C26" s="15"/>
      <c r="D26" s="15"/>
      <c r="E26" s="21"/>
      <c r="F26" s="17"/>
      <c r="G26" s="21"/>
      <c r="H26" s="27"/>
      <c r="I26" s="67"/>
      <c r="J26" s="67"/>
      <c r="K26" s="69"/>
      <c r="L26" s="70"/>
      <c r="M26" s="91"/>
      <c r="N26" s="97"/>
      <c r="O26" s="70"/>
      <c r="P26" s="67"/>
    </row>
    <row r="27" ht="18" customHeight="1" spans="1:16">
      <c r="A27" s="23">
        <v>8</v>
      </c>
      <c r="B27" s="20">
        <v>43371</v>
      </c>
      <c r="C27" s="15" t="s">
        <v>39</v>
      </c>
      <c r="D27" s="15"/>
      <c r="E27" s="21">
        <v>2157000</v>
      </c>
      <c r="F27" s="17">
        <v>43360</v>
      </c>
      <c r="G27" s="21">
        <v>2157000</v>
      </c>
      <c r="H27" s="18">
        <v>0.02</v>
      </c>
      <c r="I27" s="67">
        <f>E27*H27</f>
        <v>43140</v>
      </c>
      <c r="J27" s="98">
        <v>0</v>
      </c>
      <c r="K27" s="83">
        <v>700000</v>
      </c>
      <c r="L27" s="99" t="s">
        <v>80</v>
      </c>
      <c r="M27" s="100">
        <f>E27*1%</f>
        <v>21570</v>
      </c>
      <c r="N27" s="101" t="s">
        <v>81</v>
      </c>
      <c r="O27" s="70">
        <v>9.29</v>
      </c>
      <c r="P27" s="69">
        <v>500000</v>
      </c>
    </row>
    <row r="28" ht="18" customHeight="1" spans="1:16">
      <c r="A28" s="23"/>
      <c r="B28" s="20"/>
      <c r="C28" s="15"/>
      <c r="D28" s="15"/>
      <c r="E28" s="21"/>
      <c r="F28" s="17"/>
      <c r="G28" s="21"/>
      <c r="H28" s="18"/>
      <c r="I28" s="67"/>
      <c r="J28" s="67"/>
      <c r="K28" s="83">
        <v>48067</v>
      </c>
      <c r="L28" s="102"/>
      <c r="M28" s="103"/>
      <c r="N28" s="104"/>
      <c r="O28" s="72" t="s">
        <v>82</v>
      </c>
      <c r="P28" s="69">
        <f>E27-I27-J27-K27-K28-M27-P27-P29</f>
        <v>783498</v>
      </c>
    </row>
    <row r="29" ht="15" customHeight="1" spans="1:16">
      <c r="A29" s="37"/>
      <c r="B29" s="38"/>
      <c r="C29" s="39"/>
      <c r="D29" s="39"/>
      <c r="E29" s="40"/>
      <c r="F29" s="41"/>
      <c r="G29" s="40"/>
      <c r="H29" s="42"/>
      <c r="I29" s="105"/>
      <c r="J29" s="105"/>
      <c r="K29" s="83"/>
      <c r="L29" s="102"/>
      <c r="M29" s="103"/>
      <c r="N29" s="104"/>
      <c r="O29" s="106" t="s">
        <v>83</v>
      </c>
      <c r="P29" s="67">
        <v>60725</v>
      </c>
    </row>
    <row r="30" ht="9" customHeight="1" spans="1:16">
      <c r="A30" s="37"/>
      <c r="B30" s="36"/>
      <c r="C30" s="39"/>
      <c r="D30" s="39"/>
      <c r="E30" s="40"/>
      <c r="F30" s="41"/>
      <c r="G30" s="40"/>
      <c r="H30" s="42"/>
      <c r="I30" s="105"/>
      <c r="J30" s="105"/>
      <c r="K30" s="83"/>
      <c r="L30" s="102"/>
      <c r="M30" s="103"/>
      <c r="N30" s="104"/>
      <c r="O30" s="107"/>
      <c r="P30" s="67"/>
    </row>
    <row r="31" s="1" customFormat="1" ht="25" customHeight="1" spans="1:16">
      <c r="A31" s="23">
        <v>9</v>
      </c>
      <c r="B31" s="29" t="s">
        <v>84</v>
      </c>
      <c r="C31" s="15"/>
      <c r="D31" s="15"/>
      <c r="E31" s="21"/>
      <c r="F31" s="17"/>
      <c r="G31" s="21"/>
      <c r="H31" s="18"/>
      <c r="I31" s="67"/>
      <c r="J31" s="67"/>
      <c r="K31" s="69"/>
      <c r="L31" s="70"/>
      <c r="M31" s="71"/>
      <c r="N31" s="96" t="s">
        <v>85</v>
      </c>
      <c r="O31" s="70" t="s">
        <v>83</v>
      </c>
      <c r="P31" s="69">
        <v>-39435</v>
      </c>
    </row>
    <row r="32" ht="20.1" customHeight="1" spans="1:16">
      <c r="A32" s="23"/>
      <c r="B32" s="20"/>
      <c r="C32" s="15"/>
      <c r="D32" s="15"/>
      <c r="E32" s="21"/>
      <c r="F32" s="17"/>
      <c r="G32" s="21"/>
      <c r="H32" s="18"/>
      <c r="I32" s="67"/>
      <c r="J32" s="67"/>
      <c r="K32" s="69"/>
      <c r="L32" s="85"/>
      <c r="M32" s="108"/>
      <c r="N32" s="109"/>
      <c r="O32" s="70" t="s">
        <v>69</v>
      </c>
      <c r="P32" s="67">
        <v>39435</v>
      </c>
    </row>
    <row r="33" ht="16" customHeight="1" spans="1:16">
      <c r="A33" s="37"/>
      <c r="B33" s="36" t="s">
        <v>1</v>
      </c>
      <c r="C33" s="39"/>
      <c r="D33" s="39"/>
      <c r="E33" s="40"/>
      <c r="F33" s="41"/>
      <c r="G33" s="40"/>
      <c r="H33" s="42"/>
      <c r="I33" s="105"/>
      <c r="J33" s="105"/>
      <c r="K33" s="83"/>
      <c r="L33" s="102"/>
      <c r="M33" s="110"/>
      <c r="N33" s="111"/>
      <c r="O33" s="77"/>
      <c r="P33" s="67"/>
    </row>
    <row r="34" ht="30" customHeight="1" spans="1:16">
      <c r="A34" s="37">
        <v>10</v>
      </c>
      <c r="B34" s="38">
        <v>43497</v>
      </c>
      <c r="C34" s="39" t="s">
        <v>39</v>
      </c>
      <c r="D34" s="39"/>
      <c r="E34" s="40">
        <v>2220000</v>
      </c>
      <c r="F34" s="41">
        <v>43488</v>
      </c>
      <c r="G34" s="40">
        <v>2220000</v>
      </c>
      <c r="H34" s="42">
        <v>0.02</v>
      </c>
      <c r="I34" s="105">
        <f>E34*H34</f>
        <v>44400</v>
      </c>
      <c r="J34" s="105">
        <v>0</v>
      </c>
      <c r="K34" s="40">
        <v>472666.67</v>
      </c>
      <c r="L34" s="107" t="s">
        <v>87</v>
      </c>
      <c r="M34" s="112">
        <f>E34*1%</f>
        <v>22200</v>
      </c>
      <c r="N34" s="113" t="s">
        <v>81</v>
      </c>
      <c r="O34" s="77" t="s">
        <v>88</v>
      </c>
      <c r="P34" s="83">
        <f>E34-I34-J34-K34-M34</f>
        <v>1680733.33</v>
      </c>
    </row>
    <row r="35" ht="20.1" customHeight="1" spans="1:16">
      <c r="A35" s="43"/>
      <c r="B35" s="44"/>
      <c r="C35" s="45"/>
      <c r="D35" s="40"/>
      <c r="E35" s="46"/>
      <c r="F35" s="47"/>
      <c r="G35" s="46"/>
      <c r="H35" s="48"/>
      <c r="I35" s="114"/>
      <c r="J35" s="105"/>
      <c r="K35" s="83"/>
      <c r="L35" s="77"/>
      <c r="M35" s="105"/>
      <c r="N35" s="113"/>
      <c r="O35" s="115"/>
      <c r="P35" s="114"/>
    </row>
    <row r="36" ht="20.1" customHeight="1" spans="1:16">
      <c r="A36" s="43"/>
      <c r="B36" s="44"/>
      <c r="C36" s="45"/>
      <c r="D36" s="40"/>
      <c r="E36" s="46"/>
      <c r="F36" s="47"/>
      <c r="G36" s="46"/>
      <c r="H36" s="48"/>
      <c r="I36" s="114"/>
      <c r="J36" s="114"/>
      <c r="K36" s="83"/>
      <c r="L36" s="102"/>
      <c r="M36" s="112"/>
      <c r="N36" s="113"/>
      <c r="O36" s="115"/>
      <c r="P36" s="114"/>
    </row>
    <row r="37" ht="20.1" customHeight="1" spans="1:16">
      <c r="A37" s="43"/>
      <c r="B37" s="44"/>
      <c r="C37" s="45"/>
      <c r="D37" s="40"/>
      <c r="E37" s="46"/>
      <c r="F37" s="47"/>
      <c r="G37" s="46"/>
      <c r="H37" s="48"/>
      <c r="I37" s="114"/>
      <c r="J37" s="114"/>
      <c r="K37" s="83"/>
      <c r="L37" s="102"/>
      <c r="M37" s="112"/>
      <c r="N37" s="113"/>
      <c r="O37" s="115"/>
      <c r="P37" s="114"/>
    </row>
    <row r="38" ht="20.1" customHeight="1" spans="1:16">
      <c r="A38" s="43"/>
      <c r="B38" s="44"/>
      <c r="C38" s="45"/>
      <c r="D38" s="45"/>
      <c r="E38" s="46"/>
      <c r="F38" s="47"/>
      <c r="G38" s="46"/>
      <c r="H38" s="48"/>
      <c r="I38" s="114"/>
      <c r="J38" s="114"/>
      <c r="K38" s="83"/>
      <c r="L38" s="102"/>
      <c r="M38" s="112"/>
      <c r="N38" s="113"/>
      <c r="O38" s="115"/>
      <c r="P38" s="114"/>
    </row>
    <row r="39" ht="20.1" customHeight="1" spans="1:18">
      <c r="A39" s="23"/>
      <c r="B39" s="20"/>
      <c r="C39" s="15"/>
      <c r="D39" s="15"/>
      <c r="E39" s="21"/>
      <c r="F39" s="17"/>
      <c r="G39" s="21"/>
      <c r="H39" s="27"/>
      <c r="I39" s="67"/>
      <c r="J39" s="67"/>
      <c r="K39" s="69"/>
      <c r="L39" s="70"/>
      <c r="M39" s="69"/>
      <c r="N39" s="70"/>
      <c r="O39" s="70"/>
      <c r="P39" s="67"/>
      <c r="R39" s="3">
        <f>C4-E40</f>
        <v>3181850.16</v>
      </c>
    </row>
    <row r="40" ht="24" customHeight="1" spans="1:21">
      <c r="A40" s="7" t="s">
        <v>46</v>
      </c>
      <c r="B40" s="7"/>
      <c r="C40" s="49" t="s">
        <v>47</v>
      </c>
      <c r="D40" s="49"/>
      <c r="E40" s="50">
        <f>SUM(E7:E39)</f>
        <v>14729000</v>
      </c>
      <c r="F40" s="49" t="s">
        <v>47</v>
      </c>
      <c r="G40" s="50">
        <f>SUM(G7:G39)</f>
        <v>13799000</v>
      </c>
      <c r="H40" s="49" t="s">
        <v>47</v>
      </c>
      <c r="I40" s="50">
        <f>SUM(I7:I39)</f>
        <v>294580</v>
      </c>
      <c r="J40" s="50">
        <f>SUM(J7:J39)</f>
        <v>338259</v>
      </c>
      <c r="K40" s="50">
        <f>SUM(K7:K39)</f>
        <v>1230420.67</v>
      </c>
      <c r="L40" s="49" t="s">
        <v>47</v>
      </c>
      <c r="M40" s="50">
        <f>SUM(M7:M39)</f>
        <v>48770</v>
      </c>
      <c r="N40" s="49" t="s">
        <v>47</v>
      </c>
      <c r="O40" s="49" t="s">
        <v>47</v>
      </c>
      <c r="P40" s="50">
        <f>SUM(P7:P39)</f>
        <v>12816970.33</v>
      </c>
      <c r="R40" s="123"/>
      <c r="U40" s="83">
        <v>266666.67</v>
      </c>
    </row>
    <row r="41" ht="24.75" customHeight="1" spans="1:21">
      <c r="A41" s="7" t="s">
        <v>48</v>
      </c>
      <c r="B41" s="7"/>
      <c r="C41" s="7" t="s">
        <v>49</v>
      </c>
      <c r="D41" s="7"/>
      <c r="E41" s="7"/>
      <c r="F41" s="51">
        <f>F42+M41</f>
        <v>1680733.33</v>
      </c>
      <c r="G41" s="51"/>
      <c r="H41" s="51"/>
      <c r="I41" s="51"/>
      <c r="J41" s="7" t="s">
        <v>50</v>
      </c>
      <c r="K41" s="7"/>
      <c r="L41" s="7" t="s">
        <v>51</v>
      </c>
      <c r="M41" s="51">
        <v>0</v>
      </c>
      <c r="N41" s="51"/>
      <c r="O41" s="51"/>
      <c r="P41" s="51"/>
      <c r="U41" s="83">
        <v>206000</v>
      </c>
    </row>
    <row r="42" ht="24.75" customHeight="1" spans="1:21">
      <c r="A42" s="7"/>
      <c r="B42" s="7"/>
      <c r="C42" s="7" t="s">
        <v>52</v>
      </c>
      <c r="D42" s="7"/>
      <c r="E42" s="7"/>
      <c r="F42" s="52">
        <f>P34</f>
        <v>1680733.33</v>
      </c>
      <c r="G42" s="52"/>
      <c r="H42" s="52"/>
      <c r="I42" s="52"/>
      <c r="J42" s="7"/>
      <c r="K42" s="7"/>
      <c r="L42" s="7" t="s">
        <v>53</v>
      </c>
      <c r="M42" s="116" t="str">
        <f>SUBSTITUTE(SUBSTITUTE(TEXT(INT(M41),"[DBNum2][$-804]G/通用格式元"&amp;IF(INT(M41)=M41,"整",""))&amp;TEXT(MID(M41,FIND(".",M41&amp;".0")+1,1),"[DBNum2][$-804]G/通用格式角")&amp;TEXT(MID(M41,FIND(".",M41&amp;".0")+2,1),"[DBNum2][$-804]G/通用格式分"),"零角","零"),"零分","")</f>
        <v>零元整</v>
      </c>
      <c r="N42" s="116"/>
      <c r="O42" s="116"/>
      <c r="P42" s="116"/>
      <c r="S42" s="124"/>
      <c r="U42" s="83"/>
    </row>
    <row r="43" ht="26" customHeight="1" spans="1:21">
      <c r="A43" s="7" t="s">
        <v>54</v>
      </c>
      <c r="B43" s="7"/>
      <c r="C43" s="53"/>
      <c r="D43" s="53"/>
      <c r="E43" s="53"/>
      <c r="F43" s="53"/>
      <c r="G43" s="53"/>
      <c r="H43" s="53"/>
      <c r="I43" s="53"/>
      <c r="J43" s="7" t="s">
        <v>55</v>
      </c>
      <c r="K43" s="7"/>
      <c r="L43" s="7" t="s">
        <v>56</v>
      </c>
      <c r="M43" s="7"/>
      <c r="N43" s="7"/>
      <c r="O43" s="7"/>
      <c r="P43" s="7"/>
      <c r="R43" s="83">
        <v>266666.67</v>
      </c>
      <c r="T43" s="3" t="s">
        <v>89</v>
      </c>
      <c r="U43" s="125">
        <f>SUM(U40:U42)</f>
        <v>472666.67</v>
      </c>
    </row>
    <row r="44" ht="26" customHeight="1" spans="1:18">
      <c r="A44" s="7" t="s">
        <v>57</v>
      </c>
      <c r="B44" s="7"/>
      <c r="C44" s="54"/>
      <c r="D44" s="54"/>
      <c r="E44" s="54"/>
      <c r="F44" s="54"/>
      <c r="G44" s="54"/>
      <c r="H44" s="54"/>
      <c r="I44" s="54"/>
      <c r="J44" s="7" t="s">
        <v>58</v>
      </c>
      <c r="K44" s="7"/>
      <c r="L44" s="54"/>
      <c r="M44" s="54"/>
      <c r="N44" s="54"/>
      <c r="O44" s="54"/>
      <c r="P44" s="54"/>
      <c r="R44" s="83">
        <v>206000</v>
      </c>
    </row>
    <row r="45" ht="27" customHeight="1" spans="1:18">
      <c r="A45" s="7" t="s">
        <v>59</v>
      </c>
      <c r="B45" s="7"/>
      <c r="C45" s="55"/>
      <c r="D45" s="55"/>
      <c r="E45" s="55"/>
      <c r="F45" s="55"/>
      <c r="G45" s="55"/>
      <c r="H45" s="55"/>
      <c r="I45" s="55"/>
      <c r="J45" s="7" t="s">
        <v>60</v>
      </c>
      <c r="K45" s="7"/>
      <c r="L45" s="55"/>
      <c r="M45" s="55"/>
      <c r="N45" s="55"/>
      <c r="O45" s="55"/>
      <c r="P45" s="55"/>
      <c r="R45" s="83">
        <v>105466.67</v>
      </c>
    </row>
    <row r="46" ht="26" customHeight="1" spans="1:18">
      <c r="A46" s="7" t="s">
        <v>61</v>
      </c>
      <c r="B46" s="7"/>
      <c r="C46" s="55"/>
      <c r="D46" s="55"/>
      <c r="E46" s="55"/>
      <c r="F46" s="55"/>
      <c r="G46" s="55"/>
      <c r="H46" s="55"/>
      <c r="I46" s="55"/>
      <c r="J46" s="7" t="s">
        <v>62</v>
      </c>
      <c r="K46" s="7"/>
      <c r="L46" s="55"/>
      <c r="M46" s="55"/>
      <c r="N46" s="55"/>
      <c r="O46" s="55"/>
      <c r="P46" s="55"/>
      <c r="Q46" s="3" t="s">
        <v>89</v>
      </c>
      <c r="R46" s="125">
        <f>SUM(R43:R45)</f>
        <v>578133.34</v>
      </c>
    </row>
    <row r="49" ht="13.5" spans="18:18">
      <c r="R49"/>
    </row>
    <row r="52" ht="13.5" spans="2:2">
      <c r="B52"/>
    </row>
    <row r="53" ht="13.5" spans="2:2">
      <c r="B53"/>
    </row>
  </sheetData>
  <mergeCells count="53">
    <mergeCell ref="A1:P1"/>
    <mergeCell ref="A2:B2"/>
    <mergeCell ref="C2:L2"/>
    <mergeCell ref="A3:B3"/>
    <mergeCell ref="C3:E3"/>
    <mergeCell ref="G3:H3"/>
    <mergeCell ref="J3:M3"/>
    <mergeCell ref="A4:B4"/>
    <mergeCell ref="C4:E4"/>
    <mergeCell ref="G4:H4"/>
    <mergeCell ref="J4:M4"/>
    <mergeCell ref="B5:E5"/>
    <mergeCell ref="F5:G5"/>
    <mergeCell ref="H5:I5"/>
    <mergeCell ref="K5:L5"/>
    <mergeCell ref="M5:N5"/>
    <mergeCell ref="O5:P5"/>
    <mergeCell ref="A40:B40"/>
    <mergeCell ref="C41:E41"/>
    <mergeCell ref="F41:I41"/>
    <mergeCell ref="M41:P41"/>
    <mergeCell ref="C42:E42"/>
    <mergeCell ref="F42:I42"/>
    <mergeCell ref="M42:P42"/>
    <mergeCell ref="A43:B43"/>
    <mergeCell ref="C43:I43"/>
    <mergeCell ref="J43:K43"/>
    <mergeCell ref="L43:P43"/>
    <mergeCell ref="A44:B44"/>
    <mergeCell ref="C44:I44"/>
    <mergeCell ref="J44:K44"/>
    <mergeCell ref="L44:P44"/>
    <mergeCell ref="A45:B45"/>
    <mergeCell ref="C45:I45"/>
    <mergeCell ref="J45:K45"/>
    <mergeCell ref="L45:P45"/>
    <mergeCell ref="A46:B46"/>
    <mergeCell ref="C46:I46"/>
    <mergeCell ref="J46:K46"/>
    <mergeCell ref="L46:P46"/>
    <mergeCell ref="A5:A6"/>
    <mergeCell ref="A7:A9"/>
    <mergeCell ref="A12:A13"/>
    <mergeCell ref="I3:I4"/>
    <mergeCell ref="J7:J9"/>
    <mergeCell ref="L27:L28"/>
    <mergeCell ref="M27:M28"/>
    <mergeCell ref="N12:N13"/>
    <mergeCell ref="N27:N28"/>
    <mergeCell ref="O12:O13"/>
    <mergeCell ref="P12:P13"/>
    <mergeCell ref="A41:B42"/>
    <mergeCell ref="J41:K42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37"/>
  <sheetViews>
    <sheetView workbookViewId="0">
      <selection activeCell="C21" sqref="C21"/>
    </sheetView>
  </sheetViews>
  <sheetFormatPr defaultColWidth="9" defaultRowHeight="11.25"/>
  <cols>
    <col min="1" max="1" width="2.75" style="3" customWidth="1"/>
    <col min="2" max="2" width="6.875" style="4" customWidth="1"/>
    <col min="3" max="3" width="3" style="3" customWidth="1"/>
    <col min="4" max="4" width="9.625" style="5" customWidth="1"/>
    <col min="5" max="5" width="6.625" style="4" customWidth="1"/>
    <col min="6" max="6" width="9.5" style="5" customWidth="1"/>
    <col min="7" max="7" width="3.625" style="3" customWidth="1"/>
    <col min="8" max="8" width="11" style="5" customWidth="1"/>
    <col min="9" max="9" width="9.375" style="3" customWidth="1"/>
    <col min="10" max="10" width="9.625" style="5" customWidth="1"/>
    <col min="11" max="11" width="7.875" style="3" customWidth="1"/>
    <col min="12" max="12" width="8.25" style="3" customWidth="1"/>
    <col min="13" max="14" width="5.625" style="3" customWidth="1"/>
    <col min="15" max="15" width="10.125" style="5" customWidth="1"/>
    <col min="16" max="16" width="9" style="3"/>
    <col min="17" max="17" width="11.875" style="3" customWidth="1"/>
    <col min="18" max="18" width="6.75" style="3" customWidth="1"/>
    <col min="19" max="19" width="9.125" style="3" customWidth="1"/>
    <col min="20" max="20" width="31.125" style="3" customWidth="1"/>
    <col min="21" max="21" width="9" style="3"/>
    <col min="22" max="22" width="11.25" style="3" customWidth="1"/>
    <col min="23" max="25" width="9" style="3"/>
    <col min="26" max="26" width="14.5" style="3" customWidth="1"/>
    <col min="27" max="27" width="13.125" style="3" customWidth="1"/>
    <col min="28" max="28" width="14.5" style="3" customWidth="1"/>
    <col min="29" max="16384" width="9" style="3"/>
  </cols>
  <sheetData>
    <row r="1" ht="24.95" customHeight="1" spans="1:17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Q1" s="25" t="s">
        <v>1</v>
      </c>
    </row>
    <row r="2" ht="27.95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56" t="s">
        <v>4</v>
      </c>
      <c r="M2" s="57">
        <v>6647</v>
      </c>
      <c r="N2" s="9" t="s">
        <v>5</v>
      </c>
      <c r="O2" s="9" t="s">
        <v>6</v>
      </c>
      <c r="Q2" s="117" t="s">
        <v>6</v>
      </c>
      <c r="R2" s="118">
        <v>20</v>
      </c>
      <c r="S2" s="119">
        <v>6647</v>
      </c>
      <c r="T2" s="120" t="s">
        <v>3</v>
      </c>
      <c r="U2" s="119" t="s">
        <v>7</v>
      </c>
      <c r="V2" s="121">
        <v>18784677.53</v>
      </c>
      <c r="W2" s="121" t="s">
        <v>8</v>
      </c>
      <c r="X2" s="121" t="s">
        <v>9</v>
      </c>
      <c r="Y2" s="126" t="s">
        <v>10</v>
      </c>
      <c r="Z2" s="127" t="s">
        <v>11</v>
      </c>
      <c r="AA2" s="127" t="s">
        <v>11</v>
      </c>
      <c r="AB2" s="128" t="s">
        <v>12</v>
      </c>
      <c r="AC2" s="127"/>
      <c r="AD2" s="129" t="s">
        <v>13</v>
      </c>
      <c r="AE2" s="130"/>
      <c r="AF2" s="128" t="s">
        <v>12</v>
      </c>
      <c r="AG2" s="127"/>
      <c r="AH2" s="129" t="s">
        <v>13</v>
      </c>
      <c r="AI2" s="131"/>
    </row>
    <row r="3" ht="27.95" customHeight="1" spans="1:15">
      <c r="A3" s="7" t="s">
        <v>14</v>
      </c>
      <c r="B3" s="7"/>
      <c r="C3" s="9">
        <v>18784677.53</v>
      </c>
      <c r="D3" s="9"/>
      <c r="E3" s="10" t="s">
        <v>15</v>
      </c>
      <c r="F3" s="11" t="s">
        <v>7</v>
      </c>
      <c r="G3" s="11"/>
      <c r="H3" s="58" t="s">
        <v>16</v>
      </c>
      <c r="I3" s="59" t="s">
        <v>17</v>
      </c>
      <c r="J3" s="60"/>
      <c r="K3" s="60"/>
      <c r="L3" s="60"/>
      <c r="M3" s="61" t="s">
        <v>18</v>
      </c>
      <c r="N3" s="7" t="s">
        <v>19</v>
      </c>
      <c r="O3" s="62" t="s">
        <v>20</v>
      </c>
    </row>
    <row r="4" ht="27.95" customHeight="1" spans="1:15">
      <c r="A4" s="7" t="s">
        <v>21</v>
      </c>
      <c r="B4" s="7"/>
      <c r="C4" s="132"/>
      <c r="D4" s="132"/>
      <c r="E4" s="10" t="s">
        <v>22</v>
      </c>
      <c r="F4" s="11"/>
      <c r="G4" s="11"/>
      <c r="H4" s="63"/>
      <c r="I4" s="64"/>
      <c r="J4" s="65"/>
      <c r="K4" s="65"/>
      <c r="L4" s="65"/>
      <c r="M4" s="61" t="s">
        <v>23</v>
      </c>
      <c r="N4" s="10" t="s">
        <v>24</v>
      </c>
      <c r="O4" s="66" t="s">
        <v>63</v>
      </c>
    </row>
    <row r="5" ht="27.95" customHeight="1" spans="1:15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10" t="s">
        <v>32</v>
      </c>
      <c r="O5" s="10"/>
    </row>
    <row r="6" ht="27.95" customHeight="1" spans="1:15">
      <c r="A6" s="7"/>
      <c r="B6" s="12" t="s">
        <v>33</v>
      </c>
      <c r="C6" s="7" t="s">
        <v>34</v>
      </c>
      <c r="D6" s="10" t="s">
        <v>35</v>
      </c>
      <c r="E6" s="12" t="s">
        <v>33</v>
      </c>
      <c r="F6" s="10" t="s">
        <v>35</v>
      </c>
      <c r="G6" s="7" t="s">
        <v>36</v>
      </c>
      <c r="H6" s="10" t="s">
        <v>35</v>
      </c>
      <c r="I6" s="9" t="s">
        <v>35</v>
      </c>
      <c r="J6" s="10" t="s">
        <v>35</v>
      </c>
      <c r="K6" s="7" t="s">
        <v>37</v>
      </c>
      <c r="L6" s="7" t="s">
        <v>35</v>
      </c>
      <c r="M6" s="7" t="s">
        <v>37</v>
      </c>
      <c r="N6" s="10" t="s">
        <v>38</v>
      </c>
      <c r="O6" s="10" t="s">
        <v>35</v>
      </c>
    </row>
    <row r="7" ht="42.95" customHeight="1" spans="1:17">
      <c r="A7" s="13">
        <v>1</v>
      </c>
      <c r="B7" s="14">
        <v>43096</v>
      </c>
      <c r="C7" s="15" t="s">
        <v>39</v>
      </c>
      <c r="D7" s="16">
        <v>2000000</v>
      </c>
      <c r="E7" s="17">
        <v>43070</v>
      </c>
      <c r="F7" s="16">
        <v>1930000</v>
      </c>
      <c r="G7" s="18">
        <v>0.02</v>
      </c>
      <c r="H7" s="67">
        <f t="shared" ref="H7:H9" si="0">ROUNDUP(D7*G7,2)</f>
        <v>40000</v>
      </c>
      <c r="I7" s="68">
        <v>338028</v>
      </c>
      <c r="J7" s="69">
        <v>800</v>
      </c>
      <c r="K7" s="70" t="s">
        <v>40</v>
      </c>
      <c r="L7" s="71"/>
      <c r="M7" s="10"/>
      <c r="N7" s="72" t="s">
        <v>41</v>
      </c>
      <c r="O7" s="73">
        <f>D7+D8+D9-H7-H8-H9-I7-J7-J8-O9-O8</f>
        <v>105485</v>
      </c>
      <c r="Q7" s="122"/>
    </row>
    <row r="8" ht="33.75" customHeight="1" spans="1:15">
      <c r="A8" s="19"/>
      <c r="B8" s="20">
        <v>43143</v>
      </c>
      <c r="C8" s="15" t="s">
        <v>39</v>
      </c>
      <c r="D8" s="21">
        <v>1480000</v>
      </c>
      <c r="E8" s="17">
        <v>43117</v>
      </c>
      <c r="F8" s="16">
        <v>1860000</v>
      </c>
      <c r="G8" s="18">
        <v>0.02</v>
      </c>
      <c r="H8" s="67">
        <f t="shared" si="0"/>
        <v>29600</v>
      </c>
      <c r="I8" s="74"/>
      <c r="J8" s="69">
        <v>8887</v>
      </c>
      <c r="K8" s="70" t="s">
        <v>42</v>
      </c>
      <c r="L8" s="69"/>
      <c r="M8" s="10"/>
      <c r="N8" s="70" t="s">
        <v>43</v>
      </c>
      <c r="O8" s="69">
        <v>2000000</v>
      </c>
    </row>
    <row r="9" ht="24.95" customHeight="1" spans="1:15">
      <c r="A9" s="22"/>
      <c r="B9" s="20">
        <v>43143</v>
      </c>
      <c r="C9" s="15" t="s">
        <v>39</v>
      </c>
      <c r="D9" s="21">
        <v>860000</v>
      </c>
      <c r="E9" s="17"/>
      <c r="F9" s="16"/>
      <c r="G9" s="18">
        <v>0.02</v>
      </c>
      <c r="H9" s="67">
        <f t="shared" si="0"/>
        <v>17200</v>
      </c>
      <c r="I9" s="75"/>
      <c r="J9" s="69"/>
      <c r="K9" s="70"/>
      <c r="L9" s="69"/>
      <c r="M9" s="10"/>
      <c r="N9" s="70" t="s">
        <v>44</v>
      </c>
      <c r="O9" s="69">
        <v>1800000</v>
      </c>
    </row>
    <row r="10" ht="20.1" customHeight="1" spans="1:15">
      <c r="A10" s="23"/>
      <c r="B10" s="20"/>
      <c r="C10" s="15"/>
      <c r="D10" s="21"/>
      <c r="E10" s="17"/>
      <c r="F10" s="24"/>
      <c r="G10" s="18"/>
      <c r="H10" s="67"/>
      <c r="I10" s="67"/>
      <c r="J10" s="69"/>
      <c r="K10" s="76" t="s">
        <v>45</v>
      </c>
      <c r="L10" s="69"/>
      <c r="M10" s="10"/>
      <c r="N10" s="70"/>
      <c r="O10" s="67"/>
    </row>
    <row r="11" ht="20.1" customHeight="1" spans="1:17">
      <c r="A11" s="23"/>
      <c r="B11" s="25" t="s">
        <v>1</v>
      </c>
      <c r="C11" s="15"/>
      <c r="D11" s="21"/>
      <c r="E11" s="17"/>
      <c r="F11" s="21"/>
      <c r="G11" s="18"/>
      <c r="H11" s="67"/>
      <c r="I11" s="67"/>
      <c r="J11" s="69"/>
      <c r="K11" s="77"/>
      <c r="L11" s="69"/>
      <c r="M11" s="78"/>
      <c r="N11" s="70"/>
      <c r="O11" s="67"/>
      <c r="Q11"/>
    </row>
    <row r="12" s="1" customFormat="1" ht="24.95" customHeight="1" spans="1:15">
      <c r="A12" s="148">
        <v>2</v>
      </c>
      <c r="B12" s="149">
        <v>43198</v>
      </c>
      <c r="C12" s="39" t="s">
        <v>39</v>
      </c>
      <c r="D12" s="40">
        <v>380000</v>
      </c>
      <c r="E12" s="41">
        <v>43193</v>
      </c>
      <c r="F12" s="150">
        <v>2530000</v>
      </c>
      <c r="G12" s="42">
        <v>0.02</v>
      </c>
      <c r="H12" s="105">
        <f>ROUNDUP(D12*G12,2)</f>
        <v>7600</v>
      </c>
      <c r="I12" s="105">
        <v>0</v>
      </c>
      <c r="J12" s="83">
        <v>0</v>
      </c>
      <c r="K12" s="77"/>
      <c r="L12" s="147">
        <v>250000</v>
      </c>
      <c r="M12" s="78" t="s">
        <v>64</v>
      </c>
      <c r="N12" s="99" t="s">
        <v>65</v>
      </c>
      <c r="O12" s="152">
        <f>D12+D13-H12-H13-I12-J12-L12</f>
        <v>2601800</v>
      </c>
    </row>
    <row r="13" s="1" customFormat="1" ht="24.95" customHeight="1" spans="1:15">
      <c r="A13" s="151"/>
      <c r="B13" s="149">
        <v>43199</v>
      </c>
      <c r="C13" s="39" t="s">
        <v>39</v>
      </c>
      <c r="D13" s="40">
        <v>2530000</v>
      </c>
      <c r="E13" s="41"/>
      <c r="F13" s="150"/>
      <c r="G13" s="42">
        <v>0.02</v>
      </c>
      <c r="H13" s="105">
        <f>ROUNDUP(D13*G13,2)</f>
        <v>50600</v>
      </c>
      <c r="I13" s="105"/>
      <c r="J13" s="83"/>
      <c r="K13" s="77"/>
      <c r="L13" s="83"/>
      <c r="M13" s="77"/>
      <c r="N13" s="102"/>
      <c r="O13" s="153"/>
    </row>
    <row r="14" ht="20.1" customHeight="1" spans="1:15">
      <c r="A14" s="23"/>
      <c r="B14" s="20"/>
      <c r="C14" s="15"/>
      <c r="D14" s="21"/>
      <c r="E14" s="17"/>
      <c r="F14" s="24"/>
      <c r="G14" s="27"/>
      <c r="H14" s="67"/>
      <c r="I14" s="67"/>
      <c r="J14" s="69"/>
      <c r="K14" s="70"/>
      <c r="L14" s="69"/>
      <c r="M14" s="70"/>
      <c r="N14" s="70"/>
      <c r="O14" s="67"/>
    </row>
    <row r="15" ht="20.1" customHeight="1" spans="1:15">
      <c r="A15" s="23"/>
      <c r="B15" s="20"/>
      <c r="C15" s="15"/>
      <c r="D15" s="21"/>
      <c r="E15" s="17"/>
      <c r="F15" s="24"/>
      <c r="G15" s="27"/>
      <c r="H15" s="67"/>
      <c r="I15" s="67"/>
      <c r="J15" s="69"/>
      <c r="K15" s="70"/>
      <c r="L15" s="69"/>
      <c r="M15" s="70"/>
      <c r="N15" s="70"/>
      <c r="O15" s="67"/>
    </row>
    <row r="16" ht="20.1" customHeight="1" spans="1:15">
      <c r="A16" s="23"/>
      <c r="B16" s="20"/>
      <c r="C16" s="15"/>
      <c r="D16" s="21"/>
      <c r="E16" s="17"/>
      <c r="F16" s="24"/>
      <c r="G16" s="27"/>
      <c r="H16" s="67"/>
      <c r="I16" s="67"/>
      <c r="J16" s="69"/>
      <c r="K16" s="70"/>
      <c r="L16" s="69"/>
      <c r="M16" s="70"/>
      <c r="N16" s="70"/>
      <c r="O16" s="67"/>
    </row>
    <row r="17" ht="20.1" customHeight="1" spans="1:15">
      <c r="A17" s="23"/>
      <c r="B17" s="20"/>
      <c r="C17" s="15"/>
      <c r="D17" s="21"/>
      <c r="E17" s="17"/>
      <c r="F17" s="21"/>
      <c r="G17" s="27"/>
      <c r="H17" s="67"/>
      <c r="I17" s="67"/>
      <c r="J17" s="69"/>
      <c r="K17" s="70"/>
      <c r="L17" s="69"/>
      <c r="M17" s="70"/>
      <c r="N17" s="70"/>
      <c r="O17" s="67"/>
    </row>
    <row r="18" ht="20.1" customHeight="1" spans="1:15">
      <c r="A18" s="23"/>
      <c r="B18" s="20"/>
      <c r="C18" s="15"/>
      <c r="D18" s="21"/>
      <c r="E18" s="17"/>
      <c r="F18" s="21"/>
      <c r="G18" s="27"/>
      <c r="H18" s="67"/>
      <c r="I18" s="67"/>
      <c r="J18" s="69"/>
      <c r="K18" s="70"/>
      <c r="L18" s="69"/>
      <c r="M18" s="70"/>
      <c r="N18" s="70"/>
      <c r="O18" s="67"/>
    </row>
    <row r="19" ht="20.1" customHeight="1" spans="1:15">
      <c r="A19" s="23"/>
      <c r="B19" s="20"/>
      <c r="C19" s="15"/>
      <c r="D19" s="21"/>
      <c r="E19" s="17"/>
      <c r="F19" s="21"/>
      <c r="G19" s="27"/>
      <c r="H19" s="67"/>
      <c r="I19" s="67"/>
      <c r="J19" s="69"/>
      <c r="K19" s="70"/>
      <c r="L19" s="69"/>
      <c r="M19" s="70"/>
      <c r="N19" s="70"/>
      <c r="O19" s="67"/>
    </row>
    <row r="20" ht="20.1" customHeight="1" spans="1:15">
      <c r="A20" s="23"/>
      <c r="B20" s="20"/>
      <c r="C20" s="15"/>
      <c r="D20" s="21"/>
      <c r="E20" s="17"/>
      <c r="F20" s="21"/>
      <c r="G20" s="27"/>
      <c r="H20" s="67"/>
      <c r="I20" s="67"/>
      <c r="J20" s="69"/>
      <c r="K20" s="70"/>
      <c r="L20" s="69"/>
      <c r="M20" s="70"/>
      <c r="N20" s="70"/>
      <c r="O20" s="67"/>
    </row>
    <row r="21" ht="20.1" customHeight="1" spans="1:15">
      <c r="A21" s="23"/>
      <c r="B21" s="20"/>
      <c r="C21" s="15"/>
      <c r="D21" s="21"/>
      <c r="E21" s="17"/>
      <c r="F21" s="21"/>
      <c r="G21" s="27"/>
      <c r="H21" s="67"/>
      <c r="I21" s="67"/>
      <c r="J21" s="69"/>
      <c r="K21" s="70"/>
      <c r="L21" s="69"/>
      <c r="M21" s="70"/>
      <c r="N21" s="70"/>
      <c r="O21" s="67"/>
    </row>
    <row r="22" ht="20.1" customHeight="1" spans="1:15">
      <c r="A22" s="23"/>
      <c r="B22" s="20"/>
      <c r="C22" s="15"/>
      <c r="D22" s="21"/>
      <c r="E22" s="17"/>
      <c r="F22" s="21"/>
      <c r="G22" s="27"/>
      <c r="H22" s="67"/>
      <c r="I22" s="67"/>
      <c r="J22" s="69"/>
      <c r="K22" s="70"/>
      <c r="L22" s="69"/>
      <c r="M22" s="70"/>
      <c r="N22" s="70"/>
      <c r="O22" s="67"/>
    </row>
    <row r="23" ht="20.1" customHeight="1" spans="1:15">
      <c r="A23" s="23"/>
      <c r="B23" s="20"/>
      <c r="C23" s="15"/>
      <c r="D23" s="21"/>
      <c r="E23" s="17"/>
      <c r="F23" s="21"/>
      <c r="G23" s="27"/>
      <c r="H23" s="67"/>
      <c r="I23" s="67"/>
      <c r="J23" s="69"/>
      <c r="K23" s="70"/>
      <c r="L23" s="69"/>
      <c r="M23" s="70"/>
      <c r="N23" s="70"/>
      <c r="O23" s="67"/>
    </row>
    <row r="24" ht="20.1" customHeight="1" spans="1:15">
      <c r="A24" s="23"/>
      <c r="B24" s="20"/>
      <c r="C24" s="15"/>
      <c r="D24" s="21"/>
      <c r="E24" s="17"/>
      <c r="F24" s="21"/>
      <c r="G24" s="27"/>
      <c r="H24" s="67"/>
      <c r="I24" s="67"/>
      <c r="J24" s="69"/>
      <c r="K24" s="70"/>
      <c r="L24" s="69"/>
      <c r="M24" s="70"/>
      <c r="N24" s="70"/>
      <c r="O24" s="67"/>
    </row>
    <row r="25" ht="24" customHeight="1" spans="1:17">
      <c r="A25" s="7" t="s">
        <v>46</v>
      </c>
      <c r="B25" s="7"/>
      <c r="C25" s="49" t="s">
        <v>47</v>
      </c>
      <c r="D25" s="50">
        <f t="shared" ref="D25:J25" si="1">SUM(D7:D24)</f>
        <v>7250000</v>
      </c>
      <c r="E25" s="49" t="s">
        <v>47</v>
      </c>
      <c r="F25" s="50">
        <f t="shared" si="1"/>
        <v>6320000</v>
      </c>
      <c r="G25" s="49" t="s">
        <v>47</v>
      </c>
      <c r="H25" s="50">
        <f t="shared" si="1"/>
        <v>145000</v>
      </c>
      <c r="I25" s="50">
        <f t="shared" si="1"/>
        <v>338028</v>
      </c>
      <c r="J25" s="50">
        <f t="shared" si="1"/>
        <v>9687</v>
      </c>
      <c r="K25" s="49" t="s">
        <v>47</v>
      </c>
      <c r="L25" s="50">
        <f>SUM(L7:L24)</f>
        <v>250000</v>
      </c>
      <c r="M25" s="49" t="s">
        <v>47</v>
      </c>
      <c r="N25" s="49" t="s">
        <v>47</v>
      </c>
      <c r="O25" s="50">
        <f>SUM(O7:O24)</f>
        <v>6507285</v>
      </c>
      <c r="Q25" s="123"/>
    </row>
    <row r="26" ht="30" customHeight="1" spans="1:15">
      <c r="A26" s="7" t="s">
        <v>48</v>
      </c>
      <c r="B26" s="7"/>
      <c r="C26" s="7" t="s">
        <v>49</v>
      </c>
      <c r="D26" s="7"/>
      <c r="E26" s="51">
        <f>E27+L26</f>
        <v>2601800</v>
      </c>
      <c r="F26" s="51"/>
      <c r="G26" s="51"/>
      <c r="H26" s="51"/>
      <c r="I26" s="7" t="s">
        <v>50</v>
      </c>
      <c r="J26" s="7"/>
      <c r="K26" s="7" t="s">
        <v>51</v>
      </c>
      <c r="L26" s="51">
        <v>0</v>
      </c>
      <c r="M26" s="51"/>
      <c r="N26" s="51"/>
      <c r="O26" s="51"/>
    </row>
    <row r="27" ht="30" customHeight="1" spans="1:15">
      <c r="A27" s="7"/>
      <c r="B27" s="7"/>
      <c r="C27" s="7" t="s">
        <v>52</v>
      </c>
      <c r="D27" s="7"/>
      <c r="E27" s="52">
        <f>O12</f>
        <v>2601800</v>
      </c>
      <c r="F27" s="52"/>
      <c r="G27" s="52"/>
      <c r="H27" s="52"/>
      <c r="I27" s="7"/>
      <c r="J27" s="7"/>
      <c r="K27" s="7" t="s">
        <v>53</v>
      </c>
      <c r="L27" s="116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116"/>
      <c r="N27" s="116"/>
      <c r="O27" s="116"/>
    </row>
    <row r="28" ht="50.1" customHeight="1" spans="1:15">
      <c r="A28" s="7" t="s">
        <v>54</v>
      </c>
      <c r="B28" s="7"/>
      <c r="C28" s="54"/>
      <c r="D28" s="54"/>
      <c r="E28" s="54"/>
      <c r="F28" s="54"/>
      <c r="G28" s="54"/>
      <c r="H28" s="54"/>
      <c r="I28" s="7" t="s">
        <v>55</v>
      </c>
      <c r="J28" s="7"/>
      <c r="K28" s="7" t="s">
        <v>56</v>
      </c>
      <c r="L28" s="7"/>
      <c r="M28" s="7"/>
      <c r="N28" s="7"/>
      <c r="O28" s="7"/>
    </row>
    <row r="29" ht="50.1" customHeight="1" spans="1:15">
      <c r="A29" s="7" t="s">
        <v>57</v>
      </c>
      <c r="B29" s="7"/>
      <c r="C29" s="54"/>
      <c r="D29" s="54"/>
      <c r="E29" s="54"/>
      <c r="F29" s="54"/>
      <c r="G29" s="54"/>
      <c r="H29" s="54"/>
      <c r="I29" s="7" t="s">
        <v>58</v>
      </c>
      <c r="J29" s="7"/>
      <c r="K29" s="54"/>
      <c r="L29" s="54"/>
      <c r="M29" s="54"/>
      <c r="N29" s="54"/>
      <c r="O29" s="54"/>
    </row>
    <row r="30" ht="50.1" customHeight="1" spans="1:15">
      <c r="A30" s="7" t="s">
        <v>59</v>
      </c>
      <c r="B30" s="7"/>
      <c r="C30" s="55"/>
      <c r="D30" s="55"/>
      <c r="E30" s="55"/>
      <c r="F30" s="55"/>
      <c r="G30" s="55"/>
      <c r="H30" s="55"/>
      <c r="I30" s="7" t="s">
        <v>60</v>
      </c>
      <c r="J30" s="7"/>
      <c r="K30" s="55"/>
      <c r="L30" s="55"/>
      <c r="M30" s="55"/>
      <c r="N30" s="55"/>
      <c r="O30" s="55"/>
    </row>
    <row r="31" ht="50.1" customHeight="1" spans="1:15">
      <c r="A31" s="7" t="s">
        <v>61</v>
      </c>
      <c r="B31" s="7"/>
      <c r="C31" s="55"/>
      <c r="D31" s="55"/>
      <c r="E31" s="55"/>
      <c r="F31" s="55"/>
      <c r="G31" s="55"/>
      <c r="H31" s="55"/>
      <c r="I31" s="7" t="s">
        <v>62</v>
      </c>
      <c r="J31" s="7"/>
      <c r="K31" s="55"/>
      <c r="L31" s="55"/>
      <c r="M31" s="55"/>
      <c r="N31" s="55"/>
      <c r="O31" s="55"/>
    </row>
    <row r="34" ht="13.5" spans="17:17">
      <c r="Q34"/>
    </row>
    <row r="37" ht="13.5" spans="2:2">
      <c r="B37"/>
    </row>
  </sheetData>
  <mergeCells count="49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7:A9"/>
    <mergeCell ref="A12:A13"/>
    <mergeCell ref="H3:H4"/>
    <mergeCell ref="I7:I9"/>
    <mergeCell ref="N12:N13"/>
    <mergeCell ref="O12:O13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37"/>
  <sheetViews>
    <sheetView topLeftCell="A13" workbookViewId="0">
      <selection activeCell="H25" sqref="H25:O25"/>
    </sheetView>
  </sheetViews>
  <sheetFormatPr defaultColWidth="9" defaultRowHeight="11.25"/>
  <cols>
    <col min="1" max="1" width="2.75" style="3" customWidth="1"/>
    <col min="2" max="2" width="6.875" style="4" customWidth="1"/>
    <col min="3" max="3" width="3" style="3" customWidth="1"/>
    <col min="4" max="4" width="9.625" style="5" customWidth="1"/>
    <col min="5" max="5" width="6.625" style="4" customWidth="1"/>
    <col min="6" max="6" width="9.5" style="5" customWidth="1"/>
    <col min="7" max="7" width="3.625" style="3" customWidth="1"/>
    <col min="8" max="8" width="11" style="5" customWidth="1"/>
    <col min="9" max="9" width="9.375" style="3" customWidth="1"/>
    <col min="10" max="10" width="9.625" style="5" customWidth="1"/>
    <col min="11" max="11" width="7.875" style="3" customWidth="1"/>
    <col min="12" max="12" width="8.25" style="3" customWidth="1"/>
    <col min="13" max="14" width="5.625" style="3" customWidth="1"/>
    <col min="15" max="15" width="10.125" style="5" customWidth="1"/>
    <col min="16" max="16" width="9" style="3"/>
    <col min="17" max="17" width="11.875" style="3" customWidth="1"/>
    <col min="18" max="18" width="6.75" style="3" customWidth="1"/>
    <col min="19" max="19" width="9.125" style="3" customWidth="1"/>
    <col min="20" max="20" width="31.125" style="3" customWidth="1"/>
    <col min="21" max="21" width="9" style="3"/>
    <col min="22" max="22" width="11.25" style="3" customWidth="1"/>
    <col min="23" max="25" width="9" style="3"/>
    <col min="26" max="26" width="14.5" style="3" customWidth="1"/>
    <col min="27" max="27" width="13.125" style="3" customWidth="1"/>
    <col min="28" max="28" width="14.5" style="3" customWidth="1"/>
    <col min="29" max="16384" width="9" style="3"/>
  </cols>
  <sheetData>
    <row r="1" ht="24.95" customHeight="1" spans="1:17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Q1" s="25" t="s">
        <v>1</v>
      </c>
    </row>
    <row r="2" ht="27.95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56" t="s">
        <v>4</v>
      </c>
      <c r="M2" s="57">
        <v>6647</v>
      </c>
      <c r="N2" s="9" t="s">
        <v>5</v>
      </c>
      <c r="O2" s="9" t="s">
        <v>6</v>
      </c>
      <c r="Q2" s="117" t="s">
        <v>6</v>
      </c>
      <c r="R2" s="118">
        <v>20</v>
      </c>
      <c r="S2" s="119">
        <v>6647</v>
      </c>
      <c r="T2" s="120" t="s">
        <v>3</v>
      </c>
      <c r="U2" s="119" t="s">
        <v>7</v>
      </c>
      <c r="V2" s="121">
        <v>18784677.53</v>
      </c>
      <c r="W2" s="121" t="s">
        <v>8</v>
      </c>
      <c r="X2" s="121" t="s">
        <v>9</v>
      </c>
      <c r="Y2" s="126" t="s">
        <v>10</v>
      </c>
      <c r="Z2" s="127" t="s">
        <v>11</v>
      </c>
      <c r="AA2" s="127" t="s">
        <v>11</v>
      </c>
      <c r="AB2" s="128" t="s">
        <v>12</v>
      </c>
      <c r="AC2" s="127"/>
      <c r="AD2" s="129" t="s">
        <v>13</v>
      </c>
      <c r="AE2" s="130"/>
      <c r="AF2" s="128" t="s">
        <v>12</v>
      </c>
      <c r="AG2" s="127"/>
      <c r="AH2" s="129" t="s">
        <v>13</v>
      </c>
      <c r="AI2" s="131"/>
    </row>
    <row r="3" ht="27.95" customHeight="1" spans="1:15">
      <c r="A3" s="7" t="s">
        <v>14</v>
      </c>
      <c r="B3" s="7"/>
      <c r="C3" s="9">
        <v>18784677.53</v>
      </c>
      <c r="D3" s="9"/>
      <c r="E3" s="10" t="s">
        <v>15</v>
      </c>
      <c r="F3" s="11" t="s">
        <v>7</v>
      </c>
      <c r="G3" s="11"/>
      <c r="H3" s="58" t="s">
        <v>16</v>
      </c>
      <c r="I3" s="59" t="s">
        <v>17</v>
      </c>
      <c r="J3" s="60"/>
      <c r="K3" s="60"/>
      <c r="L3" s="60"/>
      <c r="M3" s="61" t="s">
        <v>18</v>
      </c>
      <c r="N3" s="7" t="s">
        <v>19</v>
      </c>
      <c r="O3" s="62" t="s">
        <v>20</v>
      </c>
    </row>
    <row r="4" ht="27.95" customHeight="1" spans="1:15">
      <c r="A4" s="7" t="s">
        <v>21</v>
      </c>
      <c r="B4" s="7"/>
      <c r="C4" s="132"/>
      <c r="D4" s="132"/>
      <c r="E4" s="10" t="s">
        <v>22</v>
      </c>
      <c r="F4" s="11"/>
      <c r="G4" s="11"/>
      <c r="H4" s="63"/>
      <c r="I4" s="64"/>
      <c r="J4" s="65"/>
      <c r="K4" s="65"/>
      <c r="L4" s="65"/>
      <c r="M4" s="61" t="s">
        <v>23</v>
      </c>
      <c r="N4" s="10" t="s">
        <v>24</v>
      </c>
      <c r="O4" s="66" t="s">
        <v>63</v>
      </c>
    </row>
    <row r="5" ht="27.95" customHeight="1" spans="1:15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10" t="s">
        <v>32</v>
      </c>
      <c r="O5" s="10"/>
    </row>
    <row r="6" ht="27.95" customHeight="1" spans="1:15">
      <c r="A6" s="7"/>
      <c r="B6" s="12" t="s">
        <v>33</v>
      </c>
      <c r="C6" s="7" t="s">
        <v>34</v>
      </c>
      <c r="D6" s="10" t="s">
        <v>35</v>
      </c>
      <c r="E6" s="12" t="s">
        <v>33</v>
      </c>
      <c r="F6" s="10" t="s">
        <v>35</v>
      </c>
      <c r="G6" s="7" t="s">
        <v>36</v>
      </c>
      <c r="H6" s="10" t="s">
        <v>35</v>
      </c>
      <c r="I6" s="9" t="s">
        <v>35</v>
      </c>
      <c r="J6" s="10" t="s">
        <v>35</v>
      </c>
      <c r="K6" s="7" t="s">
        <v>37</v>
      </c>
      <c r="L6" s="7" t="s">
        <v>35</v>
      </c>
      <c r="M6" s="7" t="s">
        <v>37</v>
      </c>
      <c r="N6" s="10" t="s">
        <v>38</v>
      </c>
      <c r="O6" s="10" t="s">
        <v>35</v>
      </c>
    </row>
    <row r="7" ht="42.95" customHeight="1" spans="1:17">
      <c r="A7" s="13">
        <v>1</v>
      </c>
      <c r="B7" s="14">
        <v>43096</v>
      </c>
      <c r="C7" s="15" t="s">
        <v>39</v>
      </c>
      <c r="D7" s="16">
        <v>2000000</v>
      </c>
      <c r="E7" s="17">
        <v>43070</v>
      </c>
      <c r="F7" s="16">
        <v>1930000</v>
      </c>
      <c r="G7" s="18">
        <v>0.02</v>
      </c>
      <c r="H7" s="67">
        <f t="shared" ref="H7:H9" si="0">ROUNDUP(D7*G7,2)</f>
        <v>40000</v>
      </c>
      <c r="I7" s="68">
        <v>338028</v>
      </c>
      <c r="J7" s="69">
        <v>800</v>
      </c>
      <c r="K7" s="70" t="s">
        <v>66</v>
      </c>
      <c r="L7" s="71"/>
      <c r="M7" s="10"/>
      <c r="N7" s="72" t="s">
        <v>41</v>
      </c>
      <c r="O7" s="73">
        <f>D7+D8+D9-H7-H8-H9-I7-J7-J8-O9-O8</f>
        <v>105485</v>
      </c>
      <c r="Q7" s="122"/>
    </row>
    <row r="8" ht="33.75" customHeight="1" spans="1:15">
      <c r="A8" s="19"/>
      <c r="B8" s="20">
        <v>43143</v>
      </c>
      <c r="C8" s="15" t="s">
        <v>39</v>
      </c>
      <c r="D8" s="21">
        <v>1480000</v>
      </c>
      <c r="E8" s="17">
        <v>43117</v>
      </c>
      <c r="F8" s="16">
        <v>1860000</v>
      </c>
      <c r="G8" s="18">
        <v>0.02</v>
      </c>
      <c r="H8" s="67">
        <f t="shared" si="0"/>
        <v>29600</v>
      </c>
      <c r="I8" s="74"/>
      <c r="J8" s="69">
        <v>8887</v>
      </c>
      <c r="K8" s="70" t="s">
        <v>42</v>
      </c>
      <c r="L8" s="69"/>
      <c r="M8" s="10"/>
      <c r="N8" s="70" t="s">
        <v>43</v>
      </c>
      <c r="O8" s="69">
        <v>2000000</v>
      </c>
    </row>
    <row r="9" ht="24.95" customHeight="1" spans="1:15">
      <c r="A9" s="22"/>
      <c r="B9" s="20">
        <v>43143</v>
      </c>
      <c r="C9" s="15" t="s">
        <v>39</v>
      </c>
      <c r="D9" s="21">
        <v>860000</v>
      </c>
      <c r="E9" s="17"/>
      <c r="F9" s="16"/>
      <c r="G9" s="18">
        <v>0.02</v>
      </c>
      <c r="H9" s="67">
        <f t="shared" si="0"/>
        <v>17200</v>
      </c>
      <c r="I9" s="75"/>
      <c r="J9" s="69"/>
      <c r="K9" s="70"/>
      <c r="L9" s="69"/>
      <c r="M9" s="10"/>
      <c r="N9" s="70" t="s">
        <v>44</v>
      </c>
      <c r="O9" s="69">
        <v>1800000</v>
      </c>
    </row>
    <row r="10" ht="20.1" customHeight="1" spans="1:15">
      <c r="A10" s="23"/>
      <c r="B10" s="20"/>
      <c r="C10" s="15"/>
      <c r="D10" s="21"/>
      <c r="E10" s="17"/>
      <c r="F10" s="24"/>
      <c r="G10" s="18"/>
      <c r="H10" s="67"/>
      <c r="I10" s="67"/>
      <c r="J10" s="69"/>
      <c r="K10" s="76" t="s">
        <v>45</v>
      </c>
      <c r="L10" s="69"/>
      <c r="M10" s="10"/>
      <c r="N10" s="70"/>
      <c r="O10" s="67"/>
    </row>
    <row r="11" ht="20.1" customHeight="1" spans="1:17">
      <c r="A11" s="23"/>
      <c r="B11" s="25"/>
      <c r="C11" s="15"/>
      <c r="D11" s="21"/>
      <c r="E11" s="17"/>
      <c r="F11" s="21"/>
      <c r="G11" s="18"/>
      <c r="H11" s="67"/>
      <c r="I11" s="67"/>
      <c r="J11" s="69"/>
      <c r="K11" s="77"/>
      <c r="L11" s="69"/>
      <c r="M11" s="78"/>
      <c r="N11" s="70"/>
      <c r="O11" s="67"/>
      <c r="Q11"/>
    </row>
    <row r="12" s="1" customFormat="1" ht="24.95" customHeight="1" spans="1:15">
      <c r="A12" s="13">
        <v>2</v>
      </c>
      <c r="B12" s="26">
        <v>43198</v>
      </c>
      <c r="C12" s="15" t="s">
        <v>39</v>
      </c>
      <c r="D12" s="21">
        <v>380000</v>
      </c>
      <c r="E12" s="17">
        <v>43193</v>
      </c>
      <c r="F12" s="16">
        <v>2530000</v>
      </c>
      <c r="G12" s="18">
        <v>0.02</v>
      </c>
      <c r="H12" s="67">
        <f>ROUNDUP(D12*G12,2)</f>
        <v>7600</v>
      </c>
      <c r="I12" s="67">
        <v>0</v>
      </c>
      <c r="J12" s="69">
        <v>0</v>
      </c>
      <c r="K12" s="77"/>
      <c r="L12" s="79">
        <v>250000</v>
      </c>
      <c r="M12" s="141" t="s">
        <v>64</v>
      </c>
      <c r="N12" s="81" t="s">
        <v>65</v>
      </c>
      <c r="O12" s="82">
        <f>D12+D13-H12-H13-I12-J12-L12</f>
        <v>2601800</v>
      </c>
    </row>
    <row r="13" s="1" customFormat="1" ht="24.95" customHeight="1" spans="1:15">
      <c r="A13" s="22"/>
      <c r="B13" s="26">
        <v>43199</v>
      </c>
      <c r="C13" s="15" t="s">
        <v>39</v>
      </c>
      <c r="D13" s="21">
        <v>2530000</v>
      </c>
      <c r="E13" s="17"/>
      <c r="F13" s="16"/>
      <c r="G13" s="18">
        <v>0.02</v>
      </c>
      <c r="H13" s="67">
        <f>ROUNDUP(D13*G13,2)</f>
        <v>50600</v>
      </c>
      <c r="I13" s="67"/>
      <c r="J13" s="69"/>
      <c r="K13" s="77"/>
      <c r="L13" s="83"/>
      <c r="M13" s="77"/>
      <c r="N13" s="85"/>
      <c r="O13" s="86"/>
    </row>
    <row r="14" ht="20.1" customHeight="1" spans="1:15">
      <c r="A14" s="23"/>
      <c r="B14" s="25" t="s">
        <v>1</v>
      </c>
      <c r="C14" s="15"/>
      <c r="D14" s="21"/>
      <c r="E14" s="17"/>
      <c r="F14" s="24"/>
      <c r="G14" s="27"/>
      <c r="H14" s="67"/>
      <c r="I14" s="67"/>
      <c r="J14" s="69"/>
      <c r="K14" s="70"/>
      <c r="L14" s="69"/>
      <c r="M14" s="70"/>
      <c r="N14" s="70"/>
      <c r="O14" s="67"/>
    </row>
    <row r="15" ht="20.1" customHeight="1" spans="1:15">
      <c r="A15" s="37">
        <v>3</v>
      </c>
      <c r="B15" s="143" t="s">
        <v>67</v>
      </c>
      <c r="C15" s="15"/>
      <c r="D15" s="21"/>
      <c r="E15" s="17"/>
      <c r="F15" s="24"/>
      <c r="G15" s="27"/>
      <c r="H15" s="67"/>
      <c r="I15" s="67"/>
      <c r="J15" s="69"/>
      <c r="K15" s="70"/>
      <c r="L15" s="79">
        <v>-250000</v>
      </c>
      <c r="M15" s="141" t="s">
        <v>68</v>
      </c>
      <c r="N15" s="77" t="s">
        <v>69</v>
      </c>
      <c r="O15" s="83">
        <f>D15-H15-I15-J15-L15</f>
        <v>250000</v>
      </c>
    </row>
    <row r="16" ht="20.1" customHeight="1" spans="1:15">
      <c r="A16" s="23"/>
      <c r="B16" s="20"/>
      <c r="C16" s="15"/>
      <c r="D16" s="21"/>
      <c r="E16" s="17"/>
      <c r="F16" s="24"/>
      <c r="G16" s="27"/>
      <c r="H16" s="67"/>
      <c r="I16" s="67"/>
      <c r="J16" s="69"/>
      <c r="K16" s="70"/>
      <c r="L16" s="69"/>
      <c r="M16" s="70"/>
      <c r="N16" s="70"/>
      <c r="O16" s="67"/>
    </row>
    <row r="17" ht="20.1" customHeight="1" spans="1:15">
      <c r="A17" s="23"/>
      <c r="B17" s="20"/>
      <c r="C17" s="15"/>
      <c r="D17" s="21"/>
      <c r="E17" s="17"/>
      <c r="F17" s="21"/>
      <c r="G17" s="27"/>
      <c r="H17" s="67"/>
      <c r="I17" s="67"/>
      <c r="J17" s="69"/>
      <c r="K17" s="70"/>
      <c r="L17" s="69"/>
      <c r="M17" s="70"/>
      <c r="N17" s="70"/>
      <c r="O17" s="67"/>
    </row>
    <row r="18" ht="20.1" customHeight="1" spans="1:15">
      <c r="A18" s="23"/>
      <c r="B18" s="20"/>
      <c r="C18" s="15"/>
      <c r="D18" s="21"/>
      <c r="E18" s="17"/>
      <c r="F18" s="21"/>
      <c r="G18" s="27"/>
      <c r="H18" s="67"/>
      <c r="I18" s="67"/>
      <c r="J18" s="69"/>
      <c r="K18" s="70"/>
      <c r="L18" s="69"/>
      <c r="M18" s="70"/>
      <c r="N18" s="70"/>
      <c r="O18" s="67"/>
    </row>
    <row r="19" ht="20.1" customHeight="1" spans="1:15">
      <c r="A19" s="23"/>
      <c r="B19" s="20"/>
      <c r="C19" s="15"/>
      <c r="D19" s="21"/>
      <c r="E19" s="17"/>
      <c r="F19" s="21"/>
      <c r="G19" s="27"/>
      <c r="H19" s="67"/>
      <c r="I19" s="67"/>
      <c r="J19" s="69"/>
      <c r="K19" s="70"/>
      <c r="L19" s="69"/>
      <c r="M19" s="70"/>
      <c r="N19" s="70"/>
      <c r="O19" s="67"/>
    </row>
    <row r="20" ht="20.1" customHeight="1" spans="1:15">
      <c r="A20" s="23"/>
      <c r="B20" s="20"/>
      <c r="C20" s="15"/>
      <c r="D20" s="21"/>
      <c r="E20" s="17"/>
      <c r="F20" s="21"/>
      <c r="G20" s="27"/>
      <c r="H20" s="67"/>
      <c r="I20" s="67"/>
      <c r="J20" s="69"/>
      <c r="K20" s="70"/>
      <c r="L20" s="69"/>
      <c r="M20" s="70"/>
      <c r="N20" s="70"/>
      <c r="O20" s="67"/>
    </row>
    <row r="21" ht="20.1" customHeight="1" spans="1:15">
      <c r="A21" s="23"/>
      <c r="B21" s="20"/>
      <c r="C21" s="15"/>
      <c r="D21" s="21"/>
      <c r="E21" s="17"/>
      <c r="F21" s="21"/>
      <c r="G21" s="27"/>
      <c r="H21" s="67"/>
      <c r="I21" s="67"/>
      <c r="J21" s="69"/>
      <c r="K21" s="70"/>
      <c r="L21" s="69"/>
      <c r="M21" s="70"/>
      <c r="N21" s="70"/>
      <c r="O21" s="67"/>
    </row>
    <row r="22" ht="20.1" customHeight="1" spans="1:15">
      <c r="A22" s="23"/>
      <c r="B22" s="20"/>
      <c r="C22" s="15"/>
      <c r="D22" s="21"/>
      <c r="E22" s="17"/>
      <c r="F22" s="21"/>
      <c r="G22" s="27"/>
      <c r="H22" s="67"/>
      <c r="I22" s="67"/>
      <c r="J22" s="69"/>
      <c r="K22" s="70"/>
      <c r="L22" s="69"/>
      <c r="M22" s="70"/>
      <c r="N22" s="70"/>
      <c r="O22" s="67"/>
    </row>
    <row r="23" ht="20.1" customHeight="1" spans="1:15">
      <c r="A23" s="23"/>
      <c r="B23" s="20"/>
      <c r="C23" s="15"/>
      <c r="D23" s="21"/>
      <c r="E23" s="17"/>
      <c r="F23" s="21"/>
      <c r="G23" s="27"/>
      <c r="H23" s="67"/>
      <c r="I23" s="67"/>
      <c r="J23" s="69"/>
      <c r="K23" s="70"/>
      <c r="L23" s="69"/>
      <c r="M23" s="70"/>
      <c r="N23" s="70"/>
      <c r="O23" s="67"/>
    </row>
    <row r="24" ht="20.1" customHeight="1" spans="1:15">
      <c r="A24" s="23"/>
      <c r="B24" s="20"/>
      <c r="C24" s="15"/>
      <c r="D24" s="21"/>
      <c r="E24" s="17"/>
      <c r="F24" s="21"/>
      <c r="G24" s="27"/>
      <c r="H24" s="67"/>
      <c r="I24" s="67"/>
      <c r="J24" s="69"/>
      <c r="K24" s="70"/>
      <c r="L24" s="69"/>
      <c r="M24" s="70"/>
      <c r="N24" s="70"/>
      <c r="O24" s="67"/>
    </row>
    <row r="25" ht="24" customHeight="1" spans="1:17">
      <c r="A25" s="7" t="s">
        <v>46</v>
      </c>
      <c r="B25" s="7"/>
      <c r="C25" s="49" t="s">
        <v>47</v>
      </c>
      <c r="D25" s="50">
        <f t="shared" ref="D25:J25" si="1">SUM(D7:D24)</f>
        <v>7250000</v>
      </c>
      <c r="E25" s="49" t="s">
        <v>47</v>
      </c>
      <c r="F25" s="50">
        <f t="shared" si="1"/>
        <v>6320000</v>
      </c>
      <c r="G25" s="49" t="s">
        <v>47</v>
      </c>
      <c r="H25" s="50">
        <f t="shared" si="1"/>
        <v>145000</v>
      </c>
      <c r="I25" s="50">
        <f t="shared" si="1"/>
        <v>338028</v>
      </c>
      <c r="J25" s="50">
        <f t="shared" si="1"/>
        <v>9687</v>
      </c>
      <c r="K25" s="49" t="s">
        <v>47</v>
      </c>
      <c r="L25" s="50">
        <f>SUM(L7:L24)</f>
        <v>0</v>
      </c>
      <c r="M25" s="49" t="s">
        <v>47</v>
      </c>
      <c r="N25" s="49" t="s">
        <v>47</v>
      </c>
      <c r="O25" s="50">
        <f>SUM(O7:O24)</f>
        <v>6757285</v>
      </c>
      <c r="Q25" s="123"/>
    </row>
    <row r="26" ht="30" customHeight="1" spans="1:15">
      <c r="A26" s="7" t="s">
        <v>48</v>
      </c>
      <c r="B26" s="7"/>
      <c r="C26" s="7" t="s">
        <v>49</v>
      </c>
      <c r="D26" s="7"/>
      <c r="E26" s="51">
        <f>E27+L26</f>
        <v>250000</v>
      </c>
      <c r="F26" s="51"/>
      <c r="G26" s="51"/>
      <c r="H26" s="51"/>
      <c r="I26" s="7" t="s">
        <v>50</v>
      </c>
      <c r="J26" s="7"/>
      <c r="K26" s="7" t="s">
        <v>51</v>
      </c>
      <c r="L26" s="51">
        <v>0</v>
      </c>
      <c r="M26" s="51"/>
      <c r="N26" s="51"/>
      <c r="O26" s="51"/>
    </row>
    <row r="27" ht="30" customHeight="1" spans="1:15">
      <c r="A27" s="7"/>
      <c r="B27" s="7"/>
      <c r="C27" s="7" t="s">
        <v>52</v>
      </c>
      <c r="D27" s="7"/>
      <c r="E27" s="52">
        <f>O15</f>
        <v>250000</v>
      </c>
      <c r="F27" s="52"/>
      <c r="G27" s="52"/>
      <c r="H27" s="52"/>
      <c r="I27" s="7"/>
      <c r="J27" s="7"/>
      <c r="K27" s="7" t="s">
        <v>53</v>
      </c>
      <c r="L27" s="116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116"/>
      <c r="N27" s="116"/>
      <c r="O27" s="116"/>
    </row>
    <row r="28" ht="50.1" customHeight="1" spans="1:15">
      <c r="A28" s="7" t="s">
        <v>54</v>
      </c>
      <c r="B28" s="7"/>
      <c r="C28" s="53"/>
      <c r="D28" s="53"/>
      <c r="E28" s="53"/>
      <c r="F28" s="53"/>
      <c r="G28" s="53"/>
      <c r="H28" s="53"/>
      <c r="I28" s="7" t="s">
        <v>55</v>
      </c>
      <c r="J28" s="7"/>
      <c r="K28" s="7" t="s">
        <v>56</v>
      </c>
      <c r="L28" s="7"/>
      <c r="M28" s="7"/>
      <c r="N28" s="7"/>
      <c r="O28" s="7"/>
    </row>
    <row r="29" ht="50.1" customHeight="1" spans="1:15">
      <c r="A29" s="7" t="s">
        <v>57</v>
      </c>
      <c r="B29" s="7"/>
      <c r="C29" s="54"/>
      <c r="D29" s="54"/>
      <c r="E29" s="54"/>
      <c r="F29" s="54"/>
      <c r="G29" s="54"/>
      <c r="H29" s="54"/>
      <c r="I29" s="7" t="s">
        <v>58</v>
      </c>
      <c r="J29" s="7"/>
      <c r="K29" s="54"/>
      <c r="L29" s="54"/>
      <c r="M29" s="54"/>
      <c r="N29" s="54"/>
      <c r="O29" s="54"/>
    </row>
    <row r="30" ht="50.1" customHeight="1" spans="1:15">
      <c r="A30" s="7" t="s">
        <v>59</v>
      </c>
      <c r="B30" s="7"/>
      <c r="C30" s="55"/>
      <c r="D30" s="55"/>
      <c r="E30" s="55"/>
      <c r="F30" s="55"/>
      <c r="G30" s="55"/>
      <c r="H30" s="55"/>
      <c r="I30" s="7" t="s">
        <v>60</v>
      </c>
      <c r="J30" s="7"/>
      <c r="K30" s="55"/>
      <c r="L30" s="55"/>
      <c r="M30" s="55"/>
      <c r="N30" s="55"/>
      <c r="O30" s="55"/>
    </row>
    <row r="31" ht="50.1" customHeight="1" spans="1:15">
      <c r="A31" s="7" t="s">
        <v>61</v>
      </c>
      <c r="B31" s="7"/>
      <c r="C31" s="55"/>
      <c r="D31" s="55"/>
      <c r="E31" s="55"/>
      <c r="F31" s="55"/>
      <c r="G31" s="55"/>
      <c r="H31" s="55"/>
      <c r="I31" s="7" t="s">
        <v>62</v>
      </c>
      <c r="J31" s="7"/>
      <c r="K31" s="55"/>
      <c r="L31" s="55"/>
      <c r="M31" s="55"/>
      <c r="N31" s="55"/>
      <c r="O31" s="55"/>
    </row>
    <row r="34" ht="13.5" spans="17:17">
      <c r="Q34"/>
    </row>
    <row r="37" ht="13.5" spans="2:2">
      <c r="B37"/>
    </row>
  </sheetData>
  <mergeCells count="49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7:A9"/>
    <mergeCell ref="A12:A13"/>
    <mergeCell ref="H3:H4"/>
    <mergeCell ref="I7:I9"/>
    <mergeCell ref="N12:N13"/>
    <mergeCell ref="O12:O13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37"/>
  <sheetViews>
    <sheetView zoomScale="90" zoomScaleNormal="90" topLeftCell="A10" workbookViewId="0">
      <selection activeCell="H9" sqref="H9"/>
    </sheetView>
  </sheetViews>
  <sheetFormatPr defaultColWidth="9" defaultRowHeight="11.25"/>
  <cols>
    <col min="1" max="1" width="2.75" style="3" customWidth="1"/>
    <col min="2" max="2" width="6.875" style="4" customWidth="1"/>
    <col min="3" max="3" width="3" style="3" customWidth="1"/>
    <col min="4" max="4" width="10.125" style="5" customWidth="1"/>
    <col min="5" max="5" width="6.625" style="4" customWidth="1"/>
    <col min="6" max="6" width="10.125" style="5" customWidth="1"/>
    <col min="7" max="7" width="3.75" style="3" customWidth="1"/>
    <col min="8" max="8" width="11" style="5" customWidth="1"/>
    <col min="9" max="9" width="9.375" style="3" customWidth="1"/>
    <col min="10" max="10" width="9.625" style="5" customWidth="1"/>
    <col min="11" max="11" width="7.875" style="3" customWidth="1"/>
    <col min="12" max="12" width="8.25" style="3" customWidth="1"/>
    <col min="13" max="13" width="5.125" style="3" customWidth="1"/>
    <col min="14" max="14" width="5.625" style="3" customWidth="1"/>
    <col min="15" max="15" width="10.125" style="5" customWidth="1"/>
    <col min="16" max="16" width="9" style="3"/>
    <col min="17" max="17" width="11.875" style="3" customWidth="1"/>
    <col min="18" max="18" width="6.75" style="3" customWidth="1"/>
    <col min="19" max="19" width="9.125" style="3" customWidth="1"/>
    <col min="20" max="20" width="31.125" style="3" customWidth="1"/>
    <col min="21" max="21" width="9" style="3"/>
    <col min="22" max="22" width="11.25" style="3" customWidth="1"/>
    <col min="23" max="25" width="9" style="3"/>
    <col min="26" max="26" width="14.5" style="3" customWidth="1"/>
    <col min="27" max="27" width="13.125" style="3" customWidth="1"/>
    <col min="28" max="28" width="14.5" style="3" customWidth="1"/>
    <col min="29" max="16384" width="9" style="3"/>
  </cols>
  <sheetData>
    <row r="1" ht="24.95" customHeight="1" spans="1:17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Q1" s="25" t="s">
        <v>1</v>
      </c>
    </row>
    <row r="2" ht="27.95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56" t="s">
        <v>4</v>
      </c>
      <c r="M2" s="57">
        <v>6647</v>
      </c>
      <c r="N2" s="9" t="s">
        <v>5</v>
      </c>
      <c r="O2" s="9" t="s">
        <v>6</v>
      </c>
      <c r="Q2" s="117" t="s">
        <v>6</v>
      </c>
      <c r="R2" s="118">
        <v>20</v>
      </c>
      <c r="S2" s="119">
        <v>6647</v>
      </c>
      <c r="T2" s="120" t="s">
        <v>3</v>
      </c>
      <c r="U2" s="119" t="s">
        <v>7</v>
      </c>
      <c r="V2" s="121">
        <v>18784677.53</v>
      </c>
      <c r="W2" s="121" t="s">
        <v>8</v>
      </c>
      <c r="X2" s="121" t="s">
        <v>9</v>
      </c>
      <c r="Y2" s="126" t="s">
        <v>10</v>
      </c>
      <c r="Z2" s="127" t="s">
        <v>11</v>
      </c>
      <c r="AA2" s="127" t="s">
        <v>11</v>
      </c>
      <c r="AB2" s="128" t="s">
        <v>12</v>
      </c>
      <c r="AC2" s="127"/>
      <c r="AD2" s="129" t="s">
        <v>13</v>
      </c>
      <c r="AE2" s="130"/>
      <c r="AF2" s="128" t="s">
        <v>12</v>
      </c>
      <c r="AG2" s="127"/>
      <c r="AH2" s="129" t="s">
        <v>13</v>
      </c>
      <c r="AI2" s="131"/>
    </row>
    <row r="3" ht="27.95" customHeight="1" spans="1:15">
      <c r="A3" s="7" t="s">
        <v>14</v>
      </c>
      <c r="B3" s="7"/>
      <c r="C3" s="9">
        <v>18784677.53</v>
      </c>
      <c r="D3" s="9"/>
      <c r="E3" s="10" t="s">
        <v>15</v>
      </c>
      <c r="F3" s="11" t="s">
        <v>7</v>
      </c>
      <c r="G3" s="11"/>
      <c r="H3" s="58" t="s">
        <v>16</v>
      </c>
      <c r="I3" s="59" t="s">
        <v>17</v>
      </c>
      <c r="J3" s="60"/>
      <c r="K3" s="60"/>
      <c r="L3" s="60"/>
      <c r="M3" s="61" t="s">
        <v>18</v>
      </c>
      <c r="N3" s="7" t="s">
        <v>19</v>
      </c>
      <c r="O3" s="62" t="s">
        <v>20</v>
      </c>
    </row>
    <row r="4" ht="27.95" customHeight="1" spans="1:15">
      <c r="A4" s="7" t="s">
        <v>21</v>
      </c>
      <c r="B4" s="7"/>
      <c r="C4" s="132"/>
      <c r="D4" s="132"/>
      <c r="E4" s="10" t="s">
        <v>22</v>
      </c>
      <c r="F4" s="11"/>
      <c r="G4" s="11"/>
      <c r="H4" s="63"/>
      <c r="I4" s="64"/>
      <c r="J4" s="65"/>
      <c r="K4" s="65"/>
      <c r="L4" s="65"/>
      <c r="M4" s="61" t="s">
        <v>23</v>
      </c>
      <c r="N4" s="10" t="s">
        <v>24</v>
      </c>
      <c r="O4" s="66" t="s">
        <v>70</v>
      </c>
    </row>
    <row r="5" ht="27.95" customHeight="1" spans="1:15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10" t="s">
        <v>32</v>
      </c>
      <c r="O5" s="10"/>
    </row>
    <row r="6" ht="27.95" customHeight="1" spans="1:15">
      <c r="A6" s="7"/>
      <c r="B6" s="12" t="s">
        <v>33</v>
      </c>
      <c r="C6" s="7" t="s">
        <v>34</v>
      </c>
      <c r="D6" s="10" t="s">
        <v>35</v>
      </c>
      <c r="E6" s="12" t="s">
        <v>33</v>
      </c>
      <c r="F6" s="10" t="s">
        <v>35</v>
      </c>
      <c r="G6" s="7" t="s">
        <v>36</v>
      </c>
      <c r="H6" s="10" t="s">
        <v>35</v>
      </c>
      <c r="I6" s="9" t="s">
        <v>35</v>
      </c>
      <c r="J6" s="10" t="s">
        <v>35</v>
      </c>
      <c r="K6" s="7" t="s">
        <v>37</v>
      </c>
      <c r="L6" s="7" t="s">
        <v>35</v>
      </c>
      <c r="M6" s="7" t="s">
        <v>37</v>
      </c>
      <c r="N6" s="10" t="s">
        <v>38</v>
      </c>
      <c r="O6" s="10" t="s">
        <v>35</v>
      </c>
    </row>
    <row r="7" ht="42.95" customHeight="1" spans="1:17">
      <c r="A7" s="13">
        <v>1</v>
      </c>
      <c r="B7" s="14">
        <v>43096</v>
      </c>
      <c r="C7" s="15" t="s">
        <v>39</v>
      </c>
      <c r="D7" s="16">
        <v>2000000</v>
      </c>
      <c r="E7" s="17">
        <v>43070</v>
      </c>
      <c r="F7" s="16">
        <v>1930000</v>
      </c>
      <c r="G7" s="18">
        <v>0.02</v>
      </c>
      <c r="H7" s="67">
        <f t="shared" ref="H7:H9" si="0">ROUNDUP(D7*G7,2)</f>
        <v>40000</v>
      </c>
      <c r="I7" s="68">
        <v>338028</v>
      </c>
      <c r="J7" s="69">
        <v>800</v>
      </c>
      <c r="K7" s="70" t="s">
        <v>66</v>
      </c>
      <c r="L7" s="71"/>
      <c r="M7" s="10"/>
      <c r="N7" s="72" t="s">
        <v>41</v>
      </c>
      <c r="O7" s="73">
        <f>D7+D8+D9-H7-H8-H9-I7-J7-J8-O9-O8</f>
        <v>105485</v>
      </c>
      <c r="Q7" s="122"/>
    </row>
    <row r="8" ht="33.75" customHeight="1" spans="1:15">
      <c r="A8" s="19"/>
      <c r="B8" s="20">
        <v>43143</v>
      </c>
      <c r="C8" s="15" t="s">
        <v>39</v>
      </c>
      <c r="D8" s="21">
        <v>1480000</v>
      </c>
      <c r="E8" s="17">
        <v>43117</v>
      </c>
      <c r="F8" s="16">
        <v>1860000</v>
      </c>
      <c r="G8" s="18">
        <v>0.02</v>
      </c>
      <c r="H8" s="67">
        <f t="shared" si="0"/>
        <v>29600</v>
      </c>
      <c r="I8" s="74"/>
      <c r="J8" s="69">
        <v>8887</v>
      </c>
      <c r="K8" s="70" t="s">
        <v>42</v>
      </c>
      <c r="L8" s="69"/>
      <c r="M8" s="10"/>
      <c r="N8" s="70" t="s">
        <v>43</v>
      </c>
      <c r="O8" s="69">
        <v>2000000</v>
      </c>
    </row>
    <row r="9" ht="24.95" customHeight="1" spans="1:15">
      <c r="A9" s="22"/>
      <c r="B9" s="20">
        <v>43143</v>
      </c>
      <c r="C9" s="15" t="s">
        <v>39</v>
      </c>
      <c r="D9" s="21">
        <v>860000</v>
      </c>
      <c r="E9" s="17"/>
      <c r="F9" s="16"/>
      <c r="G9" s="18">
        <v>0.02</v>
      </c>
      <c r="H9" s="67">
        <f t="shared" si="0"/>
        <v>17200</v>
      </c>
      <c r="I9" s="75"/>
      <c r="J9" s="69"/>
      <c r="K9" s="70"/>
      <c r="L9" s="69"/>
      <c r="M9" s="10"/>
      <c r="N9" s="70" t="s">
        <v>44</v>
      </c>
      <c r="O9" s="69">
        <v>1800000</v>
      </c>
    </row>
    <row r="10" ht="20.1" customHeight="1" spans="1:15">
      <c r="A10" s="23"/>
      <c r="B10" s="20"/>
      <c r="C10" s="15"/>
      <c r="D10" s="21"/>
      <c r="E10" s="17"/>
      <c r="F10" s="24"/>
      <c r="G10" s="18"/>
      <c r="H10" s="67"/>
      <c r="I10" s="67"/>
      <c r="J10" s="69"/>
      <c r="K10" s="76" t="s">
        <v>45</v>
      </c>
      <c r="L10" s="69"/>
      <c r="M10" s="10"/>
      <c r="N10" s="70"/>
      <c r="O10" s="67"/>
    </row>
    <row r="11" ht="20.1" customHeight="1" spans="1:17">
      <c r="A11" s="23"/>
      <c r="B11" s="25"/>
      <c r="C11" s="15"/>
      <c r="D11" s="21"/>
      <c r="E11" s="17"/>
      <c r="F11" s="21"/>
      <c r="G11" s="18"/>
      <c r="H11" s="67"/>
      <c r="I11" s="67"/>
      <c r="J11" s="69"/>
      <c r="K11" s="77"/>
      <c r="L11" s="69"/>
      <c r="M11" s="78"/>
      <c r="N11" s="70"/>
      <c r="O11" s="67"/>
      <c r="Q11"/>
    </row>
    <row r="12" s="1" customFormat="1" ht="24.95" customHeight="1" spans="1:15">
      <c r="A12" s="13">
        <v>2</v>
      </c>
      <c r="B12" s="26">
        <v>43198</v>
      </c>
      <c r="C12" s="15" t="s">
        <v>39</v>
      </c>
      <c r="D12" s="21">
        <v>380000</v>
      </c>
      <c r="E12" s="17">
        <v>43193</v>
      </c>
      <c r="F12" s="16">
        <v>2530000</v>
      </c>
      <c r="G12" s="18">
        <v>0.02</v>
      </c>
      <c r="H12" s="67">
        <f>ROUNDUP(D12*G12,2)</f>
        <v>7600</v>
      </c>
      <c r="I12" s="67">
        <v>0</v>
      </c>
      <c r="J12" s="69">
        <v>0</v>
      </c>
      <c r="K12" s="77"/>
      <c r="L12" s="79">
        <v>250000</v>
      </c>
      <c r="M12" s="141" t="s">
        <v>64</v>
      </c>
      <c r="N12" s="81" t="s">
        <v>65</v>
      </c>
      <c r="O12" s="82">
        <f>D12+D13-H12-H13-I12-J12-L12</f>
        <v>2601800</v>
      </c>
    </row>
    <row r="13" s="1" customFormat="1" ht="24.95" customHeight="1" spans="1:15">
      <c r="A13" s="22"/>
      <c r="B13" s="26">
        <v>43199</v>
      </c>
      <c r="C13" s="15" t="s">
        <v>39</v>
      </c>
      <c r="D13" s="21">
        <v>2530000</v>
      </c>
      <c r="E13" s="17"/>
      <c r="F13" s="16"/>
      <c r="G13" s="18">
        <v>0.02</v>
      </c>
      <c r="H13" s="67">
        <f>ROUNDUP(D13*G13,2)</f>
        <v>50600</v>
      </c>
      <c r="I13" s="67"/>
      <c r="J13" s="69"/>
      <c r="K13" s="77"/>
      <c r="L13" s="83"/>
      <c r="M13" s="77"/>
      <c r="N13" s="85"/>
      <c r="O13" s="86"/>
    </row>
    <row r="14" ht="20.1" customHeight="1" spans="1:15">
      <c r="A14" s="23"/>
      <c r="B14" s="25"/>
      <c r="C14" s="15"/>
      <c r="D14" s="21"/>
      <c r="E14" s="17"/>
      <c r="F14" s="24"/>
      <c r="G14" s="27"/>
      <c r="H14" s="67"/>
      <c r="I14" s="67"/>
      <c r="J14" s="69"/>
      <c r="K14" s="70"/>
      <c r="L14" s="69"/>
      <c r="M14" s="70"/>
      <c r="N14" s="70"/>
      <c r="O14" s="67"/>
    </row>
    <row r="15" ht="20.1" customHeight="1" spans="1:15">
      <c r="A15" s="23">
        <v>3</v>
      </c>
      <c r="B15" s="140" t="s">
        <v>67</v>
      </c>
      <c r="C15" s="15"/>
      <c r="D15" s="21"/>
      <c r="E15" s="17"/>
      <c r="F15" s="24"/>
      <c r="G15" s="27"/>
      <c r="H15" s="67"/>
      <c r="I15" s="67"/>
      <c r="J15" s="69"/>
      <c r="K15" s="70"/>
      <c r="L15" s="79">
        <v>-250000</v>
      </c>
      <c r="M15" s="141" t="s">
        <v>68</v>
      </c>
      <c r="N15" s="70" t="s">
        <v>69</v>
      </c>
      <c r="O15" s="69">
        <f>D15-H15-I15-J15-L15</f>
        <v>250000</v>
      </c>
    </row>
    <row r="16" ht="20.1" customHeight="1" spans="1:15">
      <c r="A16" s="23"/>
      <c r="B16" s="25" t="s">
        <v>1</v>
      </c>
      <c r="C16" s="15"/>
      <c r="D16" s="21"/>
      <c r="E16" s="17"/>
      <c r="F16" s="24"/>
      <c r="G16" s="27"/>
      <c r="H16" s="67"/>
      <c r="I16" s="67"/>
      <c r="J16" s="69"/>
      <c r="K16" s="70"/>
      <c r="L16" s="69"/>
      <c r="M16" s="70"/>
      <c r="N16" s="70"/>
      <c r="O16" s="67"/>
    </row>
    <row r="17" s="1" customFormat="1" ht="24.95" customHeight="1" spans="1:15">
      <c r="A17" s="37">
        <v>4</v>
      </c>
      <c r="B17" s="38">
        <v>43238</v>
      </c>
      <c r="C17" s="39" t="s">
        <v>39</v>
      </c>
      <c r="D17" s="40">
        <v>1245000</v>
      </c>
      <c r="E17" s="41">
        <v>43224</v>
      </c>
      <c r="F17" s="40">
        <v>1245000</v>
      </c>
      <c r="G17" s="42">
        <v>0.02</v>
      </c>
      <c r="H17" s="105">
        <f>D17*G17</f>
        <v>24900</v>
      </c>
      <c r="I17" s="105">
        <v>231</v>
      </c>
      <c r="J17" s="83">
        <v>0</v>
      </c>
      <c r="K17" s="77"/>
      <c r="L17" s="147">
        <v>200000</v>
      </c>
      <c r="M17" s="78" t="s">
        <v>71</v>
      </c>
      <c r="N17" s="77" t="s">
        <v>69</v>
      </c>
      <c r="O17" s="83">
        <f>D17-H17-I17-J17-L17</f>
        <v>1019869</v>
      </c>
    </row>
    <row r="18" ht="20.1" customHeight="1" spans="1:15">
      <c r="A18" s="23"/>
      <c r="B18" s="20"/>
      <c r="C18" s="15"/>
      <c r="D18" s="21"/>
      <c r="E18" s="17"/>
      <c r="F18" s="21"/>
      <c r="G18" s="27"/>
      <c r="H18" s="67"/>
      <c r="I18" s="67"/>
      <c r="J18" s="69"/>
      <c r="K18" s="70"/>
      <c r="L18" s="69"/>
      <c r="M18" s="70"/>
      <c r="N18" s="70"/>
      <c r="O18" s="67"/>
    </row>
    <row r="19" ht="20.1" customHeight="1" spans="1:15">
      <c r="A19" s="23"/>
      <c r="B19" s="20"/>
      <c r="C19" s="15"/>
      <c r="D19" s="21"/>
      <c r="E19" s="17"/>
      <c r="F19" s="21"/>
      <c r="G19" s="27"/>
      <c r="H19" s="67"/>
      <c r="I19" s="67"/>
      <c r="J19" s="69"/>
      <c r="K19" s="70"/>
      <c r="L19" s="69"/>
      <c r="M19" s="70"/>
      <c r="N19" s="70"/>
      <c r="O19" s="67"/>
    </row>
    <row r="20" ht="20.1" customHeight="1" spans="1:15">
      <c r="A20" s="23"/>
      <c r="B20" s="20"/>
      <c r="C20" s="15"/>
      <c r="D20" s="21"/>
      <c r="E20" s="17"/>
      <c r="F20" s="21"/>
      <c r="G20" s="27"/>
      <c r="H20" s="67"/>
      <c r="I20" s="67"/>
      <c r="J20" s="69"/>
      <c r="K20" s="70"/>
      <c r="L20" s="69"/>
      <c r="M20" s="70"/>
      <c r="N20" s="70"/>
      <c r="O20" s="67"/>
    </row>
    <row r="21" ht="20.1" customHeight="1" spans="1:15">
      <c r="A21" s="23"/>
      <c r="B21" s="20"/>
      <c r="C21" s="15"/>
      <c r="D21" s="21"/>
      <c r="E21" s="17"/>
      <c r="F21" s="21"/>
      <c r="G21" s="27"/>
      <c r="H21" s="67"/>
      <c r="I21" s="67"/>
      <c r="J21" s="69"/>
      <c r="K21" s="70"/>
      <c r="L21" s="69"/>
      <c r="M21" s="70"/>
      <c r="N21" s="70"/>
      <c r="O21" s="67"/>
    </row>
    <row r="22" ht="20.1" customHeight="1" spans="1:15">
      <c r="A22" s="23"/>
      <c r="B22" s="20"/>
      <c r="C22" s="15"/>
      <c r="D22" s="21"/>
      <c r="E22" s="17"/>
      <c r="F22" s="21"/>
      <c r="G22" s="27"/>
      <c r="H22" s="67"/>
      <c r="I22" s="67"/>
      <c r="J22" s="69"/>
      <c r="K22" s="70"/>
      <c r="L22" s="69"/>
      <c r="M22" s="70"/>
      <c r="N22" s="70"/>
      <c r="O22" s="67"/>
    </row>
    <row r="23" ht="20.1" customHeight="1" spans="1:15">
      <c r="A23" s="23"/>
      <c r="B23" s="20"/>
      <c r="C23" s="15"/>
      <c r="D23" s="21"/>
      <c r="E23" s="17"/>
      <c r="F23" s="21"/>
      <c r="G23" s="27"/>
      <c r="H23" s="67"/>
      <c r="I23" s="67"/>
      <c r="J23" s="69"/>
      <c r="K23" s="70"/>
      <c r="L23" s="69"/>
      <c r="M23" s="70"/>
      <c r="N23" s="70"/>
      <c r="O23" s="67"/>
    </row>
    <row r="24" ht="20.1" customHeight="1" spans="1:15">
      <c r="A24" s="23"/>
      <c r="B24" s="20"/>
      <c r="C24" s="15"/>
      <c r="D24" s="21"/>
      <c r="E24" s="17"/>
      <c r="F24" s="21"/>
      <c r="G24" s="27"/>
      <c r="H24" s="67"/>
      <c r="I24" s="67"/>
      <c r="J24" s="69"/>
      <c r="K24" s="70"/>
      <c r="L24" s="69"/>
      <c r="M24" s="70"/>
      <c r="N24" s="70"/>
      <c r="O24" s="67"/>
    </row>
    <row r="25" ht="24" customHeight="1" spans="1:17">
      <c r="A25" s="7" t="s">
        <v>46</v>
      </c>
      <c r="B25" s="7"/>
      <c r="C25" s="49" t="s">
        <v>47</v>
      </c>
      <c r="D25" s="50">
        <f t="shared" ref="D25:J25" si="1">SUM(D7:D24)</f>
        <v>8495000</v>
      </c>
      <c r="E25" s="49" t="s">
        <v>47</v>
      </c>
      <c r="F25" s="50">
        <f t="shared" si="1"/>
        <v>7565000</v>
      </c>
      <c r="G25" s="49" t="s">
        <v>47</v>
      </c>
      <c r="H25" s="50">
        <f t="shared" si="1"/>
        <v>169900</v>
      </c>
      <c r="I25" s="50">
        <f t="shared" si="1"/>
        <v>338259</v>
      </c>
      <c r="J25" s="50">
        <f t="shared" si="1"/>
        <v>9687</v>
      </c>
      <c r="K25" s="49" t="s">
        <v>47</v>
      </c>
      <c r="L25" s="50">
        <f>SUM(L7:L24)</f>
        <v>200000</v>
      </c>
      <c r="M25" s="49" t="s">
        <v>47</v>
      </c>
      <c r="N25" s="49" t="s">
        <v>47</v>
      </c>
      <c r="O25" s="50">
        <f>SUM(O7:O24)</f>
        <v>7777154</v>
      </c>
      <c r="Q25" s="123"/>
    </row>
    <row r="26" ht="30" customHeight="1" spans="1:15">
      <c r="A26" s="7" t="s">
        <v>48</v>
      </c>
      <c r="B26" s="7"/>
      <c r="C26" s="7" t="s">
        <v>49</v>
      </c>
      <c r="D26" s="7"/>
      <c r="E26" s="51">
        <f>E27+L26</f>
        <v>1019869</v>
      </c>
      <c r="F26" s="51"/>
      <c r="G26" s="51"/>
      <c r="H26" s="51"/>
      <c r="I26" s="7" t="s">
        <v>50</v>
      </c>
      <c r="J26" s="7"/>
      <c r="K26" s="7" t="s">
        <v>51</v>
      </c>
      <c r="L26" s="51">
        <v>0</v>
      </c>
      <c r="M26" s="51"/>
      <c r="N26" s="51"/>
      <c r="O26" s="51"/>
    </row>
    <row r="27" ht="30" customHeight="1" spans="1:15">
      <c r="A27" s="7"/>
      <c r="B27" s="7"/>
      <c r="C27" s="7" t="s">
        <v>52</v>
      </c>
      <c r="D27" s="7"/>
      <c r="E27" s="52">
        <f>O17</f>
        <v>1019869</v>
      </c>
      <c r="F27" s="52"/>
      <c r="G27" s="52"/>
      <c r="H27" s="52"/>
      <c r="I27" s="7"/>
      <c r="J27" s="7"/>
      <c r="K27" s="7" t="s">
        <v>53</v>
      </c>
      <c r="L27" s="116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116"/>
      <c r="N27" s="116"/>
      <c r="O27" s="116"/>
    </row>
    <row r="28" ht="50.1" customHeight="1" spans="1:15">
      <c r="A28" s="7" t="s">
        <v>54</v>
      </c>
      <c r="B28" s="7"/>
      <c r="C28" s="53"/>
      <c r="D28" s="53"/>
      <c r="E28" s="53"/>
      <c r="F28" s="53"/>
      <c r="G28" s="53"/>
      <c r="H28" s="53"/>
      <c r="I28" s="7" t="s">
        <v>55</v>
      </c>
      <c r="J28" s="7"/>
      <c r="K28" s="7" t="s">
        <v>56</v>
      </c>
      <c r="L28" s="7"/>
      <c r="M28" s="7"/>
      <c r="N28" s="7"/>
      <c r="O28" s="7"/>
    </row>
    <row r="29" ht="50.1" customHeight="1" spans="1:15">
      <c r="A29" s="7" t="s">
        <v>57</v>
      </c>
      <c r="B29" s="7"/>
      <c r="C29" s="54"/>
      <c r="D29" s="54"/>
      <c r="E29" s="54"/>
      <c r="F29" s="54"/>
      <c r="G29" s="54"/>
      <c r="H29" s="54"/>
      <c r="I29" s="7" t="s">
        <v>58</v>
      </c>
      <c r="J29" s="7"/>
      <c r="K29" s="54"/>
      <c r="L29" s="54"/>
      <c r="M29" s="54"/>
      <c r="N29" s="54"/>
      <c r="O29" s="54"/>
    </row>
    <row r="30" ht="50.1" customHeight="1" spans="1:15">
      <c r="A30" s="7" t="s">
        <v>59</v>
      </c>
      <c r="B30" s="7"/>
      <c r="C30" s="55"/>
      <c r="D30" s="55"/>
      <c r="E30" s="55"/>
      <c r="F30" s="55"/>
      <c r="G30" s="55"/>
      <c r="H30" s="55"/>
      <c r="I30" s="7" t="s">
        <v>60</v>
      </c>
      <c r="J30" s="7"/>
      <c r="K30" s="55"/>
      <c r="L30" s="55"/>
      <c r="M30" s="55"/>
      <c r="N30" s="55"/>
      <c r="O30" s="55"/>
    </row>
    <row r="31" ht="50.1" customHeight="1" spans="1:15">
      <c r="A31" s="7" t="s">
        <v>61</v>
      </c>
      <c r="B31" s="7"/>
      <c r="C31" s="55"/>
      <c r="D31" s="55"/>
      <c r="E31" s="55"/>
      <c r="F31" s="55"/>
      <c r="G31" s="55"/>
      <c r="H31" s="55"/>
      <c r="I31" s="7" t="s">
        <v>62</v>
      </c>
      <c r="J31" s="7"/>
      <c r="K31" s="55"/>
      <c r="L31" s="55"/>
      <c r="M31" s="55"/>
      <c r="N31" s="55"/>
      <c r="O31" s="55"/>
    </row>
    <row r="34" ht="13.5" spans="17:17">
      <c r="Q34"/>
    </row>
    <row r="37" ht="13.5" spans="2:2">
      <c r="B37"/>
    </row>
  </sheetData>
  <mergeCells count="49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7:A9"/>
    <mergeCell ref="A12:A13"/>
    <mergeCell ref="H3:H4"/>
    <mergeCell ref="I7:I9"/>
    <mergeCell ref="N12:N13"/>
    <mergeCell ref="O12:O13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39"/>
  <sheetViews>
    <sheetView zoomScale="90" zoomScaleNormal="90" topLeftCell="A7" workbookViewId="0">
      <selection activeCell="F34" sqref="F34"/>
    </sheetView>
  </sheetViews>
  <sheetFormatPr defaultColWidth="9" defaultRowHeight="11.25"/>
  <cols>
    <col min="1" max="1" width="2.75" style="3" customWidth="1"/>
    <col min="2" max="2" width="6.875" style="4" customWidth="1"/>
    <col min="3" max="3" width="3" style="3" customWidth="1"/>
    <col min="4" max="4" width="10.125" style="5" customWidth="1"/>
    <col min="5" max="5" width="6.625" style="4" customWidth="1"/>
    <col min="6" max="6" width="10.125" style="5" customWidth="1"/>
    <col min="7" max="7" width="3.75" style="3" customWidth="1"/>
    <col min="8" max="8" width="11" style="5" customWidth="1"/>
    <col min="9" max="9" width="9.375" style="3" customWidth="1"/>
    <col min="10" max="10" width="9.625" style="5" customWidth="1"/>
    <col min="11" max="11" width="7.875" style="3" customWidth="1"/>
    <col min="12" max="12" width="8.25" style="3" customWidth="1"/>
    <col min="13" max="13" width="5.125" style="3" customWidth="1"/>
    <col min="14" max="14" width="5.625" style="3" customWidth="1"/>
    <col min="15" max="15" width="10.125" style="5" customWidth="1"/>
    <col min="16" max="16" width="9" style="3"/>
    <col min="17" max="17" width="11.875" style="3" customWidth="1"/>
    <col min="18" max="18" width="6.75" style="3" customWidth="1"/>
    <col min="19" max="19" width="9.125" style="3" customWidth="1"/>
    <col min="20" max="20" width="31.125" style="3" customWidth="1"/>
    <col min="21" max="21" width="9" style="3"/>
    <col min="22" max="22" width="11.25" style="3" customWidth="1"/>
    <col min="23" max="25" width="9" style="3"/>
    <col min="26" max="26" width="14.5" style="3" customWidth="1"/>
    <col min="27" max="27" width="13.125" style="3" customWidth="1"/>
    <col min="28" max="28" width="14.5" style="3" customWidth="1"/>
    <col min="29" max="16384" width="9" style="3"/>
  </cols>
  <sheetData>
    <row r="1" ht="24.95" customHeight="1" spans="1:17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Q1" s="25" t="s">
        <v>1</v>
      </c>
    </row>
    <row r="2" ht="27.95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56" t="s">
        <v>4</v>
      </c>
      <c r="M2" s="57">
        <v>6647</v>
      </c>
      <c r="N2" s="9" t="s">
        <v>5</v>
      </c>
      <c r="O2" s="9" t="s">
        <v>6</v>
      </c>
      <c r="Q2" s="117" t="s">
        <v>6</v>
      </c>
      <c r="R2" s="118">
        <v>20</v>
      </c>
      <c r="S2" s="119">
        <v>6647</v>
      </c>
      <c r="T2" s="120" t="s">
        <v>3</v>
      </c>
      <c r="U2" s="119" t="s">
        <v>7</v>
      </c>
      <c r="V2" s="121">
        <v>18784677.53</v>
      </c>
      <c r="W2" s="121" t="s">
        <v>8</v>
      </c>
      <c r="X2" s="121" t="s">
        <v>9</v>
      </c>
      <c r="Y2" s="126" t="s">
        <v>10</v>
      </c>
      <c r="Z2" s="127" t="s">
        <v>11</v>
      </c>
      <c r="AA2" s="127" t="s">
        <v>11</v>
      </c>
      <c r="AB2" s="128" t="s">
        <v>12</v>
      </c>
      <c r="AC2" s="127"/>
      <c r="AD2" s="129" t="s">
        <v>13</v>
      </c>
      <c r="AE2" s="130"/>
      <c r="AF2" s="128" t="s">
        <v>12</v>
      </c>
      <c r="AG2" s="127"/>
      <c r="AH2" s="129" t="s">
        <v>13</v>
      </c>
      <c r="AI2" s="131"/>
    </row>
    <row r="3" ht="27.95" customHeight="1" spans="1:15">
      <c r="A3" s="7" t="s">
        <v>14</v>
      </c>
      <c r="B3" s="7"/>
      <c r="C3" s="9">
        <v>18784677.53</v>
      </c>
      <c r="D3" s="9"/>
      <c r="E3" s="10" t="s">
        <v>15</v>
      </c>
      <c r="F3" s="11" t="s">
        <v>7</v>
      </c>
      <c r="G3" s="11"/>
      <c r="H3" s="58" t="s">
        <v>16</v>
      </c>
      <c r="I3" s="59" t="s">
        <v>17</v>
      </c>
      <c r="J3" s="60"/>
      <c r="K3" s="60"/>
      <c r="L3" s="60"/>
      <c r="M3" s="61" t="s">
        <v>18</v>
      </c>
      <c r="N3" s="7" t="s">
        <v>19</v>
      </c>
      <c r="O3" s="62" t="s">
        <v>20</v>
      </c>
    </row>
    <row r="4" ht="27.95" customHeight="1" spans="1:15">
      <c r="A4" s="7" t="s">
        <v>21</v>
      </c>
      <c r="B4" s="7"/>
      <c r="C4" s="132"/>
      <c r="D4" s="132"/>
      <c r="E4" s="10" t="s">
        <v>22</v>
      </c>
      <c r="F4" s="11"/>
      <c r="G4" s="11"/>
      <c r="H4" s="63"/>
      <c r="I4" s="64"/>
      <c r="J4" s="65"/>
      <c r="K4" s="65"/>
      <c r="L4" s="65"/>
      <c r="M4" s="61" t="s">
        <v>23</v>
      </c>
      <c r="N4" s="10" t="s">
        <v>24</v>
      </c>
      <c r="O4" s="66" t="s">
        <v>70</v>
      </c>
    </row>
    <row r="5" ht="27.95" customHeight="1" spans="1:15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10" t="s">
        <v>32</v>
      </c>
      <c r="O5" s="10"/>
    </row>
    <row r="6" ht="27.95" customHeight="1" spans="1:15">
      <c r="A6" s="7"/>
      <c r="B6" s="12" t="s">
        <v>33</v>
      </c>
      <c r="C6" s="7" t="s">
        <v>34</v>
      </c>
      <c r="D6" s="10" t="s">
        <v>35</v>
      </c>
      <c r="E6" s="12" t="s">
        <v>33</v>
      </c>
      <c r="F6" s="10" t="s">
        <v>35</v>
      </c>
      <c r="G6" s="7" t="s">
        <v>36</v>
      </c>
      <c r="H6" s="10" t="s">
        <v>35</v>
      </c>
      <c r="I6" s="9" t="s">
        <v>35</v>
      </c>
      <c r="J6" s="10" t="s">
        <v>35</v>
      </c>
      <c r="K6" s="7" t="s">
        <v>37</v>
      </c>
      <c r="L6" s="7" t="s">
        <v>35</v>
      </c>
      <c r="M6" s="7" t="s">
        <v>37</v>
      </c>
      <c r="N6" s="10" t="s">
        <v>38</v>
      </c>
      <c r="O6" s="10" t="s">
        <v>35</v>
      </c>
    </row>
    <row r="7" ht="42.95" customHeight="1" spans="1:17">
      <c r="A7" s="13">
        <v>1</v>
      </c>
      <c r="B7" s="14">
        <v>43096</v>
      </c>
      <c r="C7" s="15" t="s">
        <v>39</v>
      </c>
      <c r="D7" s="16">
        <v>2000000</v>
      </c>
      <c r="E7" s="17">
        <v>43070</v>
      </c>
      <c r="F7" s="16">
        <v>1930000</v>
      </c>
      <c r="G7" s="18">
        <v>0.02</v>
      </c>
      <c r="H7" s="67">
        <f t="shared" ref="H7:H9" si="0">ROUNDUP(D7*G7,2)</f>
        <v>40000</v>
      </c>
      <c r="I7" s="68">
        <v>338028</v>
      </c>
      <c r="J7" s="69">
        <v>800</v>
      </c>
      <c r="K7" s="70" t="s">
        <v>66</v>
      </c>
      <c r="L7" s="71"/>
      <c r="M7" s="10"/>
      <c r="N7" s="72" t="s">
        <v>41</v>
      </c>
      <c r="O7" s="73">
        <f>D7+D8+D9-H7-H8-H9-I7-J7-J8-O9-O8</f>
        <v>105485</v>
      </c>
      <c r="Q7" s="122"/>
    </row>
    <row r="8" ht="33.75" customHeight="1" spans="1:15">
      <c r="A8" s="19"/>
      <c r="B8" s="20">
        <v>43143</v>
      </c>
      <c r="C8" s="15" t="s">
        <v>39</v>
      </c>
      <c r="D8" s="21">
        <v>1480000</v>
      </c>
      <c r="E8" s="17">
        <v>43117</v>
      </c>
      <c r="F8" s="16">
        <v>1860000</v>
      </c>
      <c r="G8" s="18">
        <v>0.02</v>
      </c>
      <c r="H8" s="67">
        <f t="shared" si="0"/>
        <v>29600</v>
      </c>
      <c r="I8" s="74"/>
      <c r="J8" s="69">
        <v>8887</v>
      </c>
      <c r="K8" s="70" t="s">
        <v>42</v>
      </c>
      <c r="L8" s="69"/>
      <c r="M8" s="10"/>
      <c r="N8" s="70" t="s">
        <v>43</v>
      </c>
      <c r="O8" s="69">
        <v>2000000</v>
      </c>
    </row>
    <row r="9" ht="24.95" customHeight="1" spans="1:15">
      <c r="A9" s="22"/>
      <c r="B9" s="20">
        <v>43143</v>
      </c>
      <c r="C9" s="15" t="s">
        <v>39</v>
      </c>
      <c r="D9" s="21">
        <v>860000</v>
      </c>
      <c r="E9" s="17"/>
      <c r="F9" s="16"/>
      <c r="G9" s="18">
        <v>0.02</v>
      </c>
      <c r="H9" s="67">
        <f t="shared" si="0"/>
        <v>17200</v>
      </c>
      <c r="I9" s="75"/>
      <c r="J9" s="69"/>
      <c r="K9" s="70"/>
      <c r="L9" s="69"/>
      <c r="M9" s="10"/>
      <c r="N9" s="70" t="s">
        <v>44</v>
      </c>
      <c r="O9" s="69">
        <v>1800000</v>
      </c>
    </row>
    <row r="10" ht="20.1" customHeight="1" spans="1:15">
      <c r="A10" s="23"/>
      <c r="B10" s="20"/>
      <c r="C10" s="15"/>
      <c r="D10" s="21"/>
      <c r="E10" s="17"/>
      <c r="F10" s="24"/>
      <c r="G10" s="18"/>
      <c r="H10" s="67"/>
      <c r="I10" s="67"/>
      <c r="J10" s="69"/>
      <c r="K10" s="76" t="s">
        <v>45</v>
      </c>
      <c r="L10" s="69"/>
      <c r="M10" s="10"/>
      <c r="N10" s="70"/>
      <c r="O10" s="67"/>
    </row>
    <row r="11" ht="20.1" customHeight="1" spans="1:17">
      <c r="A11" s="23"/>
      <c r="B11" s="25"/>
      <c r="C11" s="15"/>
      <c r="D11" s="21"/>
      <c r="E11" s="17"/>
      <c r="F11" s="21"/>
      <c r="G11" s="18"/>
      <c r="H11" s="67"/>
      <c r="I11" s="67"/>
      <c r="J11" s="69"/>
      <c r="K11" s="77"/>
      <c r="L11" s="69"/>
      <c r="M11" s="78"/>
      <c r="N11" s="70"/>
      <c r="O11" s="67"/>
      <c r="Q11"/>
    </row>
    <row r="12" s="1" customFormat="1" ht="24.95" customHeight="1" spans="1:15">
      <c r="A12" s="13">
        <v>2</v>
      </c>
      <c r="B12" s="26">
        <v>43198</v>
      </c>
      <c r="C12" s="15" t="s">
        <v>39</v>
      </c>
      <c r="D12" s="21">
        <v>380000</v>
      </c>
      <c r="E12" s="17">
        <v>43193</v>
      </c>
      <c r="F12" s="16">
        <v>2530000</v>
      </c>
      <c r="G12" s="18">
        <v>0.02</v>
      </c>
      <c r="H12" s="67">
        <f>ROUNDUP(D12*G12,2)</f>
        <v>7600</v>
      </c>
      <c r="I12" s="67">
        <v>0</v>
      </c>
      <c r="J12" s="69">
        <v>0</v>
      </c>
      <c r="K12" s="77"/>
      <c r="L12" s="79">
        <v>250000</v>
      </c>
      <c r="M12" s="141" t="s">
        <v>64</v>
      </c>
      <c r="N12" s="81" t="s">
        <v>65</v>
      </c>
      <c r="O12" s="82">
        <f>D12+D13-H12-H13-I12-J12-L12</f>
        <v>2601800</v>
      </c>
    </row>
    <row r="13" s="1" customFormat="1" ht="24.95" customHeight="1" spans="1:15">
      <c r="A13" s="22"/>
      <c r="B13" s="26">
        <v>43199</v>
      </c>
      <c r="C13" s="15" t="s">
        <v>39</v>
      </c>
      <c r="D13" s="21">
        <v>2530000</v>
      </c>
      <c r="E13" s="17"/>
      <c r="F13" s="16"/>
      <c r="G13" s="18">
        <v>0.02</v>
      </c>
      <c r="H13" s="67">
        <f>ROUNDUP(D13*G13,2)</f>
        <v>50600</v>
      </c>
      <c r="I13" s="67"/>
      <c r="J13" s="69"/>
      <c r="K13" s="77"/>
      <c r="L13" s="83"/>
      <c r="M13" s="77"/>
      <c r="N13" s="85"/>
      <c r="O13" s="86"/>
    </row>
    <row r="14" ht="20.1" customHeight="1" spans="1:15">
      <c r="A14" s="23"/>
      <c r="B14" s="25"/>
      <c r="C14" s="15"/>
      <c r="D14" s="21"/>
      <c r="E14" s="17"/>
      <c r="F14" s="24"/>
      <c r="G14" s="27"/>
      <c r="H14" s="67"/>
      <c r="I14" s="67"/>
      <c r="J14" s="69"/>
      <c r="K14" s="70"/>
      <c r="L14" s="69"/>
      <c r="M14" s="70"/>
      <c r="N14" s="70"/>
      <c r="O14" s="67"/>
    </row>
    <row r="15" ht="20.1" customHeight="1" spans="1:15">
      <c r="A15" s="23">
        <v>3</v>
      </c>
      <c r="B15" s="140" t="s">
        <v>67</v>
      </c>
      <c r="C15" s="15"/>
      <c r="D15" s="21"/>
      <c r="E15" s="17"/>
      <c r="F15" s="24"/>
      <c r="G15" s="27"/>
      <c r="H15" s="67"/>
      <c r="I15" s="67"/>
      <c r="J15" s="69"/>
      <c r="K15" s="70"/>
      <c r="L15" s="79">
        <v>-250000</v>
      </c>
      <c r="M15" s="141" t="s">
        <v>68</v>
      </c>
      <c r="N15" s="70" t="s">
        <v>69</v>
      </c>
      <c r="O15" s="69">
        <f>D15-H15-I15-J15-L15</f>
        <v>250000</v>
      </c>
    </row>
    <row r="16" ht="20.1" customHeight="1" spans="1:15">
      <c r="A16" s="23"/>
      <c r="B16" s="25"/>
      <c r="C16" s="15"/>
      <c r="D16" s="21"/>
      <c r="E16" s="17"/>
      <c r="F16" s="24"/>
      <c r="G16" s="27"/>
      <c r="H16" s="67"/>
      <c r="I16" s="67"/>
      <c r="J16" s="69"/>
      <c r="K16" s="70"/>
      <c r="L16" s="69"/>
      <c r="M16" s="70"/>
      <c r="N16" s="70"/>
      <c r="O16" s="67"/>
    </row>
    <row r="17" s="3" customFormat="1" ht="24.95" customHeight="1" spans="1:15">
      <c r="A17" s="23">
        <v>4</v>
      </c>
      <c r="B17" s="20">
        <v>43238</v>
      </c>
      <c r="C17" s="15" t="s">
        <v>39</v>
      </c>
      <c r="D17" s="21">
        <v>1245000</v>
      </c>
      <c r="E17" s="17">
        <v>43224</v>
      </c>
      <c r="F17" s="21">
        <v>1245000</v>
      </c>
      <c r="G17" s="18">
        <v>0.02</v>
      </c>
      <c r="H17" s="67">
        <f>D17*G17</f>
        <v>24900</v>
      </c>
      <c r="I17" s="67">
        <v>231</v>
      </c>
      <c r="J17" s="69">
        <v>0</v>
      </c>
      <c r="K17" s="70"/>
      <c r="L17" s="79">
        <v>200000</v>
      </c>
      <c r="M17" s="141" t="s">
        <v>71</v>
      </c>
      <c r="N17" s="70" t="s">
        <v>69</v>
      </c>
      <c r="O17" s="69">
        <f>D17-H17-I17-J17-L17</f>
        <v>1019869</v>
      </c>
    </row>
    <row r="18" ht="20.1" customHeight="1" spans="1:15">
      <c r="A18" s="23"/>
      <c r="B18" s="25" t="s">
        <v>1</v>
      </c>
      <c r="C18" s="15"/>
      <c r="D18" s="21"/>
      <c r="E18" s="17"/>
      <c r="F18" s="21"/>
      <c r="G18" s="27"/>
      <c r="H18" s="67"/>
      <c r="I18" s="67"/>
      <c r="J18" s="69"/>
      <c r="K18" s="70"/>
      <c r="L18" s="79"/>
      <c r="M18" s="141"/>
      <c r="N18" s="70"/>
      <c r="O18" s="67"/>
    </row>
    <row r="19" s="1" customFormat="1" ht="20.1" customHeight="1" spans="1:15">
      <c r="A19" s="37">
        <v>5</v>
      </c>
      <c r="B19" s="143" t="s">
        <v>72</v>
      </c>
      <c r="C19" s="39"/>
      <c r="D19" s="40"/>
      <c r="E19" s="41"/>
      <c r="F19" s="144"/>
      <c r="G19" s="145"/>
      <c r="H19" s="105"/>
      <c r="I19" s="105"/>
      <c r="J19" s="83"/>
      <c r="K19" s="77"/>
      <c r="L19" s="79">
        <v>-200000</v>
      </c>
      <c r="M19" s="141" t="s">
        <v>68</v>
      </c>
      <c r="N19" s="77" t="s">
        <v>69</v>
      </c>
      <c r="O19" s="105">
        <f>D19-L19</f>
        <v>200000</v>
      </c>
    </row>
    <row r="20" ht="20.1" customHeight="1" spans="1:15">
      <c r="A20" s="23"/>
      <c r="B20" s="20"/>
      <c r="C20" s="15"/>
      <c r="D20" s="21"/>
      <c r="E20" s="17"/>
      <c r="F20" s="21"/>
      <c r="G20" s="27"/>
      <c r="H20" s="67"/>
      <c r="I20" s="67"/>
      <c r="J20" s="69"/>
      <c r="K20" s="70"/>
      <c r="L20" s="69"/>
      <c r="M20" s="70"/>
      <c r="N20" s="70"/>
      <c r="O20" s="67"/>
    </row>
    <row r="21" ht="20.1" customHeight="1" spans="1:15">
      <c r="A21" s="23"/>
      <c r="B21" s="20"/>
      <c r="C21" s="15"/>
      <c r="D21" s="21"/>
      <c r="E21" s="17"/>
      <c r="F21" s="21"/>
      <c r="G21" s="27"/>
      <c r="H21" s="67"/>
      <c r="I21" s="67"/>
      <c r="J21" s="69"/>
      <c r="K21" s="70"/>
      <c r="L21" s="69"/>
      <c r="M21" s="70"/>
      <c r="N21" s="70"/>
      <c r="O21" s="67"/>
    </row>
    <row r="22" ht="20.1" customHeight="1" spans="1:15">
      <c r="A22" s="23"/>
      <c r="B22" s="20"/>
      <c r="C22" s="15"/>
      <c r="D22" s="21"/>
      <c r="E22" s="17"/>
      <c r="F22" s="21"/>
      <c r="G22" s="27"/>
      <c r="H22" s="67"/>
      <c r="I22" s="67"/>
      <c r="J22" s="69"/>
      <c r="K22" s="70"/>
      <c r="L22" s="69"/>
      <c r="M22" s="70"/>
      <c r="N22" s="70"/>
      <c r="O22" s="67"/>
    </row>
    <row r="23" ht="20.1" customHeight="1" spans="1:15">
      <c r="A23" s="23"/>
      <c r="B23" s="20"/>
      <c r="C23" s="15"/>
      <c r="D23" s="21"/>
      <c r="E23" s="17"/>
      <c r="F23" s="21"/>
      <c r="G23" s="27"/>
      <c r="H23" s="67"/>
      <c r="I23" s="67"/>
      <c r="J23" s="69"/>
      <c r="K23" s="70"/>
      <c r="L23" s="69"/>
      <c r="M23" s="70"/>
      <c r="N23" s="70"/>
      <c r="O23" s="67"/>
    </row>
    <row r="24" ht="20.1" customHeight="1" spans="1:15">
      <c r="A24" s="23"/>
      <c r="B24" s="20"/>
      <c r="C24" s="15"/>
      <c r="D24" s="21"/>
      <c r="E24" s="17"/>
      <c r="F24" s="21"/>
      <c r="G24" s="27"/>
      <c r="H24" s="67"/>
      <c r="I24" s="67"/>
      <c r="J24" s="69"/>
      <c r="K24" s="70"/>
      <c r="L24" s="69"/>
      <c r="M24" s="70"/>
      <c r="N24" s="70"/>
      <c r="O24" s="67"/>
    </row>
    <row r="25" ht="24" customHeight="1" spans="1:17">
      <c r="A25" s="7" t="s">
        <v>46</v>
      </c>
      <c r="B25" s="7"/>
      <c r="C25" s="49" t="s">
        <v>47</v>
      </c>
      <c r="D25" s="50">
        <f t="shared" ref="D25:J25" si="1">SUM(D7:D24)</f>
        <v>8495000</v>
      </c>
      <c r="E25" s="49" t="s">
        <v>47</v>
      </c>
      <c r="F25" s="50">
        <f t="shared" si="1"/>
        <v>7565000</v>
      </c>
      <c r="G25" s="49" t="s">
        <v>47</v>
      </c>
      <c r="H25" s="50">
        <f t="shared" si="1"/>
        <v>169900</v>
      </c>
      <c r="I25" s="50">
        <f t="shared" si="1"/>
        <v>338259</v>
      </c>
      <c r="J25" s="50">
        <f t="shared" si="1"/>
        <v>9687</v>
      </c>
      <c r="K25" s="49" t="s">
        <v>47</v>
      </c>
      <c r="L25" s="50">
        <f>SUM(L7:L24)</f>
        <v>0</v>
      </c>
      <c r="M25" s="49" t="s">
        <v>47</v>
      </c>
      <c r="N25" s="49" t="s">
        <v>47</v>
      </c>
      <c r="O25" s="50">
        <f>SUM(O7:O24)</f>
        <v>7977154</v>
      </c>
      <c r="Q25" s="123"/>
    </row>
    <row r="26" ht="30" customHeight="1" spans="1:15">
      <c r="A26" s="7" t="s">
        <v>48</v>
      </c>
      <c r="B26" s="7"/>
      <c r="C26" s="7" t="s">
        <v>49</v>
      </c>
      <c r="D26" s="7"/>
      <c r="E26" s="51">
        <f>E27+L26</f>
        <v>200000</v>
      </c>
      <c r="F26" s="51"/>
      <c r="G26" s="51"/>
      <c r="H26" s="51"/>
      <c r="I26" s="7" t="s">
        <v>50</v>
      </c>
      <c r="J26" s="7"/>
      <c r="K26" s="7" t="s">
        <v>51</v>
      </c>
      <c r="L26" s="51">
        <v>0</v>
      </c>
      <c r="M26" s="51"/>
      <c r="N26" s="51"/>
      <c r="O26" s="51"/>
    </row>
    <row r="27" ht="30" customHeight="1" spans="1:15">
      <c r="A27" s="7"/>
      <c r="B27" s="7"/>
      <c r="C27" s="7" t="s">
        <v>52</v>
      </c>
      <c r="D27" s="7"/>
      <c r="E27" s="52">
        <f>O19</f>
        <v>200000</v>
      </c>
      <c r="F27" s="52"/>
      <c r="G27" s="52"/>
      <c r="H27" s="52"/>
      <c r="I27" s="7"/>
      <c r="J27" s="7"/>
      <c r="K27" s="7" t="s">
        <v>53</v>
      </c>
      <c r="L27" s="116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116"/>
      <c r="N27" s="116"/>
      <c r="O27" s="116"/>
    </row>
    <row r="28" ht="50.1" customHeight="1" spans="1:15">
      <c r="A28" s="7" t="s">
        <v>54</v>
      </c>
      <c r="B28" s="7"/>
      <c r="C28" s="53"/>
      <c r="D28" s="53"/>
      <c r="E28" s="53"/>
      <c r="F28" s="53"/>
      <c r="G28" s="53"/>
      <c r="H28" s="53"/>
      <c r="I28" s="7" t="s">
        <v>55</v>
      </c>
      <c r="J28" s="7"/>
      <c r="K28" s="7" t="s">
        <v>56</v>
      </c>
      <c r="L28" s="7"/>
      <c r="M28" s="7"/>
      <c r="N28" s="7"/>
      <c r="O28" s="7"/>
    </row>
    <row r="29" ht="50.1" customHeight="1" spans="1:15">
      <c r="A29" s="7" t="s">
        <v>57</v>
      </c>
      <c r="B29" s="7"/>
      <c r="C29" s="54"/>
      <c r="D29" s="54"/>
      <c r="E29" s="54"/>
      <c r="F29" s="54"/>
      <c r="G29" s="54"/>
      <c r="H29" s="54"/>
      <c r="I29" s="7" t="s">
        <v>58</v>
      </c>
      <c r="J29" s="7"/>
      <c r="K29" s="54"/>
      <c r="L29" s="54"/>
      <c r="M29" s="54"/>
      <c r="N29" s="54"/>
      <c r="O29" s="54"/>
    </row>
    <row r="30" ht="50.1" customHeight="1" spans="1:15">
      <c r="A30" s="7" t="s">
        <v>59</v>
      </c>
      <c r="B30" s="7"/>
      <c r="C30" s="55"/>
      <c r="D30" s="55"/>
      <c r="E30" s="55"/>
      <c r="F30" s="55"/>
      <c r="G30" s="55"/>
      <c r="H30" s="55"/>
      <c r="I30" s="7" t="s">
        <v>60</v>
      </c>
      <c r="J30" s="7"/>
      <c r="K30" s="55"/>
      <c r="L30" s="55"/>
      <c r="M30" s="55"/>
      <c r="N30" s="55"/>
      <c r="O30" s="55"/>
    </row>
    <row r="31" ht="50.1" customHeight="1" spans="1:15">
      <c r="A31" s="7" t="s">
        <v>61</v>
      </c>
      <c r="B31" s="7"/>
      <c r="C31" s="55"/>
      <c r="D31" s="55"/>
      <c r="E31" s="55"/>
      <c r="F31" s="55"/>
      <c r="G31" s="55"/>
      <c r="H31" s="55"/>
      <c r="I31" s="7" t="s">
        <v>62</v>
      </c>
      <c r="J31" s="7"/>
      <c r="K31" s="55"/>
      <c r="L31" s="55"/>
      <c r="M31" s="55"/>
      <c r="N31" s="55"/>
      <c r="O31" s="55"/>
    </row>
    <row r="34" ht="13.5" spans="17:17">
      <c r="Q34"/>
    </row>
    <row r="37" ht="13.5" spans="2:2">
      <c r="B37"/>
    </row>
    <row r="39" spans="4:4">
      <c r="D39" s="146"/>
    </row>
  </sheetData>
  <mergeCells count="49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7:A9"/>
    <mergeCell ref="A12:A13"/>
    <mergeCell ref="H3:H4"/>
    <mergeCell ref="I7:I9"/>
    <mergeCell ref="N12:N13"/>
    <mergeCell ref="O12:O13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42"/>
  <sheetViews>
    <sheetView topLeftCell="A4" workbookViewId="0">
      <selection activeCell="L6" sqref="L6"/>
    </sheetView>
  </sheetViews>
  <sheetFormatPr defaultColWidth="9" defaultRowHeight="11.25"/>
  <cols>
    <col min="1" max="1" width="2.75" style="3" customWidth="1"/>
    <col min="2" max="2" width="6.875" style="4" customWidth="1"/>
    <col min="3" max="3" width="3" style="3" customWidth="1"/>
    <col min="4" max="4" width="10.125" style="5" customWidth="1"/>
    <col min="5" max="5" width="6.625" style="4" customWidth="1"/>
    <col min="6" max="6" width="10.125" style="5" customWidth="1"/>
    <col min="7" max="7" width="4.75" style="3" customWidth="1"/>
    <col min="8" max="8" width="11" style="5" customWidth="1"/>
    <col min="9" max="9" width="9.375" style="3" customWidth="1"/>
    <col min="10" max="10" width="9.625" style="5" customWidth="1"/>
    <col min="11" max="11" width="6.125" style="3" customWidth="1"/>
    <col min="12" max="12" width="9.625" style="3" customWidth="1"/>
    <col min="13" max="13" width="6.25" style="3" customWidth="1"/>
    <col min="14" max="14" width="5.625" style="3" customWidth="1"/>
    <col min="15" max="15" width="10.125" style="5" customWidth="1"/>
    <col min="16" max="16" width="9" style="3"/>
    <col min="17" max="17" width="11.875" style="3" customWidth="1"/>
    <col min="18" max="18" width="6.75" style="3" customWidth="1"/>
    <col min="19" max="19" width="9.125" style="3" customWidth="1"/>
    <col min="20" max="20" width="31.125" style="3" customWidth="1"/>
    <col min="21" max="21" width="9" style="3"/>
    <col min="22" max="22" width="11.25" style="3" customWidth="1"/>
    <col min="23" max="25" width="9" style="3"/>
    <col min="26" max="26" width="14.5" style="3" customWidth="1"/>
    <col min="27" max="27" width="13.125" style="3" customWidth="1"/>
    <col min="28" max="28" width="14.5" style="3" customWidth="1"/>
    <col min="29" max="16384" width="9" style="3"/>
  </cols>
  <sheetData>
    <row r="1" ht="24.95" customHeight="1" spans="1:17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Q1" s="25" t="s">
        <v>1</v>
      </c>
    </row>
    <row r="2" ht="27.95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56" t="s">
        <v>4</v>
      </c>
      <c r="M2" s="57">
        <v>6647</v>
      </c>
      <c r="N2" s="9" t="s">
        <v>5</v>
      </c>
      <c r="O2" s="9" t="s">
        <v>6</v>
      </c>
      <c r="Q2" s="117" t="s">
        <v>6</v>
      </c>
      <c r="R2" s="118">
        <v>20</v>
      </c>
      <c r="S2" s="119">
        <v>6647</v>
      </c>
      <c r="T2" s="120" t="s">
        <v>3</v>
      </c>
      <c r="U2" s="119" t="s">
        <v>7</v>
      </c>
      <c r="V2" s="121">
        <v>18784677.53</v>
      </c>
      <c r="W2" s="121" t="s">
        <v>8</v>
      </c>
      <c r="X2" s="121" t="s">
        <v>9</v>
      </c>
      <c r="Y2" s="126" t="s">
        <v>10</v>
      </c>
      <c r="Z2" s="127" t="s">
        <v>11</v>
      </c>
      <c r="AA2" s="127" t="s">
        <v>11</v>
      </c>
      <c r="AB2" s="128" t="s">
        <v>12</v>
      </c>
      <c r="AC2" s="127"/>
      <c r="AD2" s="129" t="s">
        <v>13</v>
      </c>
      <c r="AE2" s="130"/>
      <c r="AF2" s="128" t="s">
        <v>12</v>
      </c>
      <c r="AG2" s="127"/>
      <c r="AH2" s="129" t="s">
        <v>13</v>
      </c>
      <c r="AI2" s="131"/>
    </row>
    <row r="3" ht="27.95" customHeight="1" spans="1:15">
      <c r="A3" s="7" t="s">
        <v>14</v>
      </c>
      <c r="B3" s="7"/>
      <c r="C3" s="9">
        <v>18784677.53</v>
      </c>
      <c r="D3" s="9"/>
      <c r="E3" s="10" t="s">
        <v>15</v>
      </c>
      <c r="F3" s="11" t="s">
        <v>7</v>
      </c>
      <c r="G3" s="11"/>
      <c r="H3" s="58" t="s">
        <v>16</v>
      </c>
      <c r="I3" s="59" t="s">
        <v>17</v>
      </c>
      <c r="J3" s="60"/>
      <c r="K3" s="60"/>
      <c r="L3" s="60"/>
      <c r="M3" s="61" t="s">
        <v>18</v>
      </c>
      <c r="N3" s="7" t="s">
        <v>19</v>
      </c>
      <c r="O3" s="62" t="s">
        <v>20</v>
      </c>
    </row>
    <row r="4" ht="27.95" customHeight="1" spans="1:15">
      <c r="A4" s="7" t="s">
        <v>21</v>
      </c>
      <c r="B4" s="7"/>
      <c r="C4" s="132"/>
      <c r="D4" s="132"/>
      <c r="E4" s="10" t="s">
        <v>22</v>
      </c>
      <c r="F4" s="11"/>
      <c r="G4" s="11"/>
      <c r="H4" s="63"/>
      <c r="I4" s="64"/>
      <c r="J4" s="65"/>
      <c r="K4" s="65"/>
      <c r="L4" s="65"/>
      <c r="M4" s="61" t="s">
        <v>23</v>
      </c>
      <c r="N4" s="10" t="s">
        <v>24</v>
      </c>
      <c r="O4" s="66" t="s">
        <v>70</v>
      </c>
    </row>
    <row r="5" ht="27.95" customHeight="1" spans="1:15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10" t="s">
        <v>32</v>
      </c>
      <c r="O5" s="10"/>
    </row>
    <row r="6" ht="27.95" customHeight="1" spans="1:15">
      <c r="A6" s="7"/>
      <c r="B6" s="12" t="s">
        <v>33</v>
      </c>
      <c r="C6" s="7" t="s">
        <v>34</v>
      </c>
      <c r="D6" s="10" t="s">
        <v>35</v>
      </c>
      <c r="E6" s="12" t="s">
        <v>33</v>
      </c>
      <c r="F6" s="10" t="s">
        <v>35</v>
      </c>
      <c r="G6" s="7" t="s">
        <v>36</v>
      </c>
      <c r="H6" s="10" t="s">
        <v>35</v>
      </c>
      <c r="I6" s="9" t="s">
        <v>35</v>
      </c>
      <c r="J6" s="10" t="s">
        <v>35</v>
      </c>
      <c r="K6" s="7" t="s">
        <v>37</v>
      </c>
      <c r="L6" s="7" t="s">
        <v>35</v>
      </c>
      <c r="M6" s="7" t="s">
        <v>37</v>
      </c>
      <c r="N6" s="10" t="s">
        <v>38</v>
      </c>
      <c r="O6" s="10" t="s">
        <v>35</v>
      </c>
    </row>
    <row r="7" ht="24.75" customHeight="1" spans="1:17">
      <c r="A7" s="13">
        <v>1</v>
      </c>
      <c r="B7" s="14">
        <v>43096</v>
      </c>
      <c r="C7" s="15" t="s">
        <v>39</v>
      </c>
      <c r="D7" s="16">
        <v>2000000</v>
      </c>
      <c r="E7" s="17">
        <v>43070</v>
      </c>
      <c r="F7" s="16">
        <v>1930000</v>
      </c>
      <c r="G7" s="18">
        <v>0.02</v>
      </c>
      <c r="H7" s="67">
        <f t="shared" ref="H7:H9" si="0">ROUNDUP(D7*G7,2)</f>
        <v>40000</v>
      </c>
      <c r="I7" s="68">
        <v>338028</v>
      </c>
      <c r="J7" s="69">
        <v>800</v>
      </c>
      <c r="K7" s="70" t="s">
        <v>66</v>
      </c>
      <c r="L7" s="71"/>
      <c r="M7" s="10"/>
      <c r="N7" s="72" t="s">
        <v>41</v>
      </c>
      <c r="O7" s="73">
        <f>D7+D8+D9-H7-H8-H9-I7-J7-J8-O9-O8</f>
        <v>105485</v>
      </c>
      <c r="Q7" s="122"/>
    </row>
    <row r="8" ht="24.75" customHeight="1" spans="1:15">
      <c r="A8" s="19"/>
      <c r="B8" s="20">
        <v>43143</v>
      </c>
      <c r="C8" s="15" t="s">
        <v>39</v>
      </c>
      <c r="D8" s="21">
        <v>1480000</v>
      </c>
      <c r="E8" s="17">
        <v>43117</v>
      </c>
      <c r="F8" s="16">
        <v>1860000</v>
      </c>
      <c r="G8" s="18">
        <v>0.02</v>
      </c>
      <c r="H8" s="67">
        <f t="shared" si="0"/>
        <v>29600</v>
      </c>
      <c r="I8" s="74"/>
      <c r="J8" s="69">
        <v>8887</v>
      </c>
      <c r="K8" s="70" t="s">
        <v>42</v>
      </c>
      <c r="L8" s="69"/>
      <c r="M8" s="10"/>
      <c r="N8" s="70" t="s">
        <v>43</v>
      </c>
      <c r="O8" s="69">
        <v>2000000</v>
      </c>
    </row>
    <row r="9" ht="24.75" customHeight="1" spans="1:15">
      <c r="A9" s="22"/>
      <c r="B9" s="20">
        <v>43143</v>
      </c>
      <c r="C9" s="15" t="s">
        <v>39</v>
      </c>
      <c r="D9" s="21">
        <v>860000</v>
      </c>
      <c r="E9" s="17"/>
      <c r="F9" s="16"/>
      <c r="G9" s="18">
        <v>0.02</v>
      </c>
      <c r="H9" s="67">
        <f t="shared" si="0"/>
        <v>17200</v>
      </c>
      <c r="I9" s="75"/>
      <c r="J9" s="69"/>
      <c r="K9" s="70"/>
      <c r="L9" s="69"/>
      <c r="M9" s="10"/>
      <c r="N9" s="70" t="s">
        <v>44</v>
      </c>
      <c r="O9" s="69">
        <v>1800000</v>
      </c>
    </row>
    <row r="10" ht="20.1" customHeight="1" spans="1:15">
      <c r="A10" s="23"/>
      <c r="B10" s="20"/>
      <c r="C10" s="15"/>
      <c r="D10" s="21"/>
      <c r="E10" s="17"/>
      <c r="F10" s="24"/>
      <c r="G10" s="18"/>
      <c r="H10" s="67"/>
      <c r="I10" s="67"/>
      <c r="J10" s="69"/>
      <c r="K10" s="76" t="s">
        <v>45</v>
      </c>
      <c r="L10" s="69"/>
      <c r="M10" s="10"/>
      <c r="N10" s="70"/>
      <c r="O10" s="67"/>
    </row>
    <row r="11" ht="8.25" customHeight="1" spans="1:17">
      <c r="A11" s="23"/>
      <c r="B11" s="25"/>
      <c r="C11" s="15"/>
      <c r="D11" s="21"/>
      <c r="E11" s="17"/>
      <c r="F11" s="21"/>
      <c r="G11" s="18"/>
      <c r="H11" s="67"/>
      <c r="I11" s="67"/>
      <c r="J11" s="69"/>
      <c r="K11" s="77"/>
      <c r="L11" s="69"/>
      <c r="M11" s="78"/>
      <c r="N11" s="70"/>
      <c r="O11" s="67"/>
      <c r="Q11"/>
    </row>
    <row r="12" s="1" customFormat="1" ht="24.95" customHeight="1" spans="1:15">
      <c r="A12" s="13">
        <v>2</v>
      </c>
      <c r="B12" s="26">
        <v>43198</v>
      </c>
      <c r="C12" s="15" t="s">
        <v>39</v>
      </c>
      <c r="D12" s="21">
        <v>380000</v>
      </c>
      <c r="E12" s="17">
        <v>43193</v>
      </c>
      <c r="F12" s="16">
        <v>2530000</v>
      </c>
      <c r="G12" s="18">
        <v>0.02</v>
      </c>
      <c r="H12" s="67">
        <f>ROUNDUP(D12*G12,2)</f>
        <v>7600</v>
      </c>
      <c r="I12" s="67">
        <v>0</v>
      </c>
      <c r="J12" s="69">
        <v>0</v>
      </c>
      <c r="K12" s="77"/>
      <c r="L12" s="79">
        <v>250000</v>
      </c>
      <c r="M12" s="141" t="s">
        <v>64</v>
      </c>
      <c r="N12" s="81" t="s">
        <v>65</v>
      </c>
      <c r="O12" s="82">
        <f>D12+D13-H12-H13-I12-J12-L12</f>
        <v>2601800</v>
      </c>
    </row>
    <row r="13" s="1" customFormat="1" ht="24.95" customHeight="1" spans="1:15">
      <c r="A13" s="22"/>
      <c r="B13" s="26">
        <v>43199</v>
      </c>
      <c r="C13" s="15" t="s">
        <v>39</v>
      </c>
      <c r="D13" s="21">
        <v>2530000</v>
      </c>
      <c r="E13" s="17"/>
      <c r="F13" s="16"/>
      <c r="G13" s="18">
        <v>0.02</v>
      </c>
      <c r="H13" s="67">
        <f>ROUNDUP(D13*G13,2)</f>
        <v>50600</v>
      </c>
      <c r="I13" s="67"/>
      <c r="J13" s="69"/>
      <c r="K13" s="77"/>
      <c r="L13" s="83"/>
      <c r="M13" s="77"/>
      <c r="N13" s="85"/>
      <c r="O13" s="86"/>
    </row>
    <row r="14" ht="6" customHeight="1" spans="1:15">
      <c r="A14" s="23"/>
      <c r="B14" s="25"/>
      <c r="C14" s="15"/>
      <c r="D14" s="21"/>
      <c r="E14" s="17"/>
      <c r="F14" s="24"/>
      <c r="G14" s="27"/>
      <c r="H14" s="67"/>
      <c r="I14" s="67"/>
      <c r="J14" s="69"/>
      <c r="K14" s="70"/>
      <c r="L14" s="69"/>
      <c r="M14" s="70"/>
      <c r="N14" s="70"/>
      <c r="O14" s="67"/>
    </row>
    <row r="15" ht="20.1" customHeight="1" spans="1:15">
      <c r="A15" s="23">
        <v>3</v>
      </c>
      <c r="B15" s="140" t="s">
        <v>67</v>
      </c>
      <c r="C15" s="15"/>
      <c r="D15" s="21"/>
      <c r="E15" s="17"/>
      <c r="F15" s="24"/>
      <c r="G15" s="27"/>
      <c r="H15" s="67"/>
      <c r="I15" s="67"/>
      <c r="J15" s="69"/>
      <c r="K15" s="70"/>
      <c r="L15" s="79">
        <v>-250000</v>
      </c>
      <c r="M15" s="141" t="s">
        <v>68</v>
      </c>
      <c r="N15" s="70" t="s">
        <v>69</v>
      </c>
      <c r="O15" s="69">
        <f>D15-H15-I15-J15-L15</f>
        <v>250000</v>
      </c>
    </row>
    <row r="16" ht="9" customHeight="1" spans="1:15">
      <c r="A16" s="23"/>
      <c r="B16" s="25"/>
      <c r="C16" s="15"/>
      <c r="D16" s="21"/>
      <c r="E16" s="17"/>
      <c r="F16" s="24"/>
      <c r="G16" s="27"/>
      <c r="H16" s="67"/>
      <c r="I16" s="67"/>
      <c r="J16" s="69"/>
      <c r="K16" s="70"/>
      <c r="L16" s="69"/>
      <c r="M16" s="70"/>
      <c r="N16" s="70"/>
      <c r="O16" s="67"/>
    </row>
    <row r="17" s="3" customFormat="1" ht="24.95" customHeight="1" spans="1:15">
      <c r="A17" s="23">
        <v>4</v>
      </c>
      <c r="B17" s="20">
        <v>43238</v>
      </c>
      <c r="C17" s="15" t="s">
        <v>39</v>
      </c>
      <c r="D17" s="21">
        <v>1245000</v>
      </c>
      <c r="E17" s="17">
        <v>43224</v>
      </c>
      <c r="F17" s="21">
        <v>1245000</v>
      </c>
      <c r="G17" s="18">
        <v>0.02</v>
      </c>
      <c r="H17" s="67">
        <f>D17*G17</f>
        <v>24900</v>
      </c>
      <c r="I17" s="67">
        <v>231</v>
      </c>
      <c r="J17" s="69">
        <v>0</v>
      </c>
      <c r="K17" s="70"/>
      <c r="L17" s="79">
        <v>200000</v>
      </c>
      <c r="M17" s="141" t="s">
        <v>71</v>
      </c>
      <c r="N17" s="70" t="s">
        <v>69</v>
      </c>
      <c r="O17" s="69">
        <f>D17-H17-I17-J17-L17</f>
        <v>1019869</v>
      </c>
    </row>
    <row r="18" ht="9" customHeight="1" spans="1:15">
      <c r="A18" s="23"/>
      <c r="B18" s="25"/>
      <c r="C18" s="15"/>
      <c r="D18" s="21"/>
      <c r="E18" s="17"/>
      <c r="F18" s="21"/>
      <c r="G18" s="27"/>
      <c r="H18" s="67"/>
      <c r="I18" s="67"/>
      <c r="J18" s="69"/>
      <c r="K18" s="70"/>
      <c r="L18" s="79"/>
      <c r="M18" s="141"/>
      <c r="N18" s="70"/>
      <c r="O18" s="67"/>
    </row>
    <row r="19" s="3" customFormat="1" ht="20.1" customHeight="1" spans="1:15">
      <c r="A19" s="23">
        <v>5</v>
      </c>
      <c r="B19" s="140" t="s">
        <v>72</v>
      </c>
      <c r="C19" s="15"/>
      <c r="D19" s="21"/>
      <c r="E19" s="17"/>
      <c r="F19" s="24"/>
      <c r="G19" s="27"/>
      <c r="H19" s="67"/>
      <c r="I19" s="67"/>
      <c r="J19" s="69"/>
      <c r="K19" s="70"/>
      <c r="L19" s="71">
        <v>-200000</v>
      </c>
      <c r="M19" s="10" t="s">
        <v>68</v>
      </c>
      <c r="N19" s="70" t="s">
        <v>69</v>
      </c>
      <c r="O19" s="67">
        <f>D19-L19</f>
        <v>200000</v>
      </c>
    </row>
    <row r="20" ht="20.1" customHeight="1" spans="1:15">
      <c r="A20" s="23"/>
      <c r="B20" s="25" t="s">
        <v>1</v>
      </c>
      <c r="C20" s="15"/>
      <c r="D20" s="21"/>
      <c r="E20" s="17"/>
      <c r="F20" s="21"/>
      <c r="G20" s="27"/>
      <c r="H20" s="67"/>
      <c r="I20" s="67"/>
      <c r="J20" s="69"/>
      <c r="K20" s="70"/>
      <c r="L20" s="69"/>
      <c r="M20" s="70"/>
      <c r="N20" s="70"/>
      <c r="O20" s="67"/>
    </row>
    <row r="21" s="1" customFormat="1" ht="23.25" customHeight="1" spans="1:15">
      <c r="A21" s="37">
        <v>6</v>
      </c>
      <c r="B21" s="38">
        <v>43278</v>
      </c>
      <c r="C21" s="39" t="s">
        <v>39</v>
      </c>
      <c r="D21" s="40">
        <v>765000</v>
      </c>
      <c r="E21" s="41">
        <v>43266</v>
      </c>
      <c r="F21" s="40">
        <v>765000</v>
      </c>
      <c r="G21" s="42">
        <v>0.02</v>
      </c>
      <c r="H21" s="105">
        <f>D21*G21</f>
        <v>15300</v>
      </c>
      <c r="I21" s="105">
        <v>0</v>
      </c>
      <c r="J21" s="83">
        <v>0</v>
      </c>
      <c r="K21" s="77"/>
      <c r="L21" s="91">
        <v>23000</v>
      </c>
      <c r="M21" s="136" t="s">
        <v>73</v>
      </c>
      <c r="N21" s="77" t="s">
        <v>74</v>
      </c>
      <c r="O21" s="83">
        <f>D21-H21-I21-J21-L21</f>
        <v>726700</v>
      </c>
    </row>
    <row r="22" ht="20.1" customHeight="1" spans="1:15">
      <c r="A22" s="23"/>
      <c r="B22" s="20"/>
      <c r="C22" s="15"/>
      <c r="D22" s="21"/>
      <c r="E22" s="17"/>
      <c r="F22" s="21"/>
      <c r="G22" s="27"/>
      <c r="H22" s="67"/>
      <c r="I22" s="67"/>
      <c r="J22" s="69"/>
      <c r="K22" s="70"/>
      <c r="L22" s="91"/>
      <c r="M22" s="97" t="s">
        <v>75</v>
      </c>
      <c r="N22" s="70"/>
      <c r="O22" s="67"/>
    </row>
    <row r="23" ht="20.1" customHeight="1" spans="1:15">
      <c r="A23" s="23"/>
      <c r="B23" s="20"/>
      <c r="C23" s="15"/>
      <c r="D23" s="21"/>
      <c r="E23" s="17"/>
      <c r="F23" s="21"/>
      <c r="G23" s="27"/>
      <c r="H23" s="67"/>
      <c r="I23" s="67"/>
      <c r="J23" s="69"/>
      <c r="K23" s="70"/>
      <c r="L23" s="91"/>
      <c r="M23" s="142"/>
      <c r="N23" s="70"/>
      <c r="O23" s="67"/>
    </row>
    <row r="24" ht="20.1" customHeight="1" spans="1:15">
      <c r="A24" s="23"/>
      <c r="B24" s="20"/>
      <c r="C24" s="15"/>
      <c r="D24" s="21"/>
      <c r="E24" s="17"/>
      <c r="F24" s="21"/>
      <c r="G24" s="27"/>
      <c r="H24" s="67"/>
      <c r="I24" s="67"/>
      <c r="J24" s="69"/>
      <c r="K24" s="70"/>
      <c r="L24" s="91"/>
      <c r="M24" s="97"/>
      <c r="N24" s="70"/>
      <c r="O24" s="67"/>
    </row>
    <row r="25" ht="20.1" customHeight="1" spans="1:15">
      <c r="A25" s="23"/>
      <c r="B25" s="20"/>
      <c r="C25" s="15"/>
      <c r="D25" s="21"/>
      <c r="E25" s="17"/>
      <c r="F25" s="21"/>
      <c r="G25" s="27"/>
      <c r="H25" s="67"/>
      <c r="I25" s="67"/>
      <c r="J25" s="69"/>
      <c r="K25" s="70"/>
      <c r="L25" s="91"/>
      <c r="M25" s="97"/>
      <c r="N25" s="70"/>
      <c r="O25" s="67"/>
    </row>
    <row r="26" ht="20.1" customHeight="1" spans="1:15">
      <c r="A26" s="23"/>
      <c r="B26" s="20"/>
      <c r="C26" s="15"/>
      <c r="D26" s="21"/>
      <c r="E26" s="17"/>
      <c r="F26" s="21"/>
      <c r="G26" s="27"/>
      <c r="H26" s="67"/>
      <c r="I26" s="67"/>
      <c r="J26" s="69"/>
      <c r="K26" s="70"/>
      <c r="L26" s="91"/>
      <c r="M26" s="97"/>
      <c r="N26" s="70"/>
      <c r="O26" s="67"/>
    </row>
    <row r="27" ht="20.1" customHeight="1" spans="1:15">
      <c r="A27" s="23"/>
      <c r="B27" s="20"/>
      <c r="C27" s="15"/>
      <c r="D27" s="21"/>
      <c r="E27" s="17"/>
      <c r="F27" s="21"/>
      <c r="G27" s="27"/>
      <c r="H27" s="67"/>
      <c r="I27" s="67"/>
      <c r="J27" s="69"/>
      <c r="K27" s="70"/>
      <c r="L27" s="69"/>
      <c r="M27" s="70"/>
      <c r="N27" s="70"/>
      <c r="O27" s="67"/>
    </row>
    <row r="28" ht="20.1" customHeight="1" spans="1:15">
      <c r="A28" s="23"/>
      <c r="B28" s="20"/>
      <c r="C28" s="15"/>
      <c r="D28" s="21"/>
      <c r="E28" s="17"/>
      <c r="F28" s="21"/>
      <c r="G28" s="27"/>
      <c r="H28" s="67"/>
      <c r="I28" s="67"/>
      <c r="J28" s="69"/>
      <c r="K28" s="70"/>
      <c r="L28" s="69"/>
      <c r="M28" s="70"/>
      <c r="N28" s="70"/>
      <c r="O28" s="67"/>
    </row>
    <row r="29" ht="24" customHeight="1" spans="1:17">
      <c r="A29" s="7" t="s">
        <v>46</v>
      </c>
      <c r="B29" s="7"/>
      <c r="C29" s="49" t="s">
        <v>47</v>
      </c>
      <c r="D29" s="50">
        <f t="shared" ref="D29:J29" si="1">SUM(D7:D28)</f>
        <v>9260000</v>
      </c>
      <c r="E29" s="49" t="s">
        <v>47</v>
      </c>
      <c r="F29" s="50">
        <f t="shared" si="1"/>
        <v>8330000</v>
      </c>
      <c r="G29" s="49" t="s">
        <v>47</v>
      </c>
      <c r="H29" s="50">
        <f t="shared" si="1"/>
        <v>185200</v>
      </c>
      <c r="I29" s="50">
        <f t="shared" si="1"/>
        <v>338259</v>
      </c>
      <c r="J29" s="50">
        <f t="shared" si="1"/>
        <v>9687</v>
      </c>
      <c r="K29" s="49" t="s">
        <v>47</v>
      </c>
      <c r="L29" s="50">
        <f>SUM(L7:L28)</f>
        <v>23000</v>
      </c>
      <c r="M29" s="49" t="s">
        <v>47</v>
      </c>
      <c r="N29" s="49" t="s">
        <v>47</v>
      </c>
      <c r="O29" s="50">
        <f>SUM(O7:O28)</f>
        <v>8703854</v>
      </c>
      <c r="Q29" s="123"/>
    </row>
    <row r="30" ht="24.75" customHeight="1" spans="1:15">
      <c r="A30" s="7" t="s">
        <v>48</v>
      </c>
      <c r="B30" s="7"/>
      <c r="C30" s="7" t="s">
        <v>49</v>
      </c>
      <c r="D30" s="7"/>
      <c r="E30" s="51">
        <f>E31+L30</f>
        <v>726700</v>
      </c>
      <c r="F30" s="51"/>
      <c r="G30" s="51"/>
      <c r="H30" s="51"/>
      <c r="I30" s="7" t="s">
        <v>50</v>
      </c>
      <c r="J30" s="7"/>
      <c r="K30" s="7" t="s">
        <v>51</v>
      </c>
      <c r="L30" s="51">
        <v>0</v>
      </c>
      <c r="M30" s="51"/>
      <c r="N30" s="51"/>
      <c r="O30" s="51"/>
    </row>
    <row r="31" ht="24.75" customHeight="1" spans="1:15">
      <c r="A31" s="7"/>
      <c r="B31" s="7"/>
      <c r="C31" s="7" t="s">
        <v>52</v>
      </c>
      <c r="D31" s="7"/>
      <c r="E31" s="52">
        <f>O21</f>
        <v>726700</v>
      </c>
      <c r="F31" s="52"/>
      <c r="G31" s="52"/>
      <c r="H31" s="52"/>
      <c r="I31" s="7"/>
      <c r="J31" s="7"/>
      <c r="K31" s="7" t="s">
        <v>53</v>
      </c>
      <c r="L31" s="116" t="str">
        <f>SUBSTITUTE(SUBSTITUTE(TEXT(INT(L30),"[DBNum2][$-804]G/通用格式元"&amp;IF(INT(L30)=L30,"整",""))&amp;TEXT(MID(L30,FIND(".",L30&amp;".0")+1,1),"[DBNum2][$-804]G/通用格式角")&amp;TEXT(MID(L30,FIND(".",L30&amp;".0")+2,1),"[DBNum2][$-804]G/通用格式分"),"零角","零"),"零分","")</f>
        <v>零元整</v>
      </c>
      <c r="M31" s="116"/>
      <c r="N31" s="116"/>
      <c r="O31" s="116"/>
    </row>
    <row r="32" ht="50.1" customHeight="1" spans="1:15">
      <c r="A32" s="7" t="s">
        <v>54</v>
      </c>
      <c r="B32" s="7"/>
      <c r="C32" s="53"/>
      <c r="D32" s="53"/>
      <c r="E32" s="53"/>
      <c r="F32" s="53"/>
      <c r="G32" s="53"/>
      <c r="H32" s="53"/>
      <c r="I32" s="7" t="s">
        <v>55</v>
      </c>
      <c r="J32" s="7"/>
      <c r="K32" s="7" t="s">
        <v>56</v>
      </c>
      <c r="L32" s="7"/>
      <c r="M32" s="7"/>
      <c r="N32" s="7"/>
      <c r="O32" s="7"/>
    </row>
    <row r="33" ht="50.1" customHeight="1" spans="1:15">
      <c r="A33" s="7" t="s">
        <v>57</v>
      </c>
      <c r="B33" s="7"/>
      <c r="C33" s="54"/>
      <c r="D33" s="54"/>
      <c r="E33" s="54"/>
      <c r="F33" s="54"/>
      <c r="G33" s="54"/>
      <c r="H33" s="54"/>
      <c r="I33" s="7" t="s">
        <v>58</v>
      </c>
      <c r="J33" s="7"/>
      <c r="K33" s="54"/>
      <c r="L33" s="54"/>
      <c r="M33" s="54"/>
      <c r="N33" s="54"/>
      <c r="O33" s="54"/>
    </row>
    <row r="34" ht="50.1" customHeight="1" spans="1:15">
      <c r="A34" s="7" t="s">
        <v>59</v>
      </c>
      <c r="B34" s="7"/>
      <c r="C34" s="55"/>
      <c r="D34" s="55"/>
      <c r="E34" s="55"/>
      <c r="F34" s="55"/>
      <c r="G34" s="55"/>
      <c r="H34" s="55"/>
      <c r="I34" s="7" t="s">
        <v>60</v>
      </c>
      <c r="J34" s="7"/>
      <c r="K34" s="55"/>
      <c r="L34" s="55"/>
      <c r="M34" s="55"/>
      <c r="N34" s="55"/>
      <c r="O34" s="55"/>
    </row>
    <row r="35" ht="50.1" customHeight="1" spans="1:15">
      <c r="A35" s="7" t="s">
        <v>61</v>
      </c>
      <c r="B35" s="7"/>
      <c r="C35" s="55"/>
      <c r="D35" s="55"/>
      <c r="E35" s="55"/>
      <c r="F35" s="55"/>
      <c r="G35" s="55"/>
      <c r="H35" s="55"/>
      <c r="I35" s="7" t="s">
        <v>62</v>
      </c>
      <c r="J35" s="7"/>
      <c r="K35" s="55"/>
      <c r="L35" s="55"/>
      <c r="M35" s="55"/>
      <c r="N35" s="55"/>
      <c r="O35" s="55"/>
    </row>
    <row r="38" ht="13.5" spans="17:17">
      <c r="Q38"/>
    </row>
    <row r="41" ht="13.5" spans="2:2">
      <c r="B41"/>
    </row>
    <row r="42" ht="13.5" spans="2:2">
      <c r="B42"/>
    </row>
  </sheetData>
  <mergeCells count="49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9:B29"/>
    <mergeCell ref="C30:D30"/>
    <mergeCell ref="E30:H30"/>
    <mergeCell ref="L30:O30"/>
    <mergeCell ref="C31:D31"/>
    <mergeCell ref="E31:H31"/>
    <mergeCell ref="L31:O31"/>
    <mergeCell ref="A32:B32"/>
    <mergeCell ref="C32:H32"/>
    <mergeCell ref="I32:J32"/>
    <mergeCell ref="K32:O32"/>
    <mergeCell ref="A33:B33"/>
    <mergeCell ref="C33:H33"/>
    <mergeCell ref="I33:J33"/>
    <mergeCell ref="K33:O33"/>
    <mergeCell ref="A34:B34"/>
    <mergeCell ref="C34:H34"/>
    <mergeCell ref="I34:J34"/>
    <mergeCell ref="K34:O34"/>
    <mergeCell ref="A35:B35"/>
    <mergeCell ref="C35:H35"/>
    <mergeCell ref="I35:J35"/>
    <mergeCell ref="K35:O35"/>
    <mergeCell ref="A5:A6"/>
    <mergeCell ref="A7:A9"/>
    <mergeCell ref="A12:A13"/>
    <mergeCell ref="H3:H4"/>
    <mergeCell ref="I7:I9"/>
    <mergeCell ref="N12:N13"/>
    <mergeCell ref="O12:O13"/>
    <mergeCell ref="A30:B31"/>
    <mergeCell ref="I30:J31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42"/>
  <sheetViews>
    <sheetView topLeftCell="A7" workbookViewId="0">
      <selection activeCell="I21" sqref="I21"/>
    </sheetView>
  </sheetViews>
  <sheetFormatPr defaultColWidth="9" defaultRowHeight="11.25"/>
  <cols>
    <col min="1" max="1" width="3.375" style="3" customWidth="1"/>
    <col min="2" max="2" width="6.875" style="4" customWidth="1"/>
    <col min="3" max="3" width="3" style="3" customWidth="1"/>
    <col min="4" max="4" width="10.125" style="5" customWidth="1"/>
    <col min="5" max="5" width="6.625" style="4" customWidth="1"/>
    <col min="6" max="6" width="10.125" style="5" customWidth="1"/>
    <col min="7" max="7" width="4.75" style="3" customWidth="1"/>
    <col min="8" max="8" width="11" style="5" customWidth="1"/>
    <col min="9" max="9" width="9.375" style="3" customWidth="1"/>
    <col min="10" max="10" width="9.625" style="5" customWidth="1"/>
    <col min="11" max="11" width="6.125" style="3" customWidth="1"/>
    <col min="12" max="12" width="9.625" style="3" customWidth="1"/>
    <col min="13" max="13" width="6.25" style="3" customWidth="1"/>
    <col min="14" max="14" width="5.625" style="3" customWidth="1"/>
    <col min="15" max="15" width="10.125" style="5" customWidth="1"/>
    <col min="16" max="16" width="9" style="3"/>
    <col min="17" max="17" width="11.875" style="3" customWidth="1"/>
    <col min="18" max="18" width="6.75" style="3" customWidth="1"/>
    <col min="19" max="19" width="9.125" style="3" customWidth="1"/>
    <col min="20" max="20" width="31.125" style="3" customWidth="1"/>
    <col min="21" max="21" width="9" style="3"/>
    <col min="22" max="22" width="11.25" style="3" customWidth="1"/>
    <col min="23" max="25" width="9" style="3"/>
    <col min="26" max="26" width="14.5" style="3" customWidth="1"/>
    <col min="27" max="27" width="13.125" style="3" customWidth="1"/>
    <col min="28" max="28" width="14.5" style="3" customWidth="1"/>
    <col min="29" max="16384" width="9" style="3"/>
  </cols>
  <sheetData>
    <row r="1" ht="24.95" customHeight="1" spans="1:17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Q1" s="25" t="s">
        <v>1</v>
      </c>
    </row>
    <row r="2" ht="27.95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56" t="s">
        <v>4</v>
      </c>
      <c r="M2" s="57">
        <v>6647</v>
      </c>
      <c r="N2" s="9" t="s">
        <v>5</v>
      </c>
      <c r="O2" s="9" t="s">
        <v>6</v>
      </c>
      <c r="Q2" s="117" t="s">
        <v>6</v>
      </c>
      <c r="R2" s="118">
        <v>20</v>
      </c>
      <c r="S2" s="119">
        <v>6647</v>
      </c>
      <c r="T2" s="120" t="s">
        <v>3</v>
      </c>
      <c r="U2" s="119" t="s">
        <v>7</v>
      </c>
      <c r="V2" s="121">
        <v>18784677.53</v>
      </c>
      <c r="W2" s="121" t="s">
        <v>8</v>
      </c>
      <c r="X2" s="121" t="s">
        <v>9</v>
      </c>
      <c r="Y2" s="126" t="s">
        <v>10</v>
      </c>
      <c r="Z2" s="127" t="s">
        <v>11</v>
      </c>
      <c r="AA2" s="127" t="s">
        <v>11</v>
      </c>
      <c r="AB2" s="128" t="s">
        <v>12</v>
      </c>
      <c r="AC2" s="127"/>
      <c r="AD2" s="129" t="s">
        <v>13</v>
      </c>
      <c r="AE2" s="130"/>
      <c r="AF2" s="128" t="s">
        <v>12</v>
      </c>
      <c r="AG2" s="127"/>
      <c r="AH2" s="129" t="s">
        <v>13</v>
      </c>
      <c r="AI2" s="131"/>
    </row>
    <row r="3" ht="27.95" customHeight="1" spans="1:15">
      <c r="A3" s="7" t="s">
        <v>14</v>
      </c>
      <c r="B3" s="7"/>
      <c r="C3" s="9">
        <v>18784677.53</v>
      </c>
      <c r="D3" s="9"/>
      <c r="E3" s="10" t="s">
        <v>15</v>
      </c>
      <c r="F3" s="11" t="s">
        <v>7</v>
      </c>
      <c r="G3" s="11"/>
      <c r="H3" s="58" t="s">
        <v>16</v>
      </c>
      <c r="I3" s="59" t="s">
        <v>17</v>
      </c>
      <c r="J3" s="60"/>
      <c r="K3" s="60"/>
      <c r="L3" s="60"/>
      <c r="M3" s="61" t="s">
        <v>18</v>
      </c>
      <c r="N3" s="7" t="s">
        <v>19</v>
      </c>
      <c r="O3" s="62" t="s">
        <v>20</v>
      </c>
    </row>
    <row r="4" ht="27.95" customHeight="1" spans="1:15">
      <c r="A4" s="7" t="s">
        <v>21</v>
      </c>
      <c r="B4" s="7"/>
      <c r="C4" s="132"/>
      <c r="D4" s="132"/>
      <c r="E4" s="10" t="s">
        <v>22</v>
      </c>
      <c r="F4" s="11"/>
      <c r="G4" s="11"/>
      <c r="H4" s="63"/>
      <c r="I4" s="64"/>
      <c r="J4" s="65"/>
      <c r="K4" s="65"/>
      <c r="L4" s="65"/>
      <c r="M4" s="61" t="s">
        <v>23</v>
      </c>
      <c r="N4" s="10" t="s">
        <v>24</v>
      </c>
      <c r="O4" s="66" t="s">
        <v>70</v>
      </c>
    </row>
    <row r="5" ht="27.95" customHeight="1" spans="1:15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10" t="s">
        <v>32</v>
      </c>
      <c r="O5" s="10"/>
    </row>
    <row r="6" ht="27.95" customHeight="1" spans="1:15">
      <c r="A6" s="7"/>
      <c r="B6" s="12" t="s">
        <v>33</v>
      </c>
      <c r="C6" s="7" t="s">
        <v>34</v>
      </c>
      <c r="D6" s="10" t="s">
        <v>35</v>
      </c>
      <c r="E6" s="12" t="s">
        <v>33</v>
      </c>
      <c r="F6" s="10" t="s">
        <v>35</v>
      </c>
      <c r="G6" s="7" t="s">
        <v>36</v>
      </c>
      <c r="H6" s="10" t="s">
        <v>35</v>
      </c>
      <c r="I6" s="9" t="s">
        <v>35</v>
      </c>
      <c r="J6" s="10" t="s">
        <v>35</v>
      </c>
      <c r="K6" s="7" t="s">
        <v>37</v>
      </c>
      <c r="L6" s="7" t="s">
        <v>35</v>
      </c>
      <c r="M6" s="7" t="s">
        <v>37</v>
      </c>
      <c r="N6" s="10" t="s">
        <v>38</v>
      </c>
      <c r="O6" s="10" t="s">
        <v>35</v>
      </c>
    </row>
    <row r="7" ht="24.75" customHeight="1" spans="1:17">
      <c r="A7" s="13">
        <v>1</v>
      </c>
      <c r="B7" s="14">
        <v>43096</v>
      </c>
      <c r="C7" s="15" t="s">
        <v>39</v>
      </c>
      <c r="D7" s="16">
        <v>2000000</v>
      </c>
      <c r="E7" s="17">
        <v>43070</v>
      </c>
      <c r="F7" s="16">
        <v>1930000</v>
      </c>
      <c r="G7" s="18">
        <v>0.02</v>
      </c>
      <c r="H7" s="67">
        <f t="shared" ref="H7:H9" si="0">ROUNDUP(D7*G7,2)</f>
        <v>40000</v>
      </c>
      <c r="I7" s="68">
        <v>338028</v>
      </c>
      <c r="J7" s="69">
        <v>800</v>
      </c>
      <c r="K7" s="70" t="s">
        <v>66</v>
      </c>
      <c r="L7" s="71"/>
      <c r="M7" s="10"/>
      <c r="N7" s="72" t="s">
        <v>41</v>
      </c>
      <c r="O7" s="73">
        <f>D7+D8+D9-H7-H8-H9-I7-J7-J8-O9-O8</f>
        <v>105485</v>
      </c>
      <c r="Q7" s="122"/>
    </row>
    <row r="8" ht="24.75" customHeight="1" spans="1:15">
      <c r="A8" s="19"/>
      <c r="B8" s="20">
        <v>43143</v>
      </c>
      <c r="C8" s="15" t="s">
        <v>39</v>
      </c>
      <c r="D8" s="21">
        <v>1480000</v>
      </c>
      <c r="E8" s="17">
        <v>43117</v>
      </c>
      <c r="F8" s="16">
        <v>1860000</v>
      </c>
      <c r="G8" s="18">
        <v>0.02</v>
      </c>
      <c r="H8" s="67">
        <f t="shared" si="0"/>
        <v>29600</v>
      </c>
      <c r="I8" s="74"/>
      <c r="J8" s="69">
        <v>8887</v>
      </c>
      <c r="K8" s="70" t="s">
        <v>42</v>
      </c>
      <c r="L8" s="69"/>
      <c r="M8" s="10"/>
      <c r="N8" s="70" t="s">
        <v>43</v>
      </c>
      <c r="O8" s="69">
        <v>2000000</v>
      </c>
    </row>
    <row r="9" ht="24.75" customHeight="1" spans="1:15">
      <c r="A9" s="22"/>
      <c r="B9" s="20">
        <v>43143</v>
      </c>
      <c r="C9" s="15" t="s">
        <v>39</v>
      </c>
      <c r="D9" s="21">
        <v>860000</v>
      </c>
      <c r="E9" s="17"/>
      <c r="F9" s="16"/>
      <c r="G9" s="18">
        <v>0.02</v>
      </c>
      <c r="H9" s="67">
        <f t="shared" si="0"/>
        <v>17200</v>
      </c>
      <c r="I9" s="75"/>
      <c r="J9" s="69"/>
      <c r="K9" s="70"/>
      <c r="L9" s="69"/>
      <c r="M9" s="10"/>
      <c r="N9" s="70" t="s">
        <v>44</v>
      </c>
      <c r="O9" s="69">
        <v>1800000</v>
      </c>
    </row>
    <row r="10" ht="20.1" customHeight="1" spans="1:15">
      <c r="A10" s="23"/>
      <c r="B10" s="20"/>
      <c r="C10" s="15"/>
      <c r="D10" s="21"/>
      <c r="E10" s="17"/>
      <c r="F10" s="24"/>
      <c r="G10" s="18"/>
      <c r="H10" s="67"/>
      <c r="I10" s="67"/>
      <c r="J10" s="69"/>
      <c r="K10" s="76" t="s">
        <v>45</v>
      </c>
      <c r="L10" s="69"/>
      <c r="M10" s="10"/>
      <c r="N10" s="70"/>
      <c r="O10" s="67"/>
    </row>
    <row r="11" ht="8.25" customHeight="1" spans="1:17">
      <c r="A11" s="23"/>
      <c r="B11" s="25"/>
      <c r="C11" s="15"/>
      <c r="D11" s="21"/>
      <c r="E11" s="17"/>
      <c r="F11" s="21"/>
      <c r="G11" s="18"/>
      <c r="H11" s="67"/>
      <c r="I11" s="67"/>
      <c r="J11" s="69"/>
      <c r="K11" s="77"/>
      <c r="L11" s="69"/>
      <c r="M11" s="78"/>
      <c r="N11" s="70"/>
      <c r="O11" s="67"/>
      <c r="Q11"/>
    </row>
    <row r="12" s="1" customFormat="1" ht="24.95" customHeight="1" spans="1:15">
      <c r="A12" s="13">
        <v>2</v>
      </c>
      <c r="B12" s="26">
        <v>43198</v>
      </c>
      <c r="C12" s="15" t="s">
        <v>39</v>
      </c>
      <c r="D12" s="21">
        <v>380000</v>
      </c>
      <c r="E12" s="17">
        <v>43193</v>
      </c>
      <c r="F12" s="16">
        <v>2530000</v>
      </c>
      <c r="G12" s="18">
        <v>0.02</v>
      </c>
      <c r="H12" s="67">
        <f>ROUNDUP(D12*G12,2)</f>
        <v>7600</v>
      </c>
      <c r="I12" s="67">
        <v>0</v>
      </c>
      <c r="J12" s="69">
        <v>0</v>
      </c>
      <c r="K12" s="77"/>
      <c r="L12" s="79">
        <v>250000</v>
      </c>
      <c r="M12" s="141" t="s">
        <v>64</v>
      </c>
      <c r="N12" s="81" t="s">
        <v>65</v>
      </c>
      <c r="O12" s="82">
        <f>D12+D13-H12-H13-I12-J12-L12</f>
        <v>2601800</v>
      </c>
    </row>
    <row r="13" s="1" customFormat="1" ht="24.95" customHeight="1" spans="1:15">
      <c r="A13" s="22"/>
      <c r="B13" s="26">
        <v>43199</v>
      </c>
      <c r="C13" s="15" t="s">
        <v>39</v>
      </c>
      <c r="D13" s="21">
        <v>2530000</v>
      </c>
      <c r="E13" s="17"/>
      <c r="F13" s="16"/>
      <c r="G13" s="18">
        <v>0.02</v>
      </c>
      <c r="H13" s="67">
        <f>ROUNDUP(D13*G13,2)</f>
        <v>50600</v>
      </c>
      <c r="I13" s="67"/>
      <c r="J13" s="69"/>
      <c r="K13" s="77"/>
      <c r="L13" s="83"/>
      <c r="M13" s="77"/>
      <c r="N13" s="85"/>
      <c r="O13" s="86"/>
    </row>
    <row r="14" ht="6" customHeight="1" spans="1:15">
      <c r="A14" s="23"/>
      <c r="B14" s="25"/>
      <c r="C14" s="15"/>
      <c r="D14" s="21"/>
      <c r="E14" s="17"/>
      <c r="F14" s="24"/>
      <c r="G14" s="27"/>
      <c r="H14" s="67"/>
      <c r="I14" s="67"/>
      <c r="J14" s="69"/>
      <c r="K14" s="70"/>
      <c r="L14" s="69"/>
      <c r="M14" s="70"/>
      <c r="N14" s="70"/>
      <c r="O14" s="67"/>
    </row>
    <row r="15" ht="20.1" customHeight="1" spans="1:15">
      <c r="A15" s="23">
        <v>3</v>
      </c>
      <c r="B15" s="140" t="s">
        <v>67</v>
      </c>
      <c r="C15" s="15"/>
      <c r="D15" s="21"/>
      <c r="E15" s="17"/>
      <c r="F15" s="24"/>
      <c r="G15" s="27"/>
      <c r="H15" s="67"/>
      <c r="I15" s="67"/>
      <c r="J15" s="69"/>
      <c r="K15" s="70"/>
      <c r="L15" s="79">
        <v>-250000</v>
      </c>
      <c r="M15" s="141" t="s">
        <v>68</v>
      </c>
      <c r="N15" s="70" t="s">
        <v>69</v>
      </c>
      <c r="O15" s="69">
        <f>D15-H15-I15-J15-L15</f>
        <v>250000</v>
      </c>
    </row>
    <row r="16" ht="9" customHeight="1" spans="1:15">
      <c r="A16" s="23"/>
      <c r="B16" s="25"/>
      <c r="C16" s="15"/>
      <c r="D16" s="21"/>
      <c r="E16" s="17"/>
      <c r="F16" s="24"/>
      <c r="G16" s="27"/>
      <c r="H16" s="67"/>
      <c r="I16" s="67"/>
      <c r="J16" s="69"/>
      <c r="K16" s="70"/>
      <c r="L16" s="69"/>
      <c r="M16" s="70"/>
      <c r="N16" s="70"/>
      <c r="O16" s="67"/>
    </row>
    <row r="17" s="3" customFormat="1" ht="24.95" customHeight="1" spans="1:15">
      <c r="A17" s="23">
        <v>4</v>
      </c>
      <c r="B17" s="20">
        <v>43238</v>
      </c>
      <c r="C17" s="15" t="s">
        <v>39</v>
      </c>
      <c r="D17" s="21">
        <v>1245000</v>
      </c>
      <c r="E17" s="17">
        <v>43224</v>
      </c>
      <c r="F17" s="21">
        <v>1245000</v>
      </c>
      <c r="G17" s="18">
        <v>0.02</v>
      </c>
      <c r="H17" s="67">
        <f>D17*G17</f>
        <v>24900</v>
      </c>
      <c r="I17" s="67">
        <v>231</v>
      </c>
      <c r="J17" s="69">
        <v>0</v>
      </c>
      <c r="K17" s="70"/>
      <c r="L17" s="79">
        <v>200000</v>
      </c>
      <c r="M17" s="141" t="s">
        <v>71</v>
      </c>
      <c r="N17" s="70" t="s">
        <v>69</v>
      </c>
      <c r="O17" s="69">
        <f>D17-H17-I17-J17-L17</f>
        <v>1019869</v>
      </c>
    </row>
    <row r="18" ht="9" customHeight="1" spans="1:15">
      <c r="A18" s="23"/>
      <c r="B18" s="25"/>
      <c r="C18" s="15"/>
      <c r="D18" s="21"/>
      <c r="E18" s="17"/>
      <c r="F18" s="21"/>
      <c r="G18" s="27"/>
      <c r="H18" s="67"/>
      <c r="I18" s="67"/>
      <c r="J18" s="69"/>
      <c r="K18" s="70"/>
      <c r="L18" s="79"/>
      <c r="M18" s="141"/>
      <c r="N18" s="70"/>
      <c r="O18" s="67"/>
    </row>
    <row r="19" s="3" customFormat="1" ht="20.1" customHeight="1" spans="1:15">
      <c r="A19" s="23">
        <v>5</v>
      </c>
      <c r="B19" s="140" t="s">
        <v>72</v>
      </c>
      <c r="C19" s="15"/>
      <c r="D19" s="21"/>
      <c r="E19" s="17"/>
      <c r="F19" s="24"/>
      <c r="G19" s="27"/>
      <c r="H19" s="67"/>
      <c r="I19" s="67"/>
      <c r="J19" s="69"/>
      <c r="K19" s="70"/>
      <c r="L19" s="71">
        <v>-200000</v>
      </c>
      <c r="M19" s="10" t="s">
        <v>68</v>
      </c>
      <c r="N19" s="70" t="s">
        <v>69</v>
      </c>
      <c r="O19" s="67">
        <f>D19-L19</f>
        <v>200000</v>
      </c>
    </row>
    <row r="20" ht="10" customHeight="1" spans="1:15">
      <c r="A20" s="23"/>
      <c r="B20" s="25"/>
      <c r="C20" s="15"/>
      <c r="D20" s="21"/>
      <c r="E20" s="17"/>
      <c r="F20" s="21"/>
      <c r="G20" s="27"/>
      <c r="H20" s="67"/>
      <c r="I20" s="67"/>
      <c r="J20" s="69"/>
      <c r="K20" s="70"/>
      <c r="L20" s="69"/>
      <c r="M20" s="70"/>
      <c r="N20" s="70"/>
      <c r="O20" s="67"/>
    </row>
    <row r="21" s="1" customFormat="1" ht="23.25" customHeight="1" spans="1:15">
      <c r="A21" s="23">
        <v>6</v>
      </c>
      <c r="B21" s="20">
        <v>43278</v>
      </c>
      <c r="C21" s="15" t="s">
        <v>39</v>
      </c>
      <c r="D21" s="21">
        <v>765000</v>
      </c>
      <c r="E21" s="17">
        <v>43266</v>
      </c>
      <c r="F21" s="21">
        <v>765000</v>
      </c>
      <c r="G21" s="18">
        <v>0.02</v>
      </c>
      <c r="H21" s="67">
        <f>D21*G21</f>
        <v>15300</v>
      </c>
      <c r="I21" s="67">
        <v>0</v>
      </c>
      <c r="J21" s="69">
        <v>0</v>
      </c>
      <c r="K21" s="77"/>
      <c r="L21" s="91">
        <v>23000</v>
      </c>
      <c r="M21" s="136" t="s">
        <v>73</v>
      </c>
      <c r="N21" s="70" t="s">
        <v>74</v>
      </c>
      <c r="O21" s="69">
        <f>D21-H21-I21-J21-L21</f>
        <v>726700</v>
      </c>
    </row>
    <row r="22" ht="20.1" customHeight="1" spans="1:15">
      <c r="A22" s="23"/>
      <c r="B22" s="20"/>
      <c r="C22" s="15"/>
      <c r="D22" s="21"/>
      <c r="E22" s="17"/>
      <c r="F22" s="21"/>
      <c r="G22" s="27"/>
      <c r="H22" s="67"/>
      <c r="I22" s="67"/>
      <c r="J22" s="69"/>
      <c r="K22" s="70"/>
      <c r="L22" s="91"/>
      <c r="M22" s="97" t="s">
        <v>75</v>
      </c>
      <c r="N22" s="70"/>
      <c r="O22" s="67"/>
    </row>
    <row r="23" ht="20.1" customHeight="1" spans="1:15">
      <c r="A23" s="23"/>
      <c r="B23" s="25" t="s">
        <v>1</v>
      </c>
      <c r="C23" s="15"/>
      <c r="D23" s="21"/>
      <c r="E23" s="17"/>
      <c r="F23" s="21"/>
      <c r="G23" s="27"/>
      <c r="H23" s="67"/>
      <c r="I23" s="67"/>
      <c r="J23" s="69"/>
      <c r="K23" s="70"/>
      <c r="L23" s="69"/>
      <c r="M23" s="70"/>
      <c r="N23" s="70"/>
      <c r="O23" s="67"/>
    </row>
    <row r="24" ht="33" customHeight="1" spans="1:15">
      <c r="A24" s="37">
        <v>7</v>
      </c>
      <c r="B24" s="38">
        <v>43308</v>
      </c>
      <c r="C24" s="39" t="s">
        <v>39</v>
      </c>
      <c r="D24" s="40">
        <v>1092000</v>
      </c>
      <c r="E24" s="41">
        <v>43299</v>
      </c>
      <c r="F24" s="40">
        <v>1092000</v>
      </c>
      <c r="G24" s="42">
        <v>0.02</v>
      </c>
      <c r="H24" s="105">
        <f>D24*G24</f>
        <v>21840</v>
      </c>
      <c r="I24" s="105">
        <v>0</v>
      </c>
      <c r="J24" s="83">
        <v>0</v>
      </c>
      <c r="K24" s="77"/>
      <c r="L24" s="91">
        <v>-18000</v>
      </c>
      <c r="M24" s="136" t="s">
        <v>76</v>
      </c>
      <c r="N24" s="77" t="s">
        <v>77</v>
      </c>
      <c r="O24" s="83">
        <f>D24-H24-I24-J24-L24</f>
        <v>1088160</v>
      </c>
    </row>
    <row r="25" ht="20.1" customHeight="1" spans="1:15">
      <c r="A25" s="23"/>
      <c r="B25" s="20"/>
      <c r="C25" s="15"/>
      <c r="D25" s="21"/>
      <c r="E25" s="17"/>
      <c r="F25" s="21"/>
      <c r="G25" s="27"/>
      <c r="H25" s="67"/>
      <c r="I25" s="67"/>
      <c r="J25" s="69"/>
      <c r="K25" s="70"/>
      <c r="L25" s="91"/>
      <c r="M25" s="97" t="s">
        <v>78</v>
      </c>
      <c r="N25" s="70"/>
      <c r="O25" s="67"/>
    </row>
    <row r="26" ht="20.1" customHeight="1" spans="1:15">
      <c r="A26" s="23"/>
      <c r="B26" s="20"/>
      <c r="C26" s="15"/>
      <c r="D26" s="21"/>
      <c r="E26" s="17"/>
      <c r="F26" s="21"/>
      <c r="G26" s="27"/>
      <c r="H26" s="67"/>
      <c r="I26" s="67"/>
      <c r="J26" s="69"/>
      <c r="K26" s="70"/>
      <c r="L26" s="91"/>
      <c r="M26" s="97"/>
      <c r="N26" s="70"/>
      <c r="O26" s="67"/>
    </row>
    <row r="27" ht="20.1" customHeight="1" spans="1:15">
      <c r="A27" s="23"/>
      <c r="B27" s="20"/>
      <c r="C27" s="15"/>
      <c r="D27" s="21"/>
      <c r="E27" s="17"/>
      <c r="F27" s="21"/>
      <c r="G27" s="27"/>
      <c r="H27" s="67"/>
      <c r="I27" s="67"/>
      <c r="J27" s="69"/>
      <c r="K27" s="70"/>
      <c r="L27" s="69"/>
      <c r="M27" s="70"/>
      <c r="N27" s="70"/>
      <c r="O27" s="67"/>
    </row>
    <row r="28" ht="20.1" customHeight="1" spans="1:15">
      <c r="A28" s="23"/>
      <c r="B28" s="20"/>
      <c r="C28" s="15"/>
      <c r="D28" s="21"/>
      <c r="E28" s="17"/>
      <c r="F28" s="21"/>
      <c r="G28" s="27"/>
      <c r="H28" s="67"/>
      <c r="I28" s="67"/>
      <c r="J28" s="69"/>
      <c r="K28" s="70"/>
      <c r="L28" s="69"/>
      <c r="M28" s="70"/>
      <c r="N28" s="70"/>
      <c r="O28" s="67"/>
    </row>
    <row r="29" ht="24" customHeight="1" spans="1:17">
      <c r="A29" s="7" t="s">
        <v>46</v>
      </c>
      <c r="B29" s="7"/>
      <c r="C29" s="49" t="s">
        <v>47</v>
      </c>
      <c r="D29" s="50">
        <f t="shared" ref="D29:J29" si="1">SUM(D7:D28)</f>
        <v>10352000</v>
      </c>
      <c r="E29" s="49" t="s">
        <v>47</v>
      </c>
      <c r="F29" s="50">
        <f t="shared" si="1"/>
        <v>9422000</v>
      </c>
      <c r="G29" s="49" t="s">
        <v>47</v>
      </c>
      <c r="H29" s="50">
        <f t="shared" si="1"/>
        <v>207040</v>
      </c>
      <c r="I29" s="50">
        <f t="shared" si="1"/>
        <v>338259</v>
      </c>
      <c r="J29" s="50">
        <f t="shared" si="1"/>
        <v>9687</v>
      </c>
      <c r="K29" s="49" t="s">
        <v>47</v>
      </c>
      <c r="L29" s="50">
        <f>SUM(L7:L28)</f>
        <v>5000</v>
      </c>
      <c r="M29" s="49" t="s">
        <v>47</v>
      </c>
      <c r="N29" s="49" t="s">
        <v>47</v>
      </c>
      <c r="O29" s="50">
        <f>SUM(O7:O28)</f>
        <v>9792014</v>
      </c>
      <c r="Q29" s="123"/>
    </row>
    <row r="30" ht="24.75" customHeight="1" spans="1:15">
      <c r="A30" s="7" t="s">
        <v>48</v>
      </c>
      <c r="B30" s="7"/>
      <c r="C30" s="7" t="s">
        <v>49</v>
      </c>
      <c r="D30" s="7"/>
      <c r="E30" s="51">
        <f>E31+L30</f>
        <v>1088160</v>
      </c>
      <c r="F30" s="51"/>
      <c r="G30" s="51"/>
      <c r="H30" s="51"/>
      <c r="I30" s="7" t="s">
        <v>50</v>
      </c>
      <c r="J30" s="7"/>
      <c r="K30" s="7" t="s">
        <v>51</v>
      </c>
      <c r="L30" s="51">
        <v>0</v>
      </c>
      <c r="M30" s="51"/>
      <c r="N30" s="51"/>
      <c r="O30" s="51"/>
    </row>
    <row r="31" ht="24.75" customHeight="1" spans="1:15">
      <c r="A31" s="7"/>
      <c r="B31" s="7"/>
      <c r="C31" s="7" t="s">
        <v>52</v>
      </c>
      <c r="D31" s="7"/>
      <c r="E31" s="52">
        <f>O24</f>
        <v>1088160</v>
      </c>
      <c r="F31" s="52"/>
      <c r="G31" s="52"/>
      <c r="H31" s="52"/>
      <c r="I31" s="7"/>
      <c r="J31" s="7"/>
      <c r="K31" s="7" t="s">
        <v>53</v>
      </c>
      <c r="L31" s="116" t="str">
        <f>SUBSTITUTE(SUBSTITUTE(TEXT(INT(L30),"[DBNum2][$-804]G/通用格式元"&amp;IF(INT(L30)=L30,"整",""))&amp;TEXT(MID(L30,FIND(".",L30&amp;".0")+1,1),"[DBNum2][$-804]G/通用格式角")&amp;TEXT(MID(L30,FIND(".",L30&amp;".0")+2,1),"[DBNum2][$-804]G/通用格式分"),"零角","零"),"零分","")</f>
        <v>零元整</v>
      </c>
      <c r="M31" s="116"/>
      <c r="N31" s="116"/>
      <c r="O31" s="116"/>
    </row>
    <row r="32" ht="50.1" customHeight="1" spans="1:15">
      <c r="A32" s="7" t="s">
        <v>54</v>
      </c>
      <c r="B32" s="7"/>
      <c r="C32" s="53"/>
      <c r="D32" s="53"/>
      <c r="E32" s="53"/>
      <c r="F32" s="53"/>
      <c r="G32" s="53"/>
      <c r="H32" s="53"/>
      <c r="I32" s="7" t="s">
        <v>55</v>
      </c>
      <c r="J32" s="7"/>
      <c r="K32" s="7" t="s">
        <v>56</v>
      </c>
      <c r="L32" s="7"/>
      <c r="M32" s="7"/>
      <c r="N32" s="7"/>
      <c r="O32" s="7"/>
    </row>
    <row r="33" ht="50.1" customHeight="1" spans="1:15">
      <c r="A33" s="7" t="s">
        <v>57</v>
      </c>
      <c r="B33" s="7"/>
      <c r="C33" s="54"/>
      <c r="D33" s="54"/>
      <c r="E33" s="54"/>
      <c r="F33" s="54"/>
      <c r="G33" s="54"/>
      <c r="H33" s="54"/>
      <c r="I33" s="7" t="s">
        <v>58</v>
      </c>
      <c r="J33" s="7"/>
      <c r="K33" s="54"/>
      <c r="L33" s="54"/>
      <c r="M33" s="54"/>
      <c r="N33" s="54"/>
      <c r="O33" s="54"/>
    </row>
    <row r="34" ht="50.1" customHeight="1" spans="1:15">
      <c r="A34" s="7" t="s">
        <v>59</v>
      </c>
      <c r="B34" s="7"/>
      <c r="C34" s="55"/>
      <c r="D34" s="55"/>
      <c r="E34" s="55"/>
      <c r="F34" s="55"/>
      <c r="G34" s="55"/>
      <c r="H34" s="55"/>
      <c r="I34" s="7" t="s">
        <v>60</v>
      </c>
      <c r="J34" s="7"/>
      <c r="K34" s="55"/>
      <c r="L34" s="55"/>
      <c r="M34" s="55"/>
      <c r="N34" s="55"/>
      <c r="O34" s="55"/>
    </row>
    <row r="35" ht="50.1" customHeight="1" spans="1:15">
      <c r="A35" s="7" t="s">
        <v>61</v>
      </c>
      <c r="B35" s="7"/>
      <c r="C35" s="55"/>
      <c r="D35" s="55"/>
      <c r="E35" s="55"/>
      <c r="F35" s="55"/>
      <c r="G35" s="55"/>
      <c r="H35" s="55"/>
      <c r="I35" s="7" t="s">
        <v>62</v>
      </c>
      <c r="J35" s="7"/>
      <c r="K35" s="55"/>
      <c r="L35" s="55"/>
      <c r="M35" s="55"/>
      <c r="N35" s="55"/>
      <c r="O35" s="55"/>
    </row>
    <row r="38" ht="13.5" spans="17:17">
      <c r="Q38"/>
    </row>
    <row r="41" ht="13.5" spans="2:2">
      <c r="B41"/>
    </row>
    <row r="42" ht="13.5" spans="2:2">
      <c r="B42"/>
    </row>
  </sheetData>
  <mergeCells count="49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9:B29"/>
    <mergeCell ref="C30:D30"/>
    <mergeCell ref="E30:H30"/>
    <mergeCell ref="L30:O30"/>
    <mergeCell ref="C31:D31"/>
    <mergeCell ref="E31:H31"/>
    <mergeCell ref="L31:O31"/>
    <mergeCell ref="A32:B32"/>
    <mergeCell ref="C32:H32"/>
    <mergeCell ref="I32:J32"/>
    <mergeCell ref="K32:O32"/>
    <mergeCell ref="A33:B33"/>
    <mergeCell ref="C33:H33"/>
    <mergeCell ref="I33:J33"/>
    <mergeCell ref="K33:O33"/>
    <mergeCell ref="A34:B34"/>
    <mergeCell ref="C34:H34"/>
    <mergeCell ref="I34:J34"/>
    <mergeCell ref="K34:O34"/>
    <mergeCell ref="A35:B35"/>
    <mergeCell ref="C35:H35"/>
    <mergeCell ref="I35:J35"/>
    <mergeCell ref="K35:O35"/>
    <mergeCell ref="A5:A6"/>
    <mergeCell ref="A7:A9"/>
    <mergeCell ref="A12:A13"/>
    <mergeCell ref="H3:H4"/>
    <mergeCell ref="I7:I9"/>
    <mergeCell ref="N12:N13"/>
    <mergeCell ref="O12:O13"/>
    <mergeCell ref="A30:B31"/>
    <mergeCell ref="I30:J31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51"/>
  <sheetViews>
    <sheetView topLeftCell="A25" workbookViewId="0">
      <selection activeCell="K24" sqref="K24"/>
    </sheetView>
  </sheetViews>
  <sheetFormatPr defaultColWidth="9" defaultRowHeight="11.25"/>
  <cols>
    <col min="1" max="1" width="3.375" style="3" customWidth="1"/>
    <col min="2" max="2" width="6.875" style="4" customWidth="1"/>
    <col min="3" max="3" width="3.5" style="3" customWidth="1"/>
    <col min="4" max="4" width="10.125" style="5" customWidth="1"/>
    <col min="5" max="5" width="6.625" style="4" customWidth="1"/>
    <col min="6" max="6" width="10.125" style="5" customWidth="1"/>
    <col min="7" max="7" width="4.75" style="3" customWidth="1"/>
    <col min="8" max="8" width="11" style="5" customWidth="1"/>
    <col min="9" max="9" width="9.375" style="3" customWidth="1"/>
    <col min="10" max="10" width="9.625" style="5" customWidth="1"/>
    <col min="11" max="11" width="6.125" style="3" customWidth="1"/>
    <col min="12" max="12" width="9.625" style="3" customWidth="1"/>
    <col min="13" max="13" width="6.25" style="3" customWidth="1"/>
    <col min="14" max="14" width="5.625" style="3" customWidth="1"/>
    <col min="15" max="15" width="10.125" style="5" customWidth="1"/>
    <col min="16" max="16" width="9" style="3"/>
    <col min="17" max="17" width="11.875" style="3" customWidth="1"/>
    <col min="18" max="18" width="6.75" style="3" customWidth="1"/>
    <col min="19" max="19" width="9.125" style="3" customWidth="1"/>
    <col min="20" max="20" width="31.125" style="3" customWidth="1"/>
    <col min="21" max="21" width="9" style="3"/>
    <col min="22" max="22" width="11.25" style="3" customWidth="1"/>
    <col min="23" max="25" width="9" style="3"/>
    <col min="26" max="26" width="14.5" style="3" customWidth="1"/>
    <col min="27" max="27" width="13.125" style="3" customWidth="1"/>
    <col min="28" max="28" width="14.5" style="3" customWidth="1"/>
    <col min="29" max="16384" width="9" style="3"/>
  </cols>
  <sheetData>
    <row r="1" ht="1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Q1" s="25" t="s">
        <v>1</v>
      </c>
    </row>
    <row r="2" ht="21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56" t="s">
        <v>4</v>
      </c>
      <c r="M2" s="57">
        <v>6647</v>
      </c>
      <c r="N2" s="9" t="s">
        <v>5</v>
      </c>
      <c r="O2" s="9" t="s">
        <v>6</v>
      </c>
      <c r="Q2" s="117" t="s">
        <v>6</v>
      </c>
      <c r="R2" s="118">
        <v>20</v>
      </c>
      <c r="S2" s="119">
        <v>6647</v>
      </c>
      <c r="T2" s="120" t="s">
        <v>3</v>
      </c>
      <c r="U2" s="119" t="s">
        <v>7</v>
      </c>
      <c r="V2" s="121">
        <v>18784677.53</v>
      </c>
      <c r="W2" s="121" t="s">
        <v>8</v>
      </c>
      <c r="X2" s="121" t="s">
        <v>9</v>
      </c>
      <c r="Y2" s="126" t="s">
        <v>10</v>
      </c>
      <c r="Z2" s="127" t="s">
        <v>11</v>
      </c>
      <c r="AA2" s="127" t="s">
        <v>11</v>
      </c>
      <c r="AB2" s="128" t="s">
        <v>12</v>
      </c>
      <c r="AC2" s="127"/>
      <c r="AD2" s="129" t="s">
        <v>13</v>
      </c>
      <c r="AE2" s="130"/>
      <c r="AF2" s="128" t="s">
        <v>12</v>
      </c>
      <c r="AG2" s="127"/>
      <c r="AH2" s="129" t="s">
        <v>13</v>
      </c>
      <c r="AI2" s="131"/>
    </row>
    <row r="3" ht="21" customHeight="1" spans="1:15">
      <c r="A3" s="7" t="s">
        <v>14</v>
      </c>
      <c r="B3" s="7"/>
      <c r="C3" s="9">
        <v>18784677.53</v>
      </c>
      <c r="D3" s="9"/>
      <c r="E3" s="10" t="s">
        <v>15</v>
      </c>
      <c r="F3" s="11" t="s">
        <v>7</v>
      </c>
      <c r="G3" s="11"/>
      <c r="H3" s="58" t="s">
        <v>16</v>
      </c>
      <c r="I3" s="59" t="s">
        <v>17</v>
      </c>
      <c r="J3" s="60"/>
      <c r="K3" s="60"/>
      <c r="L3" s="60"/>
      <c r="M3" s="61" t="s">
        <v>18</v>
      </c>
      <c r="N3" s="7" t="s">
        <v>19</v>
      </c>
      <c r="O3" s="62" t="s">
        <v>20</v>
      </c>
    </row>
    <row r="4" ht="21" customHeight="1" spans="1:15">
      <c r="A4" s="7" t="s">
        <v>21</v>
      </c>
      <c r="B4" s="7"/>
      <c r="C4" s="132"/>
      <c r="D4" s="132"/>
      <c r="E4" s="10" t="s">
        <v>22</v>
      </c>
      <c r="F4" s="11"/>
      <c r="G4" s="11"/>
      <c r="H4" s="63"/>
      <c r="I4" s="64"/>
      <c r="J4" s="65"/>
      <c r="K4" s="65"/>
      <c r="L4" s="65"/>
      <c r="M4" s="61" t="s">
        <v>23</v>
      </c>
      <c r="N4" s="10" t="s">
        <v>24</v>
      </c>
      <c r="O4" s="66" t="s">
        <v>70</v>
      </c>
    </row>
    <row r="5" ht="21" customHeight="1" spans="1:15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10" t="s">
        <v>32</v>
      </c>
      <c r="O5" s="10"/>
    </row>
    <row r="6" ht="27.95" customHeight="1" spans="1:15">
      <c r="A6" s="7"/>
      <c r="B6" s="12" t="s">
        <v>33</v>
      </c>
      <c r="C6" s="7" t="s">
        <v>34</v>
      </c>
      <c r="D6" s="10" t="s">
        <v>35</v>
      </c>
      <c r="E6" s="12" t="s">
        <v>33</v>
      </c>
      <c r="F6" s="10" t="s">
        <v>35</v>
      </c>
      <c r="G6" s="7" t="s">
        <v>36</v>
      </c>
      <c r="H6" s="10" t="s">
        <v>35</v>
      </c>
      <c r="I6" s="9" t="s">
        <v>35</v>
      </c>
      <c r="J6" s="10" t="s">
        <v>35</v>
      </c>
      <c r="K6" s="7" t="s">
        <v>37</v>
      </c>
      <c r="L6" s="7" t="s">
        <v>35</v>
      </c>
      <c r="M6" s="7" t="s">
        <v>37</v>
      </c>
      <c r="N6" s="10" t="s">
        <v>38</v>
      </c>
      <c r="O6" s="10" t="s">
        <v>35</v>
      </c>
    </row>
    <row r="7" ht="24.75" customHeight="1" spans="1:17">
      <c r="A7" s="13">
        <v>1</v>
      </c>
      <c r="B7" s="14">
        <v>43096</v>
      </c>
      <c r="C7" s="15" t="s">
        <v>39</v>
      </c>
      <c r="D7" s="16">
        <v>2000000</v>
      </c>
      <c r="E7" s="17">
        <v>43070</v>
      </c>
      <c r="F7" s="16">
        <v>1930000</v>
      </c>
      <c r="G7" s="18">
        <v>0.02</v>
      </c>
      <c r="H7" s="67">
        <f t="shared" ref="H7:H9" si="0">ROUNDUP(D7*G7,2)</f>
        <v>40000</v>
      </c>
      <c r="I7" s="68">
        <v>338028</v>
      </c>
      <c r="J7" s="69">
        <v>800</v>
      </c>
      <c r="K7" s="70" t="s">
        <v>66</v>
      </c>
      <c r="L7" s="71"/>
      <c r="M7" s="10"/>
      <c r="N7" s="72" t="s">
        <v>41</v>
      </c>
      <c r="O7" s="73">
        <f>D7+D8+D9-H7-H8-H9-I7-J7-J8-O9-O8</f>
        <v>105485</v>
      </c>
      <c r="Q7" s="122"/>
    </row>
    <row r="8" ht="24.75" customHeight="1" spans="1:15">
      <c r="A8" s="19"/>
      <c r="B8" s="20">
        <v>43143</v>
      </c>
      <c r="C8" s="15" t="s">
        <v>39</v>
      </c>
      <c r="D8" s="21">
        <v>1480000</v>
      </c>
      <c r="E8" s="17">
        <v>43117</v>
      </c>
      <c r="F8" s="16">
        <v>1860000</v>
      </c>
      <c r="G8" s="18">
        <v>0.02</v>
      </c>
      <c r="H8" s="67">
        <f t="shared" si="0"/>
        <v>29600</v>
      </c>
      <c r="I8" s="74"/>
      <c r="J8" s="69">
        <v>8887</v>
      </c>
      <c r="K8" s="70" t="s">
        <v>42</v>
      </c>
      <c r="L8" s="69"/>
      <c r="M8" s="10"/>
      <c r="N8" s="70" t="s">
        <v>43</v>
      </c>
      <c r="O8" s="69">
        <v>2000000</v>
      </c>
    </row>
    <row r="9" ht="24.75" customHeight="1" spans="1:15">
      <c r="A9" s="22"/>
      <c r="B9" s="20">
        <v>43143</v>
      </c>
      <c r="C9" s="15" t="s">
        <v>39</v>
      </c>
      <c r="D9" s="21">
        <v>860000</v>
      </c>
      <c r="E9" s="17"/>
      <c r="F9" s="16"/>
      <c r="G9" s="18">
        <v>0.02</v>
      </c>
      <c r="H9" s="67">
        <f t="shared" si="0"/>
        <v>17200</v>
      </c>
      <c r="I9" s="75"/>
      <c r="J9" s="69"/>
      <c r="K9" s="70"/>
      <c r="L9" s="69"/>
      <c r="M9" s="10"/>
      <c r="N9" s="70" t="s">
        <v>44</v>
      </c>
      <c r="O9" s="69">
        <v>1800000</v>
      </c>
    </row>
    <row r="10" ht="20.1" customHeight="1" spans="1:15">
      <c r="A10" s="23"/>
      <c r="B10" s="20"/>
      <c r="C10" s="15"/>
      <c r="D10" s="21"/>
      <c r="E10" s="17"/>
      <c r="F10" s="24"/>
      <c r="G10" s="18"/>
      <c r="H10" s="67"/>
      <c r="I10" s="67"/>
      <c r="J10" s="69"/>
      <c r="K10" s="76" t="s">
        <v>45</v>
      </c>
      <c r="L10" s="69"/>
      <c r="M10" s="10"/>
      <c r="N10" s="70"/>
      <c r="O10" s="67"/>
    </row>
    <row r="11" ht="8.25" customHeight="1" spans="1:17">
      <c r="A11" s="23"/>
      <c r="B11" s="25"/>
      <c r="C11" s="15"/>
      <c r="D11" s="21"/>
      <c r="E11" s="17"/>
      <c r="F11" s="21"/>
      <c r="G11" s="18"/>
      <c r="H11" s="67"/>
      <c r="I11" s="67"/>
      <c r="J11" s="69"/>
      <c r="K11" s="77"/>
      <c r="L11" s="69"/>
      <c r="M11" s="78"/>
      <c r="N11" s="70"/>
      <c r="O11" s="67"/>
      <c r="Q11"/>
    </row>
    <row r="12" s="1" customFormat="1" ht="15" customHeight="1" spans="1:15">
      <c r="A12" s="13">
        <v>2</v>
      </c>
      <c r="B12" s="26">
        <v>43198</v>
      </c>
      <c r="C12" s="15" t="s">
        <v>39</v>
      </c>
      <c r="D12" s="21">
        <v>380000</v>
      </c>
      <c r="E12" s="17">
        <v>43193</v>
      </c>
      <c r="F12" s="16">
        <v>2530000</v>
      </c>
      <c r="G12" s="18">
        <v>0.02</v>
      </c>
      <c r="H12" s="67">
        <f>ROUNDUP(D12*G12,2)</f>
        <v>7600</v>
      </c>
      <c r="I12" s="67">
        <v>0</v>
      </c>
      <c r="J12" s="69">
        <v>0</v>
      </c>
      <c r="K12" s="77"/>
      <c r="L12" s="79">
        <v>250000</v>
      </c>
      <c r="M12" s="80" t="s">
        <v>64</v>
      </c>
      <c r="N12" s="81" t="s">
        <v>65</v>
      </c>
      <c r="O12" s="82">
        <f>D12+D13-H12-H13-I12-J12-L12</f>
        <v>2601800</v>
      </c>
    </row>
    <row r="13" s="1" customFormat="1" ht="15" customHeight="1" spans="1:15">
      <c r="A13" s="22"/>
      <c r="B13" s="26">
        <v>43199</v>
      </c>
      <c r="C13" s="15" t="s">
        <v>39</v>
      </c>
      <c r="D13" s="21">
        <v>2530000</v>
      </c>
      <c r="E13" s="17"/>
      <c r="F13" s="16"/>
      <c r="G13" s="18">
        <v>0.02</v>
      </c>
      <c r="H13" s="67">
        <f>ROUNDUP(D13*G13,2)</f>
        <v>50600</v>
      </c>
      <c r="I13" s="67"/>
      <c r="J13" s="69"/>
      <c r="K13" s="77"/>
      <c r="L13" s="83"/>
      <c r="M13" s="84"/>
      <c r="N13" s="85"/>
      <c r="O13" s="86"/>
    </row>
    <row r="14" ht="6" customHeight="1" spans="1:15">
      <c r="A14" s="23"/>
      <c r="B14" s="25"/>
      <c r="C14" s="15"/>
      <c r="D14" s="21"/>
      <c r="E14" s="17"/>
      <c r="F14" s="24"/>
      <c r="G14" s="27"/>
      <c r="H14" s="67"/>
      <c r="I14" s="67"/>
      <c r="J14" s="69"/>
      <c r="K14" s="70"/>
      <c r="L14" s="69"/>
      <c r="M14" s="66"/>
      <c r="N14" s="70"/>
      <c r="O14" s="67"/>
    </row>
    <row r="15" s="2" customFormat="1" ht="15" customHeight="1" spans="1:15">
      <c r="A15" s="28">
        <v>3</v>
      </c>
      <c r="B15" s="29" t="s">
        <v>67</v>
      </c>
      <c r="C15" s="30"/>
      <c r="D15" s="31"/>
      <c r="E15" s="32"/>
      <c r="F15" s="33"/>
      <c r="G15" s="34"/>
      <c r="H15" s="87"/>
      <c r="I15" s="87"/>
      <c r="J15" s="88"/>
      <c r="K15" s="66"/>
      <c r="L15" s="89">
        <v>-250000</v>
      </c>
      <c r="M15" s="90" t="s">
        <v>68</v>
      </c>
      <c r="N15" s="66" t="s">
        <v>69</v>
      </c>
      <c r="O15" s="88">
        <f>D15-H15-I15-J15-L15</f>
        <v>250000</v>
      </c>
    </row>
    <row r="16" ht="9" customHeight="1" spans="1:15">
      <c r="A16" s="23"/>
      <c r="B16" s="25"/>
      <c r="C16" s="15"/>
      <c r="D16" s="21"/>
      <c r="E16" s="17"/>
      <c r="F16" s="24"/>
      <c r="G16" s="27"/>
      <c r="H16" s="67"/>
      <c r="I16" s="67"/>
      <c r="J16" s="69"/>
      <c r="K16" s="70"/>
      <c r="L16" s="69"/>
      <c r="M16" s="66"/>
      <c r="N16" s="70"/>
      <c r="O16" s="67"/>
    </row>
    <row r="17" s="3" customFormat="1" ht="21" customHeight="1" spans="1:15">
      <c r="A17" s="23">
        <v>4</v>
      </c>
      <c r="B17" s="20">
        <v>43238</v>
      </c>
      <c r="C17" s="15" t="s">
        <v>39</v>
      </c>
      <c r="D17" s="21">
        <v>1245000</v>
      </c>
      <c r="E17" s="17">
        <v>43224</v>
      </c>
      <c r="F17" s="21">
        <v>1245000</v>
      </c>
      <c r="G17" s="18">
        <v>0.02</v>
      </c>
      <c r="H17" s="67">
        <f>D17*G17</f>
        <v>24900</v>
      </c>
      <c r="I17" s="67">
        <v>231</v>
      </c>
      <c r="J17" s="69">
        <v>0</v>
      </c>
      <c r="K17" s="70"/>
      <c r="L17" s="79">
        <v>200000</v>
      </c>
      <c r="M17" s="90" t="s">
        <v>71</v>
      </c>
      <c r="N17" s="70" t="s">
        <v>69</v>
      </c>
      <c r="O17" s="69">
        <f>D17-H17-I17-J17-L17</f>
        <v>1019869</v>
      </c>
    </row>
    <row r="18" ht="9" customHeight="1" spans="1:15">
      <c r="A18" s="23"/>
      <c r="B18" s="25"/>
      <c r="C18" s="15"/>
      <c r="D18" s="21"/>
      <c r="E18" s="17"/>
      <c r="F18" s="21"/>
      <c r="G18" s="27"/>
      <c r="H18" s="67"/>
      <c r="I18" s="67"/>
      <c r="J18" s="69"/>
      <c r="K18" s="70"/>
      <c r="L18" s="79"/>
      <c r="M18" s="90"/>
      <c r="N18" s="70"/>
      <c r="O18" s="67"/>
    </row>
    <row r="19" s="2" customFormat="1" ht="20.1" customHeight="1" spans="1:15">
      <c r="A19" s="28">
        <v>5</v>
      </c>
      <c r="B19" s="29" t="s">
        <v>72</v>
      </c>
      <c r="C19" s="30"/>
      <c r="D19" s="31"/>
      <c r="E19" s="32"/>
      <c r="F19" s="33"/>
      <c r="G19" s="34"/>
      <c r="H19" s="87"/>
      <c r="I19" s="87"/>
      <c r="J19" s="88"/>
      <c r="K19" s="66"/>
      <c r="L19" s="89">
        <v>-200000</v>
      </c>
      <c r="M19" s="90" t="s">
        <v>68</v>
      </c>
      <c r="N19" s="66" t="s">
        <v>69</v>
      </c>
      <c r="O19" s="87">
        <f>D19-L19</f>
        <v>200000</v>
      </c>
    </row>
    <row r="20" ht="10" customHeight="1" spans="1:15">
      <c r="A20" s="23"/>
      <c r="B20" s="25"/>
      <c r="C20" s="15"/>
      <c r="D20" s="21"/>
      <c r="E20" s="17"/>
      <c r="F20" s="21"/>
      <c r="G20" s="27"/>
      <c r="H20" s="67"/>
      <c r="I20" s="67"/>
      <c r="J20" s="69"/>
      <c r="K20" s="70"/>
      <c r="L20" s="69"/>
      <c r="M20" s="66"/>
      <c r="N20" s="70"/>
      <c r="O20" s="67"/>
    </row>
    <row r="21" s="1" customFormat="1" ht="21" customHeight="1" spans="1:15">
      <c r="A21" s="23">
        <v>6</v>
      </c>
      <c r="B21" s="20">
        <v>43278</v>
      </c>
      <c r="C21" s="15" t="s">
        <v>39</v>
      </c>
      <c r="D21" s="21">
        <v>765000</v>
      </c>
      <c r="E21" s="17">
        <v>43266</v>
      </c>
      <c r="F21" s="21">
        <v>765000</v>
      </c>
      <c r="G21" s="18">
        <v>0.02</v>
      </c>
      <c r="H21" s="67">
        <f>D21*G21</f>
        <v>15300</v>
      </c>
      <c r="I21" s="67">
        <v>0</v>
      </c>
      <c r="J21" s="69">
        <v>0</v>
      </c>
      <c r="K21" s="77"/>
      <c r="L21" s="91">
        <v>23000</v>
      </c>
      <c r="M21" s="92" t="s">
        <v>73</v>
      </c>
      <c r="N21" s="70" t="s">
        <v>74</v>
      </c>
      <c r="O21" s="69">
        <f>D21-H21-I21-J21-L21</f>
        <v>726700</v>
      </c>
    </row>
    <row r="22" s="2" customFormat="1" ht="20.1" customHeight="1" spans="1:15">
      <c r="A22" s="28"/>
      <c r="B22" s="35"/>
      <c r="C22" s="30"/>
      <c r="D22" s="31"/>
      <c r="E22" s="32"/>
      <c r="F22" s="31"/>
      <c r="G22" s="34"/>
      <c r="H22" s="87"/>
      <c r="I22" s="87"/>
      <c r="J22" s="88"/>
      <c r="K22" s="66"/>
      <c r="L22" s="93"/>
      <c r="M22" s="94" t="s">
        <v>79</v>
      </c>
      <c r="N22" s="66"/>
      <c r="O22" s="87"/>
    </row>
    <row r="23" ht="8" customHeight="1" spans="1:15">
      <c r="A23" s="23"/>
      <c r="B23" s="25"/>
      <c r="C23" s="15"/>
      <c r="D23" s="21"/>
      <c r="E23" s="17"/>
      <c r="F23" s="21"/>
      <c r="G23" s="27"/>
      <c r="H23" s="67"/>
      <c r="I23" s="67"/>
      <c r="J23" s="69"/>
      <c r="K23" s="70"/>
      <c r="L23" s="69"/>
      <c r="M23" s="66"/>
      <c r="N23" s="70"/>
      <c r="O23" s="67"/>
    </row>
    <row r="24" ht="20" customHeight="1" spans="1:15">
      <c r="A24" s="23">
        <v>7</v>
      </c>
      <c r="B24" s="20">
        <v>43308</v>
      </c>
      <c r="C24" s="15" t="s">
        <v>39</v>
      </c>
      <c r="D24" s="21">
        <v>1092000</v>
      </c>
      <c r="E24" s="17">
        <v>43299</v>
      </c>
      <c r="F24" s="21">
        <v>1092000</v>
      </c>
      <c r="G24" s="18">
        <v>0.02</v>
      </c>
      <c r="H24" s="67">
        <f>D24*G24</f>
        <v>21840</v>
      </c>
      <c r="I24" s="67">
        <v>0</v>
      </c>
      <c r="J24" s="69">
        <v>0</v>
      </c>
      <c r="K24" s="70"/>
      <c r="L24" s="91">
        <v>-18000</v>
      </c>
      <c r="M24" s="92" t="s">
        <v>76</v>
      </c>
      <c r="N24" s="70" t="s">
        <v>77</v>
      </c>
      <c r="O24" s="69">
        <f>D24-H24-I24-J24-L24</f>
        <v>1088160</v>
      </c>
    </row>
    <row r="25" s="2" customFormat="1" ht="20" customHeight="1" spans="1:15">
      <c r="A25" s="28"/>
      <c r="B25" s="35"/>
      <c r="C25" s="30"/>
      <c r="D25" s="31"/>
      <c r="E25" s="32"/>
      <c r="F25" s="31"/>
      <c r="G25" s="34"/>
      <c r="H25" s="87"/>
      <c r="I25" s="87"/>
      <c r="J25" s="88"/>
      <c r="K25" s="66"/>
      <c r="L25" s="95"/>
      <c r="M25" s="96" t="s">
        <v>78</v>
      </c>
      <c r="N25" s="66"/>
      <c r="O25" s="87"/>
    </row>
    <row r="26" ht="13" customHeight="1" spans="1:15">
      <c r="A26" s="23"/>
      <c r="B26" s="36" t="s">
        <v>1</v>
      </c>
      <c r="C26" s="15"/>
      <c r="D26" s="21"/>
      <c r="E26" s="17"/>
      <c r="F26" s="21"/>
      <c r="G26" s="27"/>
      <c r="H26" s="67"/>
      <c r="I26" s="67"/>
      <c r="J26" s="69"/>
      <c r="K26" s="70"/>
      <c r="L26" s="91"/>
      <c r="M26" s="97"/>
      <c r="N26" s="70"/>
      <c r="O26" s="67"/>
    </row>
    <row r="27" ht="33" customHeight="1" spans="1:15">
      <c r="A27" s="37">
        <v>8</v>
      </c>
      <c r="B27" s="38">
        <v>43371</v>
      </c>
      <c r="C27" s="39" t="s">
        <v>39</v>
      </c>
      <c r="D27" s="40">
        <v>2157000</v>
      </c>
      <c r="E27" s="41">
        <v>43360</v>
      </c>
      <c r="F27" s="40">
        <v>2157000</v>
      </c>
      <c r="G27" s="42">
        <v>0.02</v>
      </c>
      <c r="H27" s="105">
        <f>D27*G27</f>
        <v>43140</v>
      </c>
      <c r="I27" s="137">
        <v>0</v>
      </c>
      <c r="J27" s="83">
        <v>700000</v>
      </c>
      <c r="K27" s="99" t="s">
        <v>80</v>
      </c>
      <c r="L27" s="100">
        <f>D27*1%</f>
        <v>21570</v>
      </c>
      <c r="M27" s="101" t="s">
        <v>81</v>
      </c>
      <c r="N27" s="77">
        <v>9.29</v>
      </c>
      <c r="O27" s="83">
        <v>500000</v>
      </c>
    </row>
    <row r="28" ht="20.1" customHeight="1" spans="1:15">
      <c r="A28" s="37"/>
      <c r="B28" s="38"/>
      <c r="C28" s="39"/>
      <c r="D28" s="40"/>
      <c r="E28" s="41"/>
      <c r="F28" s="40"/>
      <c r="G28" s="42"/>
      <c r="H28" s="105"/>
      <c r="I28" s="105"/>
      <c r="J28" s="83">
        <v>48067</v>
      </c>
      <c r="K28" s="102"/>
      <c r="L28" s="103"/>
      <c r="M28" s="104"/>
      <c r="N28" s="138" t="s">
        <v>82</v>
      </c>
      <c r="O28" s="83">
        <f>D27-H27-I27-J27-J28-L27-O27-O29</f>
        <v>783498</v>
      </c>
    </row>
    <row r="29" ht="24" customHeight="1" spans="1:15">
      <c r="A29" s="37"/>
      <c r="B29" s="38"/>
      <c r="C29" s="39"/>
      <c r="D29" s="40"/>
      <c r="E29" s="41"/>
      <c r="F29" s="40"/>
      <c r="G29" s="42"/>
      <c r="H29" s="105"/>
      <c r="I29" s="105"/>
      <c r="J29" s="83"/>
      <c r="K29" s="102"/>
      <c r="L29" s="103"/>
      <c r="M29" s="104"/>
      <c r="N29" s="107" t="s">
        <v>83</v>
      </c>
      <c r="O29" s="105">
        <v>60725</v>
      </c>
    </row>
    <row r="30" ht="20.1" customHeight="1" spans="1:15">
      <c r="A30" s="37"/>
      <c r="B30" s="38"/>
      <c r="C30" s="39"/>
      <c r="D30" s="40"/>
      <c r="E30" s="41"/>
      <c r="F30" s="40"/>
      <c r="G30" s="42"/>
      <c r="H30" s="105"/>
      <c r="I30" s="105"/>
      <c r="J30" s="83"/>
      <c r="K30" s="102"/>
      <c r="L30" s="103"/>
      <c r="M30" s="104"/>
      <c r="N30" s="107"/>
      <c r="O30" s="67"/>
    </row>
    <row r="31" ht="20.1" customHeight="1" spans="1:15">
      <c r="A31" s="37"/>
      <c r="B31" s="38"/>
      <c r="C31" s="39"/>
      <c r="D31" s="40"/>
      <c r="E31" s="41"/>
      <c r="F31" s="40"/>
      <c r="G31" s="42"/>
      <c r="H31" s="105"/>
      <c r="I31" s="105"/>
      <c r="J31" s="83"/>
      <c r="K31" s="102"/>
      <c r="L31" s="103"/>
      <c r="M31" s="104"/>
      <c r="N31" s="102"/>
      <c r="O31" s="67"/>
    </row>
    <row r="32" ht="20.1" customHeight="1" spans="1:15">
      <c r="A32" s="37"/>
      <c r="B32" s="38"/>
      <c r="C32" s="39"/>
      <c r="D32" s="40"/>
      <c r="E32" s="41"/>
      <c r="F32" s="40"/>
      <c r="G32" s="42"/>
      <c r="H32" s="105"/>
      <c r="I32" s="105"/>
      <c r="J32" s="83"/>
      <c r="K32" s="102"/>
      <c r="L32" s="103"/>
      <c r="M32" s="104"/>
      <c r="N32" s="77"/>
      <c r="O32" s="67"/>
    </row>
    <row r="33" ht="20.1" customHeight="1" spans="1:15">
      <c r="A33" s="37"/>
      <c r="B33" s="38"/>
      <c r="C33" s="39"/>
      <c r="D33" s="40"/>
      <c r="E33" s="41"/>
      <c r="F33" s="40"/>
      <c r="G33" s="42"/>
      <c r="H33" s="105"/>
      <c r="I33" s="105"/>
      <c r="J33" s="83"/>
      <c r="K33" s="102"/>
      <c r="L33" s="103"/>
      <c r="M33" s="104"/>
      <c r="N33" s="77"/>
      <c r="O33" s="67"/>
    </row>
    <row r="34" ht="20.1" customHeight="1" spans="1:15">
      <c r="A34" s="37"/>
      <c r="B34" s="38"/>
      <c r="C34" s="39"/>
      <c r="D34" s="40"/>
      <c r="E34" s="41"/>
      <c r="F34" s="40"/>
      <c r="G34" s="42"/>
      <c r="H34" s="105"/>
      <c r="I34" s="105"/>
      <c r="J34" s="83"/>
      <c r="K34" s="102"/>
      <c r="L34" s="103"/>
      <c r="M34" s="104"/>
      <c r="N34" s="77"/>
      <c r="O34" s="67"/>
    </row>
    <row r="35" ht="20.1" customHeight="1" spans="1:15">
      <c r="A35" s="37"/>
      <c r="B35" s="38"/>
      <c r="C35" s="39"/>
      <c r="D35" s="40"/>
      <c r="E35" s="41"/>
      <c r="F35" s="40"/>
      <c r="G35" s="42"/>
      <c r="H35" s="105"/>
      <c r="I35" s="105"/>
      <c r="J35" s="83"/>
      <c r="K35" s="102"/>
      <c r="L35" s="103"/>
      <c r="M35" s="104"/>
      <c r="N35" s="77"/>
      <c r="O35" s="67"/>
    </row>
    <row r="36" ht="20.1" customHeight="1" spans="1:15">
      <c r="A36" s="37"/>
      <c r="B36" s="38"/>
      <c r="C36" s="39"/>
      <c r="D36" s="40"/>
      <c r="E36" s="41"/>
      <c r="F36" s="40"/>
      <c r="G36" s="42"/>
      <c r="H36" s="105"/>
      <c r="I36" s="105"/>
      <c r="J36" s="83"/>
      <c r="K36" s="77"/>
      <c r="L36" s="91"/>
      <c r="M36" s="136"/>
      <c r="N36" s="77"/>
      <c r="O36" s="67"/>
    </row>
    <row r="37" ht="20.1" customHeight="1" spans="1:15">
      <c r="A37" s="23"/>
      <c r="B37" s="20"/>
      <c r="C37" s="15"/>
      <c r="D37" s="21"/>
      <c r="E37" s="17"/>
      <c r="F37" s="21"/>
      <c r="G37" s="27"/>
      <c r="H37" s="67"/>
      <c r="I37" s="67"/>
      <c r="J37" s="69"/>
      <c r="K37" s="70"/>
      <c r="L37" s="69"/>
      <c r="M37" s="70"/>
      <c r="N37" s="70"/>
      <c r="O37" s="67"/>
    </row>
    <row r="38" ht="24" customHeight="1" spans="1:17">
      <c r="A38" s="7" t="s">
        <v>46</v>
      </c>
      <c r="B38" s="7"/>
      <c r="C38" s="49" t="s">
        <v>47</v>
      </c>
      <c r="D38" s="50">
        <f>SUM(D7:D37)</f>
        <v>12509000</v>
      </c>
      <c r="E38" s="49" t="s">
        <v>47</v>
      </c>
      <c r="F38" s="50">
        <f>SUM(F7:F37)</f>
        <v>11579000</v>
      </c>
      <c r="G38" s="49" t="s">
        <v>47</v>
      </c>
      <c r="H38" s="50">
        <f>SUM(H7:H37)</f>
        <v>250180</v>
      </c>
      <c r="I38" s="50">
        <f>SUM(I7:I37)</f>
        <v>338259</v>
      </c>
      <c r="J38" s="50">
        <f>SUM(J7:J37)</f>
        <v>757754</v>
      </c>
      <c r="K38" s="49" t="s">
        <v>47</v>
      </c>
      <c r="L38" s="50">
        <f>SUM(L7:L37)</f>
        <v>26570</v>
      </c>
      <c r="M38" s="49" t="s">
        <v>47</v>
      </c>
      <c r="N38" s="49" t="s">
        <v>47</v>
      </c>
      <c r="O38" s="50">
        <f>SUM(O7:O37)</f>
        <v>11136237</v>
      </c>
      <c r="Q38" s="123"/>
    </row>
    <row r="39" ht="24.75" customHeight="1" spans="1:15">
      <c r="A39" s="7" t="s">
        <v>48</v>
      </c>
      <c r="B39" s="7"/>
      <c r="C39" s="7" t="s">
        <v>49</v>
      </c>
      <c r="D39" s="7"/>
      <c r="E39" s="51">
        <f>E40+L39</f>
        <v>1344223</v>
      </c>
      <c r="F39" s="51"/>
      <c r="G39" s="51"/>
      <c r="H39" s="51"/>
      <c r="I39" s="7" t="s">
        <v>50</v>
      </c>
      <c r="J39" s="7"/>
      <c r="K39" s="7" t="s">
        <v>51</v>
      </c>
      <c r="L39" s="51">
        <f>O29</f>
        <v>60725</v>
      </c>
      <c r="M39" s="51"/>
      <c r="N39" s="51"/>
      <c r="O39" s="51"/>
    </row>
    <row r="40" ht="24.75" customHeight="1" spans="1:18">
      <c r="A40" s="7"/>
      <c r="B40" s="7"/>
      <c r="C40" s="7" t="s">
        <v>52</v>
      </c>
      <c r="D40" s="7"/>
      <c r="E40" s="52">
        <f>O27+O28</f>
        <v>1283498</v>
      </c>
      <c r="F40" s="52"/>
      <c r="G40" s="52"/>
      <c r="H40" s="52"/>
      <c r="I40" s="7"/>
      <c r="J40" s="7"/>
      <c r="K40" s="7" t="s">
        <v>53</v>
      </c>
      <c r="L40" s="116" t="str">
        <f>SUBSTITUTE(SUBSTITUTE(TEXT(INT(L39),"[DBNum2][$-804]G/通用格式元"&amp;IF(INT(L39)=L39,"整",""))&amp;TEXT(MID(L39,FIND(".",L39&amp;".0")+1,1),"[DBNum2][$-804]G/通用格式角")&amp;TEXT(MID(L39,FIND(".",L39&amp;".0")+2,1),"[DBNum2][$-804]G/通用格式分"),"零角","零"),"零分","")</f>
        <v>陆万零柒佰贰拾伍元整</v>
      </c>
      <c r="M40" s="116"/>
      <c r="N40" s="116"/>
      <c r="O40" s="116"/>
      <c r="R40" s="124"/>
    </row>
    <row r="41" ht="32" customHeight="1" spans="1:15">
      <c r="A41" s="7" t="s">
        <v>54</v>
      </c>
      <c r="B41" s="7"/>
      <c r="C41" s="53"/>
      <c r="D41" s="53"/>
      <c r="E41" s="53"/>
      <c r="F41" s="53"/>
      <c r="G41" s="53"/>
      <c r="H41" s="53"/>
      <c r="I41" s="7" t="s">
        <v>55</v>
      </c>
      <c r="J41" s="7"/>
      <c r="K41" s="7" t="s">
        <v>56</v>
      </c>
      <c r="L41" s="7"/>
      <c r="M41" s="7"/>
      <c r="N41" s="7"/>
      <c r="O41" s="7"/>
    </row>
    <row r="42" ht="32" customHeight="1" spans="1:15">
      <c r="A42" s="7" t="s">
        <v>57</v>
      </c>
      <c r="B42" s="7"/>
      <c r="C42" s="54"/>
      <c r="D42" s="54"/>
      <c r="E42" s="54"/>
      <c r="F42" s="54"/>
      <c r="G42" s="54"/>
      <c r="H42" s="54"/>
      <c r="I42" s="7" t="s">
        <v>58</v>
      </c>
      <c r="J42" s="7"/>
      <c r="K42" s="54"/>
      <c r="L42" s="54"/>
      <c r="M42" s="54"/>
      <c r="N42" s="54"/>
      <c r="O42" s="54"/>
    </row>
    <row r="43" ht="32" customHeight="1" spans="1:15">
      <c r="A43" s="7" t="s">
        <v>59</v>
      </c>
      <c r="B43" s="7"/>
      <c r="C43" s="55"/>
      <c r="D43" s="55"/>
      <c r="E43" s="55"/>
      <c r="F43" s="55"/>
      <c r="G43" s="55"/>
      <c r="H43" s="55"/>
      <c r="I43" s="7" t="s">
        <v>60</v>
      </c>
      <c r="J43" s="7"/>
      <c r="K43" s="55"/>
      <c r="L43" s="55"/>
      <c r="M43" s="55"/>
      <c r="N43" s="55"/>
      <c r="O43" s="55"/>
    </row>
    <row r="44" ht="32" customHeight="1" spans="1:15">
      <c r="A44" s="7" t="s">
        <v>61</v>
      </c>
      <c r="B44" s="7"/>
      <c r="C44" s="55"/>
      <c r="D44" s="55"/>
      <c r="E44" s="55"/>
      <c r="F44" s="55"/>
      <c r="G44" s="55"/>
      <c r="H44" s="55"/>
      <c r="I44" s="7" t="s">
        <v>62</v>
      </c>
      <c r="J44" s="7"/>
      <c r="K44" s="55"/>
      <c r="L44" s="55"/>
      <c r="M44" s="55"/>
      <c r="N44" s="55"/>
      <c r="O44" s="55"/>
    </row>
    <row r="47" ht="13.5" spans="17:17">
      <c r="Q47"/>
    </row>
    <row r="50" ht="13.5" spans="2:2">
      <c r="B50"/>
    </row>
    <row r="51" ht="13.5" spans="2:2">
      <c r="B51"/>
    </row>
  </sheetData>
  <mergeCells count="53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38:B38"/>
    <mergeCell ref="C39:D39"/>
    <mergeCell ref="E39:H39"/>
    <mergeCell ref="L39:O39"/>
    <mergeCell ref="C40:D40"/>
    <mergeCell ref="E40:H40"/>
    <mergeCell ref="L40:O40"/>
    <mergeCell ref="A41:B41"/>
    <mergeCell ref="C41:H41"/>
    <mergeCell ref="I41:J41"/>
    <mergeCell ref="K41:O41"/>
    <mergeCell ref="A42:B42"/>
    <mergeCell ref="C42:H42"/>
    <mergeCell ref="I42:J42"/>
    <mergeCell ref="K42:O42"/>
    <mergeCell ref="A43:B43"/>
    <mergeCell ref="C43:H43"/>
    <mergeCell ref="I43:J43"/>
    <mergeCell ref="K43:O43"/>
    <mergeCell ref="A44:B44"/>
    <mergeCell ref="C44:H44"/>
    <mergeCell ref="I44:J44"/>
    <mergeCell ref="K44:O44"/>
    <mergeCell ref="A5:A6"/>
    <mergeCell ref="A7:A9"/>
    <mergeCell ref="A12:A13"/>
    <mergeCell ref="H3:H4"/>
    <mergeCell ref="I7:I9"/>
    <mergeCell ref="K27:K28"/>
    <mergeCell ref="L27:L28"/>
    <mergeCell ref="M12:M13"/>
    <mergeCell ref="M27:M28"/>
    <mergeCell ref="N12:N13"/>
    <mergeCell ref="O12:O13"/>
    <mergeCell ref="A39:B40"/>
    <mergeCell ref="I39:J40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51"/>
  <sheetViews>
    <sheetView topLeftCell="A10" workbookViewId="0">
      <selection activeCell="K27" sqref="K27:K28"/>
    </sheetView>
  </sheetViews>
  <sheetFormatPr defaultColWidth="9" defaultRowHeight="11.25"/>
  <cols>
    <col min="1" max="1" width="3.375" style="3" customWidth="1"/>
    <col min="2" max="2" width="6.875" style="4" customWidth="1"/>
    <col min="3" max="3" width="3.5" style="3" customWidth="1"/>
    <col min="4" max="4" width="10.125" style="5" customWidth="1"/>
    <col min="5" max="5" width="6.625" style="4" customWidth="1"/>
    <col min="6" max="6" width="10.125" style="5" customWidth="1"/>
    <col min="7" max="7" width="4.75" style="3" customWidth="1"/>
    <col min="8" max="8" width="11" style="5" customWidth="1"/>
    <col min="9" max="9" width="9.375" style="3" customWidth="1"/>
    <col min="10" max="10" width="9.625" style="5" customWidth="1"/>
    <col min="11" max="11" width="6.125" style="3" customWidth="1"/>
    <col min="12" max="12" width="9.625" style="3" customWidth="1"/>
    <col min="13" max="13" width="6.25" style="3" customWidth="1"/>
    <col min="14" max="14" width="5.625" style="3" customWidth="1"/>
    <col min="15" max="15" width="10.125" style="5" customWidth="1"/>
    <col min="16" max="16" width="9" style="3"/>
    <col min="17" max="17" width="11.875" style="3" customWidth="1"/>
    <col min="18" max="18" width="6.75" style="3" customWidth="1"/>
    <col min="19" max="19" width="9.125" style="3" customWidth="1"/>
    <col min="20" max="20" width="31.125" style="3" customWidth="1"/>
    <col min="21" max="21" width="9" style="3"/>
    <col min="22" max="22" width="11.25" style="3" customWidth="1"/>
    <col min="23" max="25" width="9" style="3"/>
    <col min="26" max="26" width="14.5" style="3" customWidth="1"/>
    <col min="27" max="27" width="13.125" style="3" customWidth="1"/>
    <col min="28" max="28" width="14.5" style="3" customWidth="1"/>
    <col min="29" max="16384" width="9" style="3"/>
  </cols>
  <sheetData>
    <row r="1" ht="1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Q1" s="25" t="s">
        <v>1</v>
      </c>
    </row>
    <row r="2" ht="21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56" t="s">
        <v>4</v>
      </c>
      <c r="M2" s="57">
        <v>6647</v>
      </c>
      <c r="N2" s="9" t="s">
        <v>5</v>
      </c>
      <c r="O2" s="9" t="s">
        <v>6</v>
      </c>
      <c r="Q2" s="117" t="s">
        <v>6</v>
      </c>
      <c r="R2" s="118">
        <v>20</v>
      </c>
      <c r="S2" s="119">
        <v>6647</v>
      </c>
      <c r="T2" s="120" t="s">
        <v>3</v>
      </c>
      <c r="U2" s="119" t="s">
        <v>7</v>
      </c>
      <c r="V2" s="121">
        <v>18784677.53</v>
      </c>
      <c r="W2" s="121" t="s">
        <v>8</v>
      </c>
      <c r="X2" s="121" t="s">
        <v>9</v>
      </c>
      <c r="Y2" s="126" t="s">
        <v>10</v>
      </c>
      <c r="Z2" s="127" t="s">
        <v>11</v>
      </c>
      <c r="AA2" s="127" t="s">
        <v>11</v>
      </c>
      <c r="AB2" s="128" t="s">
        <v>12</v>
      </c>
      <c r="AC2" s="127"/>
      <c r="AD2" s="129" t="s">
        <v>13</v>
      </c>
      <c r="AE2" s="130"/>
      <c r="AF2" s="128" t="s">
        <v>12</v>
      </c>
      <c r="AG2" s="127"/>
      <c r="AH2" s="129" t="s">
        <v>13</v>
      </c>
      <c r="AI2" s="131"/>
    </row>
    <row r="3" ht="21" customHeight="1" spans="1:15">
      <c r="A3" s="7" t="s">
        <v>14</v>
      </c>
      <c r="B3" s="7"/>
      <c r="C3" s="9">
        <v>18784677.53</v>
      </c>
      <c r="D3" s="9"/>
      <c r="E3" s="10" t="s">
        <v>15</v>
      </c>
      <c r="F3" s="11" t="s">
        <v>7</v>
      </c>
      <c r="G3" s="11"/>
      <c r="H3" s="58" t="s">
        <v>16</v>
      </c>
      <c r="I3" s="59" t="s">
        <v>17</v>
      </c>
      <c r="J3" s="60"/>
      <c r="K3" s="60"/>
      <c r="L3" s="60"/>
      <c r="M3" s="61" t="s">
        <v>18</v>
      </c>
      <c r="N3" s="7" t="s">
        <v>19</v>
      </c>
      <c r="O3" s="62" t="s">
        <v>20</v>
      </c>
    </row>
    <row r="4" ht="21" customHeight="1" spans="1:15">
      <c r="A4" s="7" t="s">
        <v>21</v>
      </c>
      <c r="B4" s="7"/>
      <c r="C4" s="132"/>
      <c r="D4" s="132"/>
      <c r="E4" s="10" t="s">
        <v>22</v>
      </c>
      <c r="F4" s="11"/>
      <c r="G4" s="11"/>
      <c r="H4" s="63"/>
      <c r="I4" s="64"/>
      <c r="J4" s="65"/>
      <c r="K4" s="65"/>
      <c r="L4" s="65"/>
      <c r="M4" s="61" t="s">
        <v>23</v>
      </c>
      <c r="N4" s="10" t="s">
        <v>24</v>
      </c>
      <c r="O4" s="66" t="s">
        <v>70</v>
      </c>
    </row>
    <row r="5" ht="21" customHeight="1" spans="1:15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10" t="s">
        <v>32</v>
      </c>
      <c r="O5" s="10"/>
    </row>
    <row r="6" ht="27.95" customHeight="1" spans="1:15">
      <c r="A6" s="7"/>
      <c r="B6" s="12" t="s">
        <v>33</v>
      </c>
      <c r="C6" s="7" t="s">
        <v>34</v>
      </c>
      <c r="D6" s="10" t="s">
        <v>35</v>
      </c>
      <c r="E6" s="12" t="s">
        <v>33</v>
      </c>
      <c r="F6" s="10" t="s">
        <v>35</v>
      </c>
      <c r="G6" s="7" t="s">
        <v>36</v>
      </c>
      <c r="H6" s="10" t="s">
        <v>35</v>
      </c>
      <c r="I6" s="9" t="s">
        <v>35</v>
      </c>
      <c r="J6" s="10" t="s">
        <v>35</v>
      </c>
      <c r="K6" s="7" t="s">
        <v>37</v>
      </c>
      <c r="L6" s="7" t="s">
        <v>35</v>
      </c>
      <c r="M6" s="7" t="s">
        <v>37</v>
      </c>
      <c r="N6" s="10" t="s">
        <v>38</v>
      </c>
      <c r="O6" s="10" t="s">
        <v>35</v>
      </c>
    </row>
    <row r="7" ht="24.75" customHeight="1" spans="1:17">
      <c r="A7" s="13">
        <v>1</v>
      </c>
      <c r="B7" s="14">
        <v>43096</v>
      </c>
      <c r="C7" s="15" t="s">
        <v>39</v>
      </c>
      <c r="D7" s="16">
        <v>2000000</v>
      </c>
      <c r="E7" s="17">
        <v>43070</v>
      </c>
      <c r="F7" s="16">
        <v>1930000</v>
      </c>
      <c r="G7" s="18">
        <v>0.02</v>
      </c>
      <c r="H7" s="67">
        <f t="shared" ref="H7:H9" si="0">ROUNDUP(D7*G7,2)</f>
        <v>40000</v>
      </c>
      <c r="I7" s="68">
        <v>338028</v>
      </c>
      <c r="J7" s="69">
        <v>800</v>
      </c>
      <c r="K7" s="70" t="s">
        <v>66</v>
      </c>
      <c r="L7" s="71"/>
      <c r="M7" s="10"/>
      <c r="N7" s="72" t="s">
        <v>41</v>
      </c>
      <c r="O7" s="73">
        <f>D7+D8+D9-H7-H8-H9-I7-J7-J8-O9-O8</f>
        <v>105485</v>
      </c>
      <c r="Q7" s="122"/>
    </row>
    <row r="8" ht="24.75" customHeight="1" spans="1:15">
      <c r="A8" s="19"/>
      <c r="B8" s="20">
        <v>43143</v>
      </c>
      <c r="C8" s="15" t="s">
        <v>39</v>
      </c>
      <c r="D8" s="21">
        <v>1480000</v>
      </c>
      <c r="E8" s="17">
        <v>43117</v>
      </c>
      <c r="F8" s="16">
        <v>1860000</v>
      </c>
      <c r="G8" s="18">
        <v>0.02</v>
      </c>
      <c r="H8" s="67">
        <f t="shared" si="0"/>
        <v>29600</v>
      </c>
      <c r="I8" s="74"/>
      <c r="J8" s="69">
        <v>8887</v>
      </c>
      <c r="K8" s="70" t="s">
        <v>42</v>
      </c>
      <c r="L8" s="69"/>
      <c r="M8" s="10"/>
      <c r="N8" s="70" t="s">
        <v>43</v>
      </c>
      <c r="O8" s="69">
        <v>2000000</v>
      </c>
    </row>
    <row r="9" ht="24.75" customHeight="1" spans="1:15">
      <c r="A9" s="22"/>
      <c r="B9" s="20">
        <v>43143</v>
      </c>
      <c r="C9" s="15" t="s">
        <v>39</v>
      </c>
      <c r="D9" s="21">
        <v>860000</v>
      </c>
      <c r="E9" s="17"/>
      <c r="F9" s="16"/>
      <c r="G9" s="18">
        <v>0.02</v>
      </c>
      <c r="H9" s="67">
        <f t="shared" si="0"/>
        <v>17200</v>
      </c>
      <c r="I9" s="75"/>
      <c r="J9" s="69"/>
      <c r="K9" s="70"/>
      <c r="L9" s="69"/>
      <c r="M9" s="10"/>
      <c r="N9" s="70" t="s">
        <v>44</v>
      </c>
      <c r="O9" s="69">
        <v>1800000</v>
      </c>
    </row>
    <row r="10" ht="20.1" customHeight="1" spans="1:15">
      <c r="A10" s="23"/>
      <c r="B10" s="20"/>
      <c r="C10" s="15"/>
      <c r="D10" s="21"/>
      <c r="E10" s="17"/>
      <c r="F10" s="24"/>
      <c r="G10" s="18"/>
      <c r="H10" s="67"/>
      <c r="I10" s="67"/>
      <c r="J10" s="69"/>
      <c r="K10" s="76" t="s">
        <v>45</v>
      </c>
      <c r="L10" s="69"/>
      <c r="M10" s="10"/>
      <c r="N10" s="70"/>
      <c r="O10" s="67"/>
    </row>
    <row r="11" ht="8.25" customHeight="1" spans="1:17">
      <c r="A11" s="23"/>
      <c r="B11" s="25"/>
      <c r="C11" s="15"/>
      <c r="D11" s="21"/>
      <c r="E11" s="17"/>
      <c r="F11" s="21"/>
      <c r="G11" s="18"/>
      <c r="H11" s="67"/>
      <c r="I11" s="67"/>
      <c r="J11" s="69"/>
      <c r="K11" s="77"/>
      <c r="L11" s="69"/>
      <c r="M11" s="78"/>
      <c r="N11" s="70"/>
      <c r="O11" s="67"/>
      <c r="Q11"/>
    </row>
    <row r="12" s="1" customFormat="1" ht="15" customHeight="1" spans="1:15">
      <c r="A12" s="13">
        <v>2</v>
      </c>
      <c r="B12" s="26">
        <v>43198</v>
      </c>
      <c r="C12" s="15" t="s">
        <v>39</v>
      </c>
      <c r="D12" s="21">
        <v>380000</v>
      </c>
      <c r="E12" s="17">
        <v>43193</v>
      </c>
      <c r="F12" s="16">
        <v>2530000</v>
      </c>
      <c r="G12" s="18">
        <v>0.02</v>
      </c>
      <c r="H12" s="67">
        <f>ROUNDUP(D12*G12,2)</f>
        <v>7600</v>
      </c>
      <c r="I12" s="67">
        <v>0</v>
      </c>
      <c r="J12" s="69">
        <v>0</v>
      </c>
      <c r="K12" s="77"/>
      <c r="L12" s="79">
        <v>250000</v>
      </c>
      <c r="M12" s="80" t="s">
        <v>64</v>
      </c>
      <c r="N12" s="81" t="s">
        <v>65</v>
      </c>
      <c r="O12" s="82">
        <f>D12+D13-H12-H13-I12-J12-L12</f>
        <v>2601800</v>
      </c>
    </row>
    <row r="13" s="1" customFormat="1" ht="15" customHeight="1" spans="1:15">
      <c r="A13" s="22"/>
      <c r="B13" s="26">
        <v>43199</v>
      </c>
      <c r="C13" s="15" t="s">
        <v>39</v>
      </c>
      <c r="D13" s="21">
        <v>2530000</v>
      </c>
      <c r="E13" s="17"/>
      <c r="F13" s="16"/>
      <c r="G13" s="18">
        <v>0.02</v>
      </c>
      <c r="H13" s="67">
        <f>ROUNDUP(D13*G13,2)</f>
        <v>50600</v>
      </c>
      <c r="I13" s="67"/>
      <c r="J13" s="69"/>
      <c r="K13" s="77"/>
      <c r="L13" s="83"/>
      <c r="M13" s="84"/>
      <c r="N13" s="85"/>
      <c r="O13" s="86"/>
    </row>
    <row r="14" ht="6" customHeight="1" spans="1:15">
      <c r="A14" s="23"/>
      <c r="B14" s="25"/>
      <c r="C14" s="15"/>
      <c r="D14" s="21"/>
      <c r="E14" s="17"/>
      <c r="F14" s="24"/>
      <c r="G14" s="27"/>
      <c r="H14" s="67"/>
      <c r="I14" s="67"/>
      <c r="J14" s="69"/>
      <c r="K14" s="70"/>
      <c r="L14" s="69"/>
      <c r="M14" s="66"/>
      <c r="N14" s="70"/>
      <c r="O14" s="67"/>
    </row>
    <row r="15" s="2" customFormat="1" ht="15" customHeight="1" spans="1:15">
      <c r="A15" s="28">
        <v>3</v>
      </c>
      <c r="B15" s="29" t="s">
        <v>67</v>
      </c>
      <c r="C15" s="30"/>
      <c r="D15" s="31"/>
      <c r="E15" s="32"/>
      <c r="F15" s="33"/>
      <c r="G15" s="34"/>
      <c r="H15" s="87"/>
      <c r="I15" s="87"/>
      <c r="J15" s="88"/>
      <c r="K15" s="66"/>
      <c r="L15" s="89">
        <v>-250000</v>
      </c>
      <c r="M15" s="90" t="s">
        <v>68</v>
      </c>
      <c r="N15" s="66" t="s">
        <v>69</v>
      </c>
      <c r="O15" s="88">
        <f>D15-H15-I15-J15-L15</f>
        <v>250000</v>
      </c>
    </row>
    <row r="16" ht="9" customHeight="1" spans="1:15">
      <c r="A16" s="23"/>
      <c r="B16" s="25"/>
      <c r="C16" s="15"/>
      <c r="D16" s="21"/>
      <c r="E16" s="17"/>
      <c r="F16" s="24"/>
      <c r="G16" s="27"/>
      <c r="H16" s="67"/>
      <c r="I16" s="67"/>
      <c r="J16" s="69"/>
      <c r="K16" s="70"/>
      <c r="L16" s="69"/>
      <c r="M16" s="66"/>
      <c r="N16" s="70"/>
      <c r="O16" s="67"/>
    </row>
    <row r="17" s="3" customFormat="1" ht="21" customHeight="1" spans="1:15">
      <c r="A17" s="23">
        <v>4</v>
      </c>
      <c r="B17" s="20">
        <v>43238</v>
      </c>
      <c r="C17" s="15" t="s">
        <v>39</v>
      </c>
      <c r="D17" s="21">
        <v>1245000</v>
      </c>
      <c r="E17" s="17">
        <v>43224</v>
      </c>
      <c r="F17" s="21">
        <v>1245000</v>
      </c>
      <c r="G17" s="18">
        <v>0.02</v>
      </c>
      <c r="H17" s="67">
        <f>D17*G17</f>
        <v>24900</v>
      </c>
      <c r="I17" s="67">
        <v>231</v>
      </c>
      <c r="J17" s="69">
        <v>0</v>
      </c>
      <c r="K17" s="70"/>
      <c r="L17" s="79">
        <v>200000</v>
      </c>
      <c r="M17" s="90" t="s">
        <v>71</v>
      </c>
      <c r="N17" s="70" t="s">
        <v>69</v>
      </c>
      <c r="O17" s="69">
        <f>D17-H17-I17-J17-L17</f>
        <v>1019869</v>
      </c>
    </row>
    <row r="18" ht="9" customHeight="1" spans="1:15">
      <c r="A18" s="23"/>
      <c r="B18" s="25"/>
      <c r="C18" s="15"/>
      <c r="D18" s="21"/>
      <c r="E18" s="17"/>
      <c r="F18" s="21"/>
      <c r="G18" s="27"/>
      <c r="H18" s="67"/>
      <c r="I18" s="67"/>
      <c r="J18" s="69"/>
      <c r="K18" s="70"/>
      <c r="L18" s="79"/>
      <c r="M18" s="90"/>
      <c r="N18" s="70"/>
      <c r="O18" s="67"/>
    </row>
    <row r="19" s="2" customFormat="1" ht="20.1" customHeight="1" spans="1:15">
      <c r="A19" s="28">
        <v>5</v>
      </c>
      <c r="B19" s="29" t="s">
        <v>72</v>
      </c>
      <c r="C19" s="30"/>
      <c r="D19" s="31"/>
      <c r="E19" s="32"/>
      <c r="F19" s="33"/>
      <c r="G19" s="34"/>
      <c r="H19" s="87"/>
      <c r="I19" s="87"/>
      <c r="J19" s="88"/>
      <c r="K19" s="66"/>
      <c r="L19" s="89">
        <v>-200000</v>
      </c>
      <c r="M19" s="90" t="s">
        <v>68</v>
      </c>
      <c r="N19" s="66" t="s">
        <v>69</v>
      </c>
      <c r="O19" s="87">
        <f>D19-L19</f>
        <v>200000</v>
      </c>
    </row>
    <row r="20" ht="10" customHeight="1" spans="1:15">
      <c r="A20" s="23"/>
      <c r="B20" s="25"/>
      <c r="C20" s="15"/>
      <c r="D20" s="21"/>
      <c r="E20" s="17"/>
      <c r="F20" s="21"/>
      <c r="G20" s="27"/>
      <c r="H20" s="67"/>
      <c r="I20" s="67"/>
      <c r="J20" s="69"/>
      <c r="K20" s="70"/>
      <c r="L20" s="69"/>
      <c r="M20" s="66"/>
      <c r="N20" s="70"/>
      <c r="O20" s="67"/>
    </row>
    <row r="21" s="1" customFormat="1" ht="21" customHeight="1" spans="1:15">
      <c r="A21" s="23">
        <v>6</v>
      </c>
      <c r="B21" s="20">
        <v>43278</v>
      </c>
      <c r="C21" s="15" t="s">
        <v>39</v>
      </c>
      <c r="D21" s="21">
        <v>765000</v>
      </c>
      <c r="E21" s="17">
        <v>43266</v>
      </c>
      <c r="F21" s="21">
        <v>765000</v>
      </c>
      <c r="G21" s="18">
        <v>0.02</v>
      </c>
      <c r="H21" s="67">
        <f>D21*G21</f>
        <v>15300</v>
      </c>
      <c r="I21" s="67">
        <v>0</v>
      </c>
      <c r="J21" s="69">
        <v>0</v>
      </c>
      <c r="K21" s="77"/>
      <c r="L21" s="91">
        <v>23000</v>
      </c>
      <c r="M21" s="92" t="s">
        <v>73</v>
      </c>
      <c r="N21" s="70" t="s">
        <v>74</v>
      </c>
      <c r="O21" s="69">
        <f>D21-H21-I21-J21-L21</f>
        <v>726700</v>
      </c>
    </row>
    <row r="22" s="2" customFormat="1" ht="20.1" customHeight="1" spans="1:15">
      <c r="A22" s="28"/>
      <c r="B22" s="35"/>
      <c r="C22" s="30"/>
      <c r="D22" s="31"/>
      <c r="E22" s="32"/>
      <c r="F22" s="31"/>
      <c r="G22" s="34"/>
      <c r="H22" s="87"/>
      <c r="I22" s="87"/>
      <c r="J22" s="88"/>
      <c r="K22" s="66"/>
      <c r="L22" s="93"/>
      <c r="M22" s="94" t="s">
        <v>79</v>
      </c>
      <c r="N22" s="66"/>
      <c r="O22" s="87"/>
    </row>
    <row r="23" ht="8" customHeight="1" spans="1:15">
      <c r="A23" s="23"/>
      <c r="B23" s="25"/>
      <c r="C23" s="15"/>
      <c r="D23" s="21"/>
      <c r="E23" s="17"/>
      <c r="F23" s="21"/>
      <c r="G23" s="27"/>
      <c r="H23" s="67"/>
      <c r="I23" s="67"/>
      <c r="J23" s="69"/>
      <c r="K23" s="70"/>
      <c r="L23" s="69"/>
      <c r="M23" s="66"/>
      <c r="N23" s="70"/>
      <c r="O23" s="67"/>
    </row>
    <row r="24" ht="20" customHeight="1" spans="1:15">
      <c r="A24" s="23">
        <v>7</v>
      </c>
      <c r="B24" s="20">
        <v>43308</v>
      </c>
      <c r="C24" s="15" t="s">
        <v>39</v>
      </c>
      <c r="D24" s="21">
        <v>1092000</v>
      </c>
      <c r="E24" s="17">
        <v>43299</v>
      </c>
      <c r="F24" s="21">
        <v>1092000</v>
      </c>
      <c r="G24" s="18">
        <v>0.02</v>
      </c>
      <c r="H24" s="67">
        <f>D24*G24</f>
        <v>21840</v>
      </c>
      <c r="I24" s="67">
        <v>0</v>
      </c>
      <c r="J24" s="69">
        <v>0</v>
      </c>
      <c r="K24" s="70"/>
      <c r="L24" s="91">
        <v>-18000</v>
      </c>
      <c r="M24" s="92" t="s">
        <v>76</v>
      </c>
      <c r="N24" s="70" t="s">
        <v>77</v>
      </c>
      <c r="O24" s="69">
        <f>D24-H24-I24-J24-L24</f>
        <v>1088160</v>
      </c>
    </row>
    <row r="25" s="2" customFormat="1" ht="20" customHeight="1" spans="1:15">
      <c r="A25" s="28"/>
      <c r="B25" s="35"/>
      <c r="C25" s="30"/>
      <c r="D25" s="31"/>
      <c r="E25" s="32"/>
      <c r="F25" s="31"/>
      <c r="G25" s="34"/>
      <c r="H25" s="87"/>
      <c r="I25" s="87"/>
      <c r="J25" s="88"/>
      <c r="K25" s="66"/>
      <c r="L25" s="95"/>
      <c r="M25" s="96" t="s">
        <v>78</v>
      </c>
      <c r="N25" s="66"/>
      <c r="O25" s="87"/>
    </row>
    <row r="26" ht="13" customHeight="1" spans="1:15">
      <c r="A26" s="23"/>
      <c r="B26" s="36"/>
      <c r="C26" s="15"/>
      <c r="D26" s="21"/>
      <c r="E26" s="17"/>
      <c r="F26" s="21"/>
      <c r="G26" s="27"/>
      <c r="H26" s="67"/>
      <c r="I26" s="67"/>
      <c r="J26" s="69"/>
      <c r="K26" s="70"/>
      <c r="L26" s="91"/>
      <c r="M26" s="97"/>
      <c r="N26" s="70"/>
      <c r="O26" s="67"/>
    </row>
    <row r="27" ht="33" customHeight="1" spans="1:15">
      <c r="A27" s="23">
        <v>8</v>
      </c>
      <c r="B27" s="20">
        <v>43371</v>
      </c>
      <c r="C27" s="15" t="s">
        <v>39</v>
      </c>
      <c r="D27" s="21">
        <v>2157000</v>
      </c>
      <c r="E27" s="17">
        <v>43360</v>
      </c>
      <c r="F27" s="21">
        <v>2157000</v>
      </c>
      <c r="G27" s="18">
        <v>0.02</v>
      </c>
      <c r="H27" s="67">
        <f>D27*G27</f>
        <v>43140</v>
      </c>
      <c r="I27" s="98">
        <v>0</v>
      </c>
      <c r="J27" s="69">
        <v>700000</v>
      </c>
      <c r="K27" s="81" t="s">
        <v>80</v>
      </c>
      <c r="L27" s="100">
        <f>D27*1%</f>
        <v>21570</v>
      </c>
      <c r="M27" s="101" t="s">
        <v>81</v>
      </c>
      <c r="N27" s="70">
        <v>9.29</v>
      </c>
      <c r="O27" s="69">
        <v>500000</v>
      </c>
    </row>
    <row r="28" ht="20.1" customHeight="1" spans="1:15">
      <c r="A28" s="23"/>
      <c r="B28" s="20"/>
      <c r="C28" s="15"/>
      <c r="D28" s="21"/>
      <c r="E28" s="17"/>
      <c r="F28" s="21"/>
      <c r="G28" s="18"/>
      <c r="H28" s="67"/>
      <c r="I28" s="67"/>
      <c r="J28" s="69">
        <v>48067</v>
      </c>
      <c r="K28" s="85"/>
      <c r="L28" s="103"/>
      <c r="M28" s="104"/>
      <c r="N28" s="72" t="s">
        <v>82</v>
      </c>
      <c r="O28" s="69">
        <f>D27-H27-I27-J27-J28-L27-O27-O29</f>
        <v>783498</v>
      </c>
    </row>
    <row r="29" ht="24" customHeight="1" spans="1:15">
      <c r="A29" s="37"/>
      <c r="B29" s="38"/>
      <c r="C29" s="39"/>
      <c r="D29" s="40"/>
      <c r="E29" s="41"/>
      <c r="F29" s="40"/>
      <c r="G29" s="42"/>
      <c r="H29" s="105"/>
      <c r="I29" s="105"/>
      <c r="J29" s="83"/>
      <c r="K29" s="102"/>
      <c r="L29" s="103"/>
      <c r="M29" s="104"/>
      <c r="N29" s="134" t="s">
        <v>83</v>
      </c>
      <c r="O29" s="67">
        <v>60725</v>
      </c>
    </row>
    <row r="30" ht="20.1" customHeight="1" spans="1:15">
      <c r="A30" s="37"/>
      <c r="B30" s="36" t="s">
        <v>1</v>
      </c>
      <c r="C30" s="39"/>
      <c r="D30" s="40"/>
      <c r="E30" s="41"/>
      <c r="F30" s="40"/>
      <c r="G30" s="42"/>
      <c r="H30" s="105"/>
      <c r="I30" s="105"/>
      <c r="J30" s="83"/>
      <c r="K30" s="102"/>
      <c r="L30" s="103"/>
      <c r="M30" s="104"/>
      <c r="N30" s="107"/>
      <c r="O30" s="67"/>
    </row>
    <row r="31" s="1" customFormat="1" ht="25" customHeight="1" spans="1:15">
      <c r="A31" s="37">
        <v>9</v>
      </c>
      <c r="B31" s="133" t="s">
        <v>84</v>
      </c>
      <c r="C31" s="39"/>
      <c r="D31" s="40"/>
      <c r="E31" s="41"/>
      <c r="F31" s="40"/>
      <c r="G31" s="42"/>
      <c r="H31" s="105"/>
      <c r="I31" s="105"/>
      <c r="J31" s="83"/>
      <c r="K31" s="77"/>
      <c r="L31" s="91"/>
      <c r="M31" s="135" t="s">
        <v>85</v>
      </c>
      <c r="N31" s="77" t="s">
        <v>83</v>
      </c>
      <c r="O31" s="83">
        <v>-39435</v>
      </c>
    </row>
    <row r="32" ht="20.1" customHeight="1" spans="1:15">
      <c r="A32" s="37"/>
      <c r="B32" s="38"/>
      <c r="C32" s="39"/>
      <c r="D32" s="40"/>
      <c r="E32" s="41"/>
      <c r="F32" s="40"/>
      <c r="G32" s="42"/>
      <c r="H32" s="105"/>
      <c r="I32" s="105"/>
      <c r="J32" s="83"/>
      <c r="K32" s="102"/>
      <c r="L32" s="103"/>
      <c r="M32" s="104"/>
      <c r="N32" s="77" t="s">
        <v>69</v>
      </c>
      <c r="O32" s="105">
        <v>39435</v>
      </c>
    </row>
    <row r="33" ht="20.1" customHeight="1" spans="1:15">
      <c r="A33" s="37"/>
      <c r="B33" s="38"/>
      <c r="C33" s="39"/>
      <c r="D33" s="40"/>
      <c r="E33" s="41"/>
      <c r="F33" s="40"/>
      <c r="G33" s="42"/>
      <c r="H33" s="105"/>
      <c r="I33" s="105"/>
      <c r="J33" s="83"/>
      <c r="K33" s="102"/>
      <c r="L33" s="103"/>
      <c r="M33" s="104"/>
      <c r="N33" s="77"/>
      <c r="O33" s="67"/>
    </row>
    <row r="34" ht="20.1" customHeight="1" spans="1:15">
      <c r="A34" s="37"/>
      <c r="B34" s="38"/>
      <c r="C34" s="39"/>
      <c r="D34" s="40"/>
      <c r="E34" s="41"/>
      <c r="F34" s="40"/>
      <c r="G34" s="42"/>
      <c r="H34" s="105"/>
      <c r="I34" s="105"/>
      <c r="J34" s="83"/>
      <c r="K34" s="102"/>
      <c r="L34" s="103"/>
      <c r="M34" s="104"/>
      <c r="N34" s="77"/>
      <c r="O34" s="67"/>
    </row>
    <row r="35" ht="20.1" customHeight="1" spans="1:15">
      <c r="A35" s="37"/>
      <c r="B35" s="38"/>
      <c r="C35" s="39"/>
      <c r="D35" s="40"/>
      <c r="E35" s="41"/>
      <c r="F35" s="40"/>
      <c r="G35" s="42"/>
      <c r="H35" s="105"/>
      <c r="I35" s="105"/>
      <c r="J35" s="83"/>
      <c r="K35" s="102"/>
      <c r="L35" s="103"/>
      <c r="M35" s="104"/>
      <c r="N35" s="77"/>
      <c r="O35" s="67"/>
    </row>
    <row r="36" ht="20.1" customHeight="1" spans="1:15">
      <c r="A36" s="37"/>
      <c r="B36" s="38"/>
      <c r="C36" s="39"/>
      <c r="D36" s="40"/>
      <c r="E36" s="41"/>
      <c r="F36" s="40"/>
      <c r="G36" s="42"/>
      <c r="H36" s="105"/>
      <c r="I36" s="105"/>
      <c r="J36" s="83"/>
      <c r="K36" s="77"/>
      <c r="L36" s="91"/>
      <c r="M36" s="136"/>
      <c r="N36" s="77"/>
      <c r="O36" s="67"/>
    </row>
    <row r="37" ht="20.1" customHeight="1" spans="1:15">
      <c r="A37" s="23"/>
      <c r="B37" s="20"/>
      <c r="C37" s="15"/>
      <c r="D37" s="21"/>
      <c r="E37" s="17"/>
      <c r="F37" s="21"/>
      <c r="G37" s="27"/>
      <c r="H37" s="67"/>
      <c r="I37" s="67"/>
      <c r="J37" s="69"/>
      <c r="K37" s="70"/>
      <c r="L37" s="69"/>
      <c r="M37" s="70"/>
      <c r="N37" s="70"/>
      <c r="O37" s="67"/>
    </row>
    <row r="38" ht="24" customHeight="1" spans="1:17">
      <c r="A38" s="7" t="s">
        <v>46</v>
      </c>
      <c r="B38" s="7"/>
      <c r="C38" s="49" t="s">
        <v>47</v>
      </c>
      <c r="D38" s="50">
        <f t="shared" ref="D38:J38" si="1">SUM(D7:D37)</f>
        <v>12509000</v>
      </c>
      <c r="E38" s="49" t="s">
        <v>47</v>
      </c>
      <c r="F38" s="50">
        <f t="shared" si="1"/>
        <v>11579000</v>
      </c>
      <c r="G38" s="49" t="s">
        <v>47</v>
      </c>
      <c r="H38" s="50">
        <f t="shared" si="1"/>
        <v>250180</v>
      </c>
      <c r="I38" s="50">
        <f t="shared" si="1"/>
        <v>338259</v>
      </c>
      <c r="J38" s="50">
        <f t="shared" si="1"/>
        <v>757754</v>
      </c>
      <c r="K38" s="49" t="s">
        <v>47</v>
      </c>
      <c r="L38" s="50">
        <f>SUM(L7:L37)</f>
        <v>26570</v>
      </c>
      <c r="M38" s="49" t="s">
        <v>47</v>
      </c>
      <c r="N38" s="49" t="s">
        <v>47</v>
      </c>
      <c r="O38" s="50">
        <f>SUM(O7:O37)</f>
        <v>11136237</v>
      </c>
      <c r="Q38" s="123">
        <f>D38-F38</f>
        <v>930000</v>
      </c>
    </row>
    <row r="39" ht="24.75" customHeight="1" spans="1:15">
      <c r="A39" s="7" t="s">
        <v>48</v>
      </c>
      <c r="B39" s="7"/>
      <c r="C39" s="7" t="s">
        <v>49</v>
      </c>
      <c r="D39" s="7"/>
      <c r="E39" s="51">
        <f>E40+L39</f>
        <v>39435</v>
      </c>
      <c r="F39" s="51"/>
      <c r="G39" s="51"/>
      <c r="H39" s="51"/>
      <c r="I39" s="7" t="s">
        <v>50</v>
      </c>
      <c r="J39" s="7"/>
      <c r="K39" s="7" t="s">
        <v>51</v>
      </c>
      <c r="L39" s="51">
        <v>0</v>
      </c>
      <c r="M39" s="51"/>
      <c r="N39" s="51"/>
      <c r="O39" s="51"/>
    </row>
    <row r="40" ht="24.75" customHeight="1" spans="1:18">
      <c r="A40" s="7"/>
      <c r="B40" s="7"/>
      <c r="C40" s="7" t="s">
        <v>52</v>
      </c>
      <c r="D40" s="7"/>
      <c r="E40" s="52">
        <f>O32</f>
        <v>39435</v>
      </c>
      <c r="F40" s="52"/>
      <c r="G40" s="52"/>
      <c r="H40" s="52"/>
      <c r="I40" s="7"/>
      <c r="J40" s="7"/>
      <c r="K40" s="7" t="s">
        <v>53</v>
      </c>
      <c r="L40" s="116" t="str">
        <f>SUBSTITUTE(SUBSTITUTE(TEXT(INT(L39),"[DBNum2][$-804]G/通用格式元"&amp;IF(INT(L39)=L39,"整",""))&amp;TEXT(MID(L39,FIND(".",L39&amp;".0")+1,1),"[DBNum2][$-804]G/通用格式角")&amp;TEXT(MID(L39,FIND(".",L39&amp;".0")+2,1),"[DBNum2][$-804]G/通用格式分"),"零角","零"),"零分","")</f>
        <v>零元整</v>
      </c>
      <c r="M40" s="116"/>
      <c r="N40" s="116"/>
      <c r="O40" s="116"/>
      <c r="R40" s="124"/>
    </row>
    <row r="41" ht="32" customHeight="1" spans="1:15">
      <c r="A41" s="7" t="s">
        <v>54</v>
      </c>
      <c r="B41" s="7"/>
      <c r="C41" s="53"/>
      <c r="D41" s="53"/>
      <c r="E41" s="53"/>
      <c r="F41" s="53"/>
      <c r="G41" s="53"/>
      <c r="H41" s="53"/>
      <c r="I41" s="7" t="s">
        <v>55</v>
      </c>
      <c r="J41" s="7"/>
      <c r="K41" s="7" t="s">
        <v>56</v>
      </c>
      <c r="L41" s="7"/>
      <c r="M41" s="7"/>
      <c r="N41" s="7"/>
      <c r="O41" s="7"/>
    </row>
    <row r="42" ht="32" customHeight="1" spans="1:15">
      <c r="A42" s="7" t="s">
        <v>57</v>
      </c>
      <c r="B42" s="7"/>
      <c r="C42" s="54"/>
      <c r="D42" s="54"/>
      <c r="E42" s="54"/>
      <c r="F42" s="54"/>
      <c r="G42" s="54"/>
      <c r="H42" s="54"/>
      <c r="I42" s="7" t="s">
        <v>58</v>
      </c>
      <c r="J42" s="7"/>
      <c r="K42" s="54"/>
      <c r="L42" s="54"/>
      <c r="M42" s="54"/>
      <c r="N42" s="54"/>
      <c r="O42" s="54"/>
    </row>
    <row r="43" ht="32" customHeight="1" spans="1:15">
      <c r="A43" s="7" t="s">
        <v>59</v>
      </c>
      <c r="B43" s="7"/>
      <c r="C43" s="55"/>
      <c r="D43" s="55"/>
      <c r="E43" s="55"/>
      <c r="F43" s="55"/>
      <c r="G43" s="55"/>
      <c r="H43" s="55"/>
      <c r="I43" s="7" t="s">
        <v>60</v>
      </c>
      <c r="J43" s="7"/>
      <c r="K43" s="55"/>
      <c r="L43" s="55"/>
      <c r="M43" s="55"/>
      <c r="N43" s="55"/>
      <c r="O43" s="55"/>
    </row>
    <row r="44" ht="32" customHeight="1" spans="1:15">
      <c r="A44" s="7" t="s">
        <v>61</v>
      </c>
      <c r="B44" s="7"/>
      <c r="C44" s="55"/>
      <c r="D44" s="55"/>
      <c r="E44" s="55"/>
      <c r="F44" s="55"/>
      <c r="G44" s="55"/>
      <c r="H44" s="55"/>
      <c r="I44" s="7" t="s">
        <v>62</v>
      </c>
      <c r="J44" s="7"/>
      <c r="K44" s="55"/>
      <c r="L44" s="55"/>
      <c r="M44" s="55"/>
      <c r="N44" s="55"/>
      <c r="O44" s="55"/>
    </row>
    <row r="47" ht="13.5" spans="17:17">
      <c r="Q47"/>
    </row>
    <row r="50" ht="13.5" spans="2:2">
      <c r="B50"/>
    </row>
    <row r="51" ht="13.5" spans="2:2">
      <c r="B51"/>
    </row>
  </sheetData>
  <mergeCells count="53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38:B38"/>
    <mergeCell ref="C39:D39"/>
    <mergeCell ref="E39:H39"/>
    <mergeCell ref="L39:O39"/>
    <mergeCell ref="C40:D40"/>
    <mergeCell ref="E40:H40"/>
    <mergeCell ref="L40:O40"/>
    <mergeCell ref="A41:B41"/>
    <mergeCell ref="C41:H41"/>
    <mergeCell ref="I41:J41"/>
    <mergeCell ref="K41:O41"/>
    <mergeCell ref="A42:B42"/>
    <mergeCell ref="C42:H42"/>
    <mergeCell ref="I42:J42"/>
    <mergeCell ref="K42:O42"/>
    <mergeCell ref="A43:B43"/>
    <mergeCell ref="C43:H43"/>
    <mergeCell ref="I43:J43"/>
    <mergeCell ref="K43:O43"/>
    <mergeCell ref="A44:B44"/>
    <mergeCell ref="C44:H44"/>
    <mergeCell ref="I44:J44"/>
    <mergeCell ref="K44:O44"/>
    <mergeCell ref="A5:A6"/>
    <mergeCell ref="A7:A9"/>
    <mergeCell ref="A12:A13"/>
    <mergeCell ref="H3:H4"/>
    <mergeCell ref="I7:I9"/>
    <mergeCell ref="K27:K28"/>
    <mergeCell ref="L27:L28"/>
    <mergeCell ref="M12:M13"/>
    <mergeCell ref="M27:M28"/>
    <mergeCell ref="N12:N13"/>
    <mergeCell ref="O12:O13"/>
    <mergeCell ref="A39:B40"/>
    <mergeCell ref="I39:J40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朱敏</cp:lastModifiedBy>
  <dcterms:created xsi:type="dcterms:W3CDTF">2017-12-27T06:38:00Z</dcterms:created>
  <cp:lastPrinted>2018-06-28T01:05:00Z</cp:lastPrinted>
  <dcterms:modified xsi:type="dcterms:W3CDTF">2022-01-19T02:26:54Z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5878F31562304C1592470C8C67C3B628</vt:lpwstr>
  </property>
</Properties>
</file>