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NEW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<sst xmlns="http://schemas.openxmlformats.org/spreadsheetml/2006/main" count="181" uniqueCount="70">
  <si>
    <t xml:space="preserve"> 合作工程款支付证书</t>
  </si>
  <si>
    <t>工程名称</t>
  </si>
  <si>
    <t>合肥旭辉湖山原著小区项目一二期及学校车库交通设施</t>
  </si>
  <si>
    <t>否</t>
  </si>
  <si>
    <t>营改增  项目</t>
  </si>
  <si>
    <t>档案编号</t>
  </si>
  <si>
    <t>合同金额</t>
  </si>
  <si>
    <t>签订日期</t>
  </si>
  <si>
    <t>2016.1.30</t>
  </si>
  <si>
    <t>合作单位</t>
  </si>
  <si>
    <t>张小桥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</si>
  <si>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</si>
  <si>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</si>
  <si>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</si>
  <si>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</si>
  <si>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</si>
  <si>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</si>
  <si>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</si>
  <si>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</si>
  <si>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</si>
  <si>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</si>
  <si>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</si>
  <si>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</si>
  <si>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</si>
  <si>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</si>
  <si>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</si>
  <si>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</si>
  <si>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</si>
  <si>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17.1.18</t>
  </si>
  <si>
    <t>中</t>
  </si>
  <si>
    <t>17.1.13</t>
  </si>
  <si>
    <t>17.3.28</t>
  </si>
  <si>
    <t>17.3.19</t>
  </si>
  <si>
    <t>3.19王纯卡</t>
  </si>
  <si>
    <t>17.9.26</t>
  </si>
  <si>
    <t>17.8.13</t>
  </si>
  <si>
    <t>8.13交王纯卡</t>
  </si>
  <si>
    <t>17.11.21</t>
  </si>
  <si>
    <t>17.11.1</t>
  </si>
  <si>
    <t>18.1.19</t>
  </si>
  <si>
    <t>18.1.12</t>
  </si>
  <si>
    <t>1.12王纯卡</t>
  </si>
  <si>
    <t>18.5.31</t>
  </si>
  <si>
    <t>18.5.22</t>
  </si>
  <si>
    <t>5.22王纯卡</t>
  </si>
  <si>
    <t>宝光</t>
  </si>
  <si>
    <t>涛桥</t>
  </si>
  <si>
    <t>本次</t>
  </si>
  <si>
    <t>20.1.20</t>
  </si>
  <si>
    <t>19.12.14</t>
  </si>
  <si>
    <t>手续费</t>
  </si>
  <si>
    <t>7.4孙圣超卡</t>
  </si>
  <si>
    <t>转至王光如账户</t>
  </si>
  <si>
    <t>企业所得税</t>
  </si>
  <si>
    <t>合计</t>
  </si>
  <si>
    <t>-</t>
  </si>
  <si>
    <t>本次支付  金额</t>
  </si>
  <si>
    <t>小写</t>
  </si>
  <si>
    <t>支付账号</t>
  </si>
  <si>
    <t>合肥宝光智能工程有限公司  建行合肥钟楼支行  34050148860800000485</t>
  </si>
  <si>
    <t>大写</t>
  </si>
  <si>
    <t>合肥涛桥工程有限公司 合肥科技农村商业银行经开区支行 20000609349010300000067</t>
  </si>
  <si>
    <t>申请部门
意见</t>
  </si>
  <si>
    <t>私下分包项目  有分包工程</t>
  </si>
  <si>
    <t>项目管理
意见</t>
  </si>
  <si>
    <t>财务审核
意见</t>
  </si>
  <si>
    <t>质安稽查
意见</t>
  </si>
  <si>
    <t>总经理审批</t>
  </si>
  <si>
    <t>董事长审批</t>
  </si>
  <si>
    <t>21.8.30</t>
  </si>
</sst>
</file>

<file path=xl/styles.xml><?xml version="1.0" encoding="utf-8"?>
<styleSheet xmlns="http://schemas.openxmlformats.org/spreadsheetml/2006/main">
  <numFmts count="11">
    <numFmt numFmtId="176" formatCode="yy/m/d;@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179" formatCode="[DBNum2][$-804]General"/>
    <numFmt numFmtId="180" formatCode="0_);[Red]\(0\)"/>
    <numFmt numFmtId="181" formatCode="0.0000%"/>
    <numFmt numFmtId="182" formatCode="000000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/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9" fontId="1" fillId="0" borderId="0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shrinkToFit="1"/>
    </xf>
    <xf numFmtId="0" fontId="1" fillId="0" borderId="3" xfId="50" applyFont="1" applyFill="1" applyBorder="1" applyAlignment="1">
      <alignment horizontal="center" vertical="center" shrinkToFi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shrinkToFit="1"/>
    </xf>
    <xf numFmtId="178" fontId="1" fillId="0" borderId="2" xfId="50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14" fontId="1" fillId="0" borderId="1" xfId="5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right" vertical="center" wrapText="1"/>
    </xf>
    <xf numFmtId="9" fontId="1" fillId="0" borderId="1" xfId="11" applyNumberFormat="1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176" fontId="1" fillId="0" borderId="5" xfId="50" applyNumberFormat="1" applyFont="1" applyFill="1" applyBorder="1" applyAlignment="1">
      <alignment horizontal="center" vertical="center" wrapText="1"/>
    </xf>
    <xf numFmtId="14" fontId="1" fillId="0" borderId="5" xfId="50" applyNumberFormat="1" applyFont="1" applyFill="1" applyBorder="1" applyAlignment="1">
      <alignment horizontal="center" vertical="center" wrapText="1"/>
    </xf>
    <xf numFmtId="177" fontId="1" fillId="0" borderId="5" xfId="50" applyNumberFormat="1" applyFont="1" applyFill="1" applyBorder="1" applyAlignment="1">
      <alignment horizontal="center" vertical="center" wrapText="1"/>
    </xf>
    <xf numFmtId="177" fontId="1" fillId="0" borderId="5" xfId="50" applyNumberFormat="1" applyFont="1" applyFill="1" applyBorder="1" applyAlignment="1">
      <alignment horizontal="center" vertical="center"/>
    </xf>
    <xf numFmtId="9" fontId="1" fillId="0" borderId="5" xfId="11" applyNumberFormat="1" applyFont="1" applyFill="1" applyBorder="1" applyAlignment="1">
      <alignment horizontal="center" vertical="center" wrapText="1"/>
    </xf>
    <xf numFmtId="0" fontId="1" fillId="0" borderId="6" xfId="50" applyFont="1" applyFill="1" applyBorder="1" applyAlignment="1">
      <alignment horizontal="center" vertical="center" wrapText="1"/>
    </xf>
    <xf numFmtId="176" fontId="1" fillId="0" borderId="6" xfId="50" applyNumberFormat="1" applyFont="1" applyFill="1" applyBorder="1" applyAlignment="1">
      <alignment horizontal="center" vertical="center" wrapText="1"/>
    </xf>
    <xf numFmtId="14" fontId="1" fillId="0" borderId="6" xfId="50" applyNumberFormat="1" applyFont="1" applyFill="1" applyBorder="1" applyAlignment="1">
      <alignment horizontal="center" vertical="center" wrapText="1"/>
    </xf>
    <xf numFmtId="177" fontId="1" fillId="0" borderId="6" xfId="50" applyNumberFormat="1" applyFont="1" applyFill="1" applyBorder="1" applyAlignment="1">
      <alignment horizontal="center" vertical="center" wrapText="1"/>
    </xf>
    <xf numFmtId="177" fontId="1" fillId="0" borderId="6" xfId="50" applyNumberFormat="1" applyFont="1" applyFill="1" applyBorder="1" applyAlignment="1">
      <alignment horizontal="center" vertical="center"/>
    </xf>
    <xf numFmtId="9" fontId="1" fillId="0" borderId="6" xfId="11" applyNumberFormat="1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center" vertical="center" wrapText="1"/>
    </xf>
    <xf numFmtId="14" fontId="1" fillId="2" borderId="1" xfId="50" applyNumberFormat="1" applyFont="1" applyFill="1" applyBorder="1" applyAlignment="1">
      <alignment horizontal="center" vertical="center" wrapText="1"/>
    </xf>
    <xf numFmtId="177" fontId="1" fillId="2" borderId="1" xfId="50" applyNumberFormat="1" applyFont="1" applyFill="1" applyBorder="1" applyAlignment="1">
      <alignment horizontal="right" vertical="center" wrapText="1"/>
    </xf>
    <xf numFmtId="9" fontId="1" fillId="2" borderId="1" xfId="11" applyNumberFormat="1" applyFont="1" applyFill="1" applyBorder="1" applyAlignment="1">
      <alignment horizontal="center" vertical="center" wrapText="1"/>
    </xf>
    <xf numFmtId="9" fontId="1" fillId="0" borderId="5" xfId="11" applyNumberFormat="1" applyFont="1" applyFill="1" applyBorder="1" applyAlignment="1">
      <alignment vertical="center" wrapText="1"/>
    </xf>
    <xf numFmtId="176" fontId="1" fillId="0" borderId="7" xfId="50" applyNumberFormat="1" applyFont="1" applyFill="1" applyBorder="1" applyAlignment="1">
      <alignment horizontal="center" vertical="center" wrapText="1"/>
    </xf>
    <xf numFmtId="177" fontId="1" fillId="0" borderId="7" xfId="50" applyNumberFormat="1" applyFont="1" applyFill="1" applyBorder="1" applyAlignment="1">
      <alignment horizontal="center" vertical="center" wrapText="1"/>
    </xf>
    <xf numFmtId="9" fontId="1" fillId="0" borderId="1" xfId="11" applyNumberFormat="1" applyFont="1" applyFill="1" applyBorder="1" applyAlignment="1">
      <alignment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4" fontId="4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right" vertical="center" wrapText="1"/>
    </xf>
    <xf numFmtId="177" fontId="4" fillId="0" borderId="1" xfId="50" applyNumberFormat="1" applyFont="1" applyFill="1" applyBorder="1" applyAlignment="1">
      <alignment vertical="center" wrapText="1"/>
    </xf>
    <xf numFmtId="9" fontId="4" fillId="0" borderId="1" xfId="50" applyNumberFormat="1" applyFont="1" applyFill="1" applyBorder="1" applyAlignment="1">
      <alignment horizontal="center" vertical="center" wrapText="1"/>
    </xf>
    <xf numFmtId="0" fontId="1" fillId="3" borderId="1" xfId="50" applyFont="1" applyFill="1" applyBorder="1" applyAlignment="1">
      <alignment horizontal="center" vertical="center" wrapText="1"/>
    </xf>
    <xf numFmtId="177" fontId="5" fillId="3" borderId="1" xfId="50" applyNumberFormat="1" applyFont="1" applyFill="1" applyBorder="1" applyAlignment="1">
      <alignment horizontal="right" vertical="center" wrapText="1"/>
    </xf>
    <xf numFmtId="9" fontId="1" fillId="3" borderId="1" xfId="5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 wrapText="1"/>
    </xf>
    <xf numFmtId="179" fontId="1" fillId="0" borderId="1" xfId="5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0" borderId="3" xfId="50" applyFont="1" applyFill="1" applyBorder="1" applyAlignment="1">
      <alignment horizontal="left" vertical="center" wrapText="1"/>
    </xf>
    <xf numFmtId="177" fontId="1" fillId="0" borderId="1" xfId="50" applyNumberFormat="1" applyFont="1" applyFill="1" applyBorder="1" applyAlignment="1">
      <alignment horizontal="center" vertical="center" shrinkToFit="1"/>
    </xf>
    <xf numFmtId="0" fontId="1" fillId="0" borderId="0" xfId="50" applyFont="1" applyFill="1" applyBorder="1" applyAlignment="1">
      <alignment horizontal="center" vertical="center" shrinkToFit="1"/>
    </xf>
    <xf numFmtId="178" fontId="1" fillId="0" borderId="3" xfId="50" applyNumberFormat="1" applyFont="1" applyFill="1" applyBorder="1" applyAlignment="1">
      <alignment horizontal="center" vertical="center"/>
    </xf>
    <xf numFmtId="178" fontId="1" fillId="0" borderId="4" xfId="5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/>
    </xf>
    <xf numFmtId="0" fontId="1" fillId="0" borderId="4" xfId="50" applyFont="1" applyFill="1" applyBorder="1" applyAlignment="1">
      <alignment horizontal="center" vertical="center"/>
    </xf>
    <xf numFmtId="180" fontId="1" fillId="0" borderId="1" xfId="50" applyNumberFormat="1" applyFont="1" applyFill="1" applyBorder="1" applyAlignment="1">
      <alignment horizontal="center" vertical="center" wrapText="1"/>
    </xf>
    <xf numFmtId="177" fontId="1" fillId="3" borderId="1" xfId="50" applyNumberFormat="1" applyFont="1" applyFill="1" applyBorder="1" applyAlignment="1">
      <alignment horizontal="right" vertical="center" wrapText="1"/>
    </xf>
    <xf numFmtId="181" fontId="1" fillId="0" borderId="1" xfId="11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left" vertical="top" wrapText="1"/>
    </xf>
    <xf numFmtId="177" fontId="1" fillId="3" borderId="5" xfId="50" applyNumberFormat="1" applyFont="1" applyFill="1" applyBorder="1" applyAlignment="1">
      <alignment horizontal="center" vertical="center" wrapText="1"/>
    </xf>
    <xf numFmtId="177" fontId="1" fillId="4" borderId="1" xfId="50" applyNumberFormat="1" applyFont="1" applyFill="1" applyBorder="1" applyAlignment="1">
      <alignment horizontal="right" vertical="center" wrapText="1"/>
    </xf>
    <xf numFmtId="177" fontId="1" fillId="3" borderId="5" xfId="50" applyNumberFormat="1" applyFont="1" applyFill="1" applyBorder="1" applyAlignment="1">
      <alignment horizontal="right" vertical="center" wrapText="1"/>
    </xf>
    <xf numFmtId="177" fontId="1" fillId="3" borderId="6" xfId="50" applyNumberFormat="1" applyFont="1" applyFill="1" applyBorder="1" applyAlignment="1">
      <alignment horizontal="center" vertical="center" wrapText="1"/>
    </xf>
    <xf numFmtId="177" fontId="1" fillId="3" borderId="6" xfId="50" applyNumberFormat="1" applyFont="1" applyFill="1" applyBorder="1" applyAlignment="1">
      <alignment horizontal="right" vertical="center" wrapText="1"/>
    </xf>
    <xf numFmtId="181" fontId="1" fillId="0" borderId="1" xfId="11" applyNumberFormat="1" applyFont="1" applyFill="1" applyBorder="1" applyAlignment="1">
      <alignment vertical="center" wrapText="1"/>
    </xf>
    <xf numFmtId="177" fontId="1" fillId="4" borderId="1" xfId="50" applyNumberFormat="1" applyFont="1" applyFill="1" applyBorder="1" applyAlignment="1">
      <alignment vertical="center" wrapText="1"/>
    </xf>
    <xf numFmtId="181" fontId="1" fillId="2" borderId="1" xfId="11" applyNumberFormat="1" applyFont="1" applyFill="1" applyBorder="1" applyAlignment="1">
      <alignment horizontal="center" vertical="center" wrapText="1"/>
    </xf>
    <xf numFmtId="177" fontId="1" fillId="2" borderId="1" xfId="50" applyNumberFormat="1" applyFont="1" applyFill="1" applyBorder="1" applyAlignment="1">
      <alignment horizontal="left" vertical="top" wrapText="1"/>
    </xf>
    <xf numFmtId="177" fontId="1" fillId="3" borderId="5" xfId="50" applyNumberFormat="1" applyFont="1" applyFill="1" applyBorder="1" applyAlignment="1">
      <alignment vertical="center" wrapText="1"/>
    </xf>
    <xf numFmtId="177" fontId="1" fillId="3" borderId="1" xfId="50" applyNumberFormat="1" applyFont="1" applyFill="1" applyBorder="1" applyAlignment="1">
      <alignment vertical="center" wrapText="1"/>
    </xf>
    <xf numFmtId="177" fontId="1" fillId="0" borderId="1" xfId="50" applyNumberFormat="1" applyFont="1" applyFill="1" applyBorder="1" applyAlignment="1">
      <alignment vertical="center" wrapText="1"/>
    </xf>
    <xf numFmtId="177" fontId="4" fillId="3" borderId="1" xfId="50" applyNumberFormat="1" applyFont="1" applyFill="1" applyBorder="1" applyAlignment="1">
      <alignment horizontal="right" vertical="center" wrapText="1"/>
    </xf>
    <xf numFmtId="0" fontId="4" fillId="0" borderId="1" xfId="50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177" fontId="5" fillId="0" borderId="0" xfId="50" applyNumberFormat="1" applyFont="1" applyFill="1" applyBorder="1" applyAlignment="1">
      <alignment horizontal="center" vertical="center" wrapText="1"/>
    </xf>
    <xf numFmtId="182" fontId="1" fillId="0" borderId="1" xfId="5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9" fontId="1" fillId="0" borderId="1" xfId="5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161925</xdr:colOff>
      <xdr:row>0</xdr:row>
      <xdr:rowOff>635</xdr:rowOff>
    </xdr:from>
    <xdr:to>
      <xdr:col>24</xdr:col>
      <xdr:colOff>361950</xdr:colOff>
      <xdr:row>13</xdr:row>
      <xdr:rowOff>263525</xdr:rowOff>
    </xdr:to>
    <xdr:pic>
      <xdr:nvPicPr>
        <xdr:cNvPr id="2" name="图片 1" descr="Cache_-7ba4947c5b4a3353.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8835" y="635"/>
          <a:ext cx="7934325" cy="492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30"/>
  <sheetViews>
    <sheetView topLeftCell="A7" workbookViewId="0">
      <selection activeCell="A7" sqref="$A1:$XFD1048576"/>
    </sheetView>
  </sheetViews>
  <sheetFormatPr defaultColWidth="9" defaultRowHeight="11.25"/>
  <cols>
    <col min="1" max="1" width="2.5" style="1" customWidth="1"/>
    <col min="2" max="2" width="8.63333333333333" style="2" customWidth="1"/>
    <col min="3" max="3" width="3.63333333333333" style="1" customWidth="1"/>
    <col min="4" max="4" width="10.8833333333333" style="3" customWidth="1"/>
    <col min="5" max="5" width="6.63333333333333" style="2" customWidth="1"/>
    <col min="6" max="6" width="11" style="3" customWidth="1"/>
    <col min="7" max="7" width="11.25" style="3" customWidth="1"/>
    <col min="8" max="8" width="5.38333333333333" style="4" customWidth="1"/>
    <col min="9" max="9" width="9.33333333333333" style="3" customWidth="1"/>
    <col min="10" max="10" width="8.5" style="1" customWidth="1"/>
    <col min="11" max="11" width="10" style="3" customWidth="1"/>
    <col min="12" max="12" width="5" style="3" customWidth="1"/>
    <col min="13" max="13" width="4.25" style="1" customWidth="1"/>
    <col min="14" max="14" width="11.8833333333333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6.1" customHeight="1" spans="1:15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18" t="s">
        <v>3</v>
      </c>
      <c r="K2" s="6" t="s">
        <v>4</v>
      </c>
      <c r="L2" s="6" t="s">
        <v>5</v>
      </c>
      <c r="M2" s="6"/>
      <c r="N2" s="56"/>
      <c r="O2" s="57"/>
    </row>
    <row r="3" ht="26.1" customHeight="1" spans="1:15">
      <c r="A3" s="6" t="s">
        <v>6</v>
      </c>
      <c r="B3" s="6"/>
      <c r="C3" s="9">
        <v>470041</v>
      </c>
      <c r="D3" s="10"/>
      <c r="E3" s="10"/>
      <c r="F3" s="11"/>
      <c r="G3" s="12" t="s">
        <v>7</v>
      </c>
      <c r="H3" s="13" t="s">
        <v>8</v>
      </c>
      <c r="I3" s="58"/>
      <c r="J3" s="58"/>
      <c r="K3" s="59"/>
      <c r="L3" s="6" t="s">
        <v>9</v>
      </c>
      <c r="M3" s="6"/>
      <c r="N3" s="52" t="s">
        <v>10</v>
      </c>
      <c r="O3" s="60"/>
    </row>
    <row r="4" ht="23.25" customHeight="1" spans="1:15">
      <c r="A4" s="6" t="s">
        <v>11</v>
      </c>
      <c r="B4" s="6"/>
      <c r="C4" s="9">
        <v>999268.82</v>
      </c>
      <c r="D4" s="10"/>
      <c r="E4" s="10"/>
      <c r="F4" s="11"/>
      <c r="G4" s="12" t="s">
        <v>12</v>
      </c>
      <c r="H4" s="14"/>
      <c r="I4" s="61"/>
      <c r="J4" s="61"/>
      <c r="K4" s="62"/>
      <c r="L4" s="6" t="s">
        <v>13</v>
      </c>
      <c r="M4" s="6"/>
      <c r="N4" s="63">
        <v>6390</v>
      </c>
      <c r="O4" s="60"/>
    </row>
    <row r="5" ht="26.1" customHeight="1" spans="1:15">
      <c r="A5" s="6" t="s">
        <v>14</v>
      </c>
      <c r="B5" s="6" t="s">
        <v>15</v>
      </c>
      <c r="C5" s="6"/>
      <c r="D5" s="6"/>
      <c r="E5" s="6" t="s">
        <v>16</v>
      </c>
      <c r="F5" s="6"/>
      <c r="G5" s="15" t="s">
        <v>17</v>
      </c>
      <c r="H5" s="6" t="s">
        <v>18</v>
      </c>
      <c r="I5" s="6"/>
      <c r="J5" s="6" t="s">
        <v>19</v>
      </c>
      <c r="K5" s="6"/>
      <c r="L5" s="6" t="s">
        <v>20</v>
      </c>
      <c r="M5" s="6"/>
      <c r="N5" s="15" t="s">
        <v>21</v>
      </c>
      <c r="O5" s="60"/>
    </row>
    <row r="6" ht="26.1" customHeight="1" spans="1:15">
      <c r="A6" s="6"/>
      <c r="B6" s="16" t="s">
        <v>22</v>
      </c>
      <c r="C6" s="6" t="s">
        <v>23</v>
      </c>
      <c r="D6" s="15" t="s">
        <v>24</v>
      </c>
      <c r="E6" s="16" t="s">
        <v>22</v>
      </c>
      <c r="F6" s="15" t="s">
        <v>24</v>
      </c>
      <c r="G6" s="15" t="s">
        <v>24</v>
      </c>
      <c r="H6" s="17" t="s">
        <v>25</v>
      </c>
      <c r="I6" s="15" t="s">
        <v>24</v>
      </c>
      <c r="J6" s="6" t="s">
        <v>26</v>
      </c>
      <c r="K6" s="15" t="s">
        <v>24</v>
      </c>
      <c r="L6" s="15" t="s">
        <v>24</v>
      </c>
      <c r="M6" s="6" t="s">
        <v>27</v>
      </c>
      <c r="N6" s="15"/>
      <c r="O6" s="60"/>
    </row>
    <row r="7" ht="30" customHeight="1" spans="1:15">
      <c r="A7" s="18">
        <v>1</v>
      </c>
      <c r="B7" s="19" t="s">
        <v>28</v>
      </c>
      <c r="C7" s="20" t="s">
        <v>29</v>
      </c>
      <c r="D7" s="21">
        <v>116164</v>
      </c>
      <c r="E7" s="19" t="s">
        <v>30</v>
      </c>
      <c r="F7" s="21">
        <v>116164</v>
      </c>
      <c r="G7" s="21">
        <v>116164</v>
      </c>
      <c r="H7" s="22">
        <v>0.03</v>
      </c>
      <c r="I7" s="64">
        <f t="shared" ref="I7:I15" si="0">D7*H7</f>
        <v>3484.92</v>
      </c>
      <c r="J7" s="65">
        <v>0.033909</v>
      </c>
      <c r="K7" s="64">
        <f>ROUNDUP(F7/1.03*J7,2)</f>
        <v>3824.28</v>
      </c>
      <c r="L7" s="21"/>
      <c r="M7" s="66"/>
      <c r="N7" s="64">
        <f>ROUNDUP(D7-I7-K7-L7,2)</f>
        <v>108854.8</v>
      </c>
      <c r="O7" s="60"/>
    </row>
    <row r="8" ht="30" customHeight="1" spans="1:15">
      <c r="A8" s="23">
        <v>2</v>
      </c>
      <c r="B8" s="24" t="s">
        <v>31</v>
      </c>
      <c r="C8" s="25" t="s">
        <v>29</v>
      </c>
      <c r="D8" s="26">
        <v>46480.7</v>
      </c>
      <c r="E8" s="26" t="s">
        <v>32</v>
      </c>
      <c r="F8" s="27">
        <v>46480.7</v>
      </c>
      <c r="G8" s="26">
        <v>46480.7</v>
      </c>
      <c r="H8" s="28">
        <v>0.03</v>
      </c>
      <c r="I8" s="67">
        <f t="shared" si="0"/>
        <v>1394.421</v>
      </c>
      <c r="J8" s="65">
        <v>0.033909</v>
      </c>
      <c r="K8" s="68">
        <f>ROUNDUP(F8/1.03*J8,2)</f>
        <v>1530.21</v>
      </c>
      <c r="L8" s="1"/>
      <c r="M8" s="66"/>
      <c r="N8" s="69">
        <f>ROUNDUP(D8-I8-K8-K9,2)</f>
        <v>45086.28</v>
      </c>
      <c r="O8" s="60"/>
    </row>
    <row r="9" ht="30" customHeight="1" spans="1:15">
      <c r="A9" s="29"/>
      <c r="B9" s="30"/>
      <c r="C9" s="31"/>
      <c r="D9" s="32"/>
      <c r="E9" s="32"/>
      <c r="F9" s="33"/>
      <c r="G9" s="32"/>
      <c r="H9" s="34"/>
      <c r="I9" s="70"/>
      <c r="J9" s="65"/>
      <c r="K9" s="68">
        <v>-1530.21</v>
      </c>
      <c r="L9" s="21" t="s">
        <v>33</v>
      </c>
      <c r="M9" s="66"/>
      <c r="N9" s="71"/>
      <c r="O9" s="60"/>
    </row>
    <row r="10" ht="30" customHeight="1" spans="1:15">
      <c r="A10" s="23">
        <v>3</v>
      </c>
      <c r="B10" s="24" t="s">
        <v>34</v>
      </c>
      <c r="C10" s="25" t="s">
        <v>29</v>
      </c>
      <c r="D10" s="26">
        <v>71019</v>
      </c>
      <c r="E10" s="24" t="s">
        <v>35</v>
      </c>
      <c r="F10" s="26">
        <v>71019</v>
      </c>
      <c r="G10" s="26">
        <v>71019</v>
      </c>
      <c r="H10" s="28">
        <v>0.03</v>
      </c>
      <c r="I10" s="67">
        <f t="shared" si="0"/>
        <v>2130.57</v>
      </c>
      <c r="J10" s="65">
        <v>0.033909</v>
      </c>
      <c r="K10" s="68">
        <f>ROUNDUP(F10/1.03*J10,2)</f>
        <v>2338.05</v>
      </c>
      <c r="L10" s="1"/>
      <c r="M10" s="66"/>
      <c r="N10" s="69">
        <f>ROUNDUP(D10-I10-K10-K11,2)</f>
        <v>68888.43</v>
      </c>
      <c r="O10" s="60"/>
    </row>
    <row r="11" ht="30" customHeight="1" spans="1:15">
      <c r="A11" s="29"/>
      <c r="B11" s="30"/>
      <c r="C11" s="31"/>
      <c r="D11" s="32"/>
      <c r="E11" s="30"/>
      <c r="F11" s="32"/>
      <c r="G11" s="32"/>
      <c r="H11" s="34"/>
      <c r="I11" s="70"/>
      <c r="J11" s="65"/>
      <c r="K11" s="68">
        <v>-2338.05</v>
      </c>
      <c r="L11" s="21" t="s">
        <v>36</v>
      </c>
      <c r="M11" s="66"/>
      <c r="N11" s="71"/>
      <c r="O11" s="60"/>
    </row>
    <row r="12" ht="30" customHeight="1" spans="1:15">
      <c r="A12" s="18">
        <v>4</v>
      </c>
      <c r="B12" s="19" t="s">
        <v>37</v>
      </c>
      <c r="C12" s="20" t="s">
        <v>29</v>
      </c>
      <c r="D12" s="21">
        <v>33872</v>
      </c>
      <c r="E12" s="19" t="s">
        <v>38</v>
      </c>
      <c r="F12" s="21">
        <v>33872</v>
      </c>
      <c r="G12" s="21">
        <v>33872</v>
      </c>
      <c r="H12" s="22">
        <v>0.03</v>
      </c>
      <c r="I12" s="64">
        <f t="shared" si="0"/>
        <v>1016.16</v>
      </c>
      <c r="J12" s="65">
        <v>0.033909</v>
      </c>
      <c r="K12" s="64">
        <f>ROUNDUP(F12/1.03*J12,2)</f>
        <v>1115.12</v>
      </c>
      <c r="L12" s="21"/>
      <c r="M12" s="66"/>
      <c r="N12" s="64">
        <f>ROUNDUP(D12-I12-K12-L12,2)</f>
        <v>31740.72</v>
      </c>
      <c r="O12" s="60"/>
    </row>
    <row r="13" ht="30" customHeight="1" spans="1:15">
      <c r="A13" s="23">
        <v>5</v>
      </c>
      <c r="B13" s="24" t="s">
        <v>39</v>
      </c>
      <c r="C13" s="25" t="s">
        <v>29</v>
      </c>
      <c r="D13" s="26">
        <v>50000</v>
      </c>
      <c r="E13" s="24" t="s">
        <v>40</v>
      </c>
      <c r="F13" s="26">
        <v>50000</v>
      </c>
      <c r="G13" s="26">
        <v>50000</v>
      </c>
      <c r="H13" s="28">
        <v>0.03</v>
      </c>
      <c r="I13" s="67">
        <f t="shared" si="0"/>
        <v>1500</v>
      </c>
      <c r="J13" s="65">
        <v>0.033909</v>
      </c>
      <c r="K13" s="68">
        <f>ROUNDUP(F13/1.03*J13,2)</f>
        <v>1646.07</v>
      </c>
      <c r="L13" s="21"/>
      <c r="M13" s="52"/>
      <c r="N13" s="69">
        <f>ROUNDUP(D13-I13-L13-K13-K14,2)</f>
        <v>48500</v>
      </c>
      <c r="O13" s="60"/>
    </row>
    <row r="14" ht="30" customHeight="1" spans="1:15">
      <c r="A14" s="29"/>
      <c r="B14" s="30"/>
      <c r="C14" s="31"/>
      <c r="D14" s="32"/>
      <c r="E14" s="30"/>
      <c r="F14" s="32"/>
      <c r="G14" s="32"/>
      <c r="H14" s="34"/>
      <c r="I14" s="70"/>
      <c r="J14" s="65"/>
      <c r="K14" s="68">
        <v>-1646.07</v>
      </c>
      <c r="L14" s="52" t="s">
        <v>41</v>
      </c>
      <c r="M14" s="52"/>
      <c r="N14" s="71"/>
      <c r="O14" s="60"/>
    </row>
    <row r="15" ht="30" customHeight="1" spans="1:15">
      <c r="A15" s="18">
        <v>6</v>
      </c>
      <c r="B15" s="24" t="s">
        <v>42</v>
      </c>
      <c r="C15" s="25" t="s">
        <v>29</v>
      </c>
      <c r="D15" s="26">
        <v>60000</v>
      </c>
      <c r="E15" s="24" t="s">
        <v>43</v>
      </c>
      <c r="F15" s="26">
        <v>60000</v>
      </c>
      <c r="G15" s="26">
        <v>60000</v>
      </c>
      <c r="H15" s="28">
        <v>0.03</v>
      </c>
      <c r="I15" s="67">
        <f t="shared" si="0"/>
        <v>1800</v>
      </c>
      <c r="J15" s="72">
        <v>0.033909</v>
      </c>
      <c r="K15" s="73">
        <f>ROUNDUP(F15/1.03*J15,0)</f>
        <v>1976</v>
      </c>
      <c r="L15" s="26" t="s">
        <v>44</v>
      </c>
      <c r="M15" s="52" t="s">
        <v>45</v>
      </c>
      <c r="N15" s="64">
        <f>ROUNDUP(D15-I15-N16-K15-K16,2)</f>
        <v>25200</v>
      </c>
      <c r="O15" s="60"/>
    </row>
    <row r="16" ht="30" customHeight="1" spans="1:15">
      <c r="A16" s="18">
        <v>7</v>
      </c>
      <c r="B16" s="30"/>
      <c r="C16" s="31"/>
      <c r="D16" s="32"/>
      <c r="E16" s="30"/>
      <c r="F16" s="32"/>
      <c r="G16" s="32"/>
      <c r="H16" s="34"/>
      <c r="I16" s="70"/>
      <c r="J16" s="72"/>
      <c r="K16" s="73">
        <v>-1976</v>
      </c>
      <c r="L16" s="32"/>
      <c r="M16" s="52" t="s">
        <v>46</v>
      </c>
      <c r="N16" s="64">
        <v>33000</v>
      </c>
      <c r="O16" s="60"/>
    </row>
    <row r="17" ht="15" customHeight="1" spans="1:15">
      <c r="A17" s="35"/>
      <c r="B17" s="36" t="s">
        <v>47</v>
      </c>
      <c r="C17" s="37"/>
      <c r="D17" s="38"/>
      <c r="E17" s="36"/>
      <c r="F17" s="38"/>
      <c r="G17" s="38"/>
      <c r="H17" s="39"/>
      <c r="I17" s="38"/>
      <c r="J17" s="74"/>
      <c r="K17" s="38"/>
      <c r="L17" s="38"/>
      <c r="M17" s="75"/>
      <c r="N17" s="38"/>
      <c r="O17" s="60"/>
    </row>
    <row r="18" ht="30" customHeight="1" spans="1:15">
      <c r="A18" s="18">
        <v>8</v>
      </c>
      <c r="B18" s="19" t="s">
        <v>48</v>
      </c>
      <c r="C18" s="20" t="s">
        <v>29</v>
      </c>
      <c r="D18" s="21">
        <v>291765</v>
      </c>
      <c r="E18" s="24" t="s">
        <v>49</v>
      </c>
      <c r="F18" s="26">
        <v>621733.12</v>
      </c>
      <c r="G18" s="26">
        <v>600000</v>
      </c>
      <c r="H18" s="40">
        <v>0.03</v>
      </c>
      <c r="I18" s="76">
        <f>F18*H18</f>
        <v>18651.9936</v>
      </c>
      <c r="J18" s="72">
        <v>0.033909</v>
      </c>
      <c r="K18" s="73">
        <v>20740.46</v>
      </c>
      <c r="M18" s="52" t="s">
        <v>46</v>
      </c>
      <c r="N18" s="64">
        <v>229707</v>
      </c>
      <c r="O18" s="60"/>
    </row>
    <row r="19" ht="30" customHeight="1" spans="1:15">
      <c r="A19" s="18">
        <v>9</v>
      </c>
      <c r="B19" s="19" t="s">
        <v>48</v>
      </c>
      <c r="C19" s="20" t="s">
        <v>29</v>
      </c>
      <c r="D19" s="21">
        <v>280000</v>
      </c>
      <c r="E19" s="41"/>
      <c r="F19" s="42"/>
      <c r="G19" s="42"/>
      <c r="H19" s="43"/>
      <c r="I19" s="77">
        <v>200</v>
      </c>
      <c r="J19" s="72" t="s">
        <v>50</v>
      </c>
      <c r="K19" s="73">
        <v>-20740.46</v>
      </c>
      <c r="L19" s="78" t="s">
        <v>51</v>
      </c>
      <c r="M19" s="26" t="s">
        <v>46</v>
      </c>
      <c r="N19" s="69">
        <f>D18+D19-I18-K19-N18-K18-K20</f>
        <v>313406.0064</v>
      </c>
      <c r="O19" s="60"/>
    </row>
    <row r="20" ht="30" customHeight="1" spans="1:15">
      <c r="A20" s="18"/>
      <c r="B20" s="19"/>
      <c r="C20" s="20"/>
      <c r="D20" s="21"/>
      <c r="E20" s="30"/>
      <c r="F20" s="32"/>
      <c r="G20" s="32"/>
      <c r="H20" s="43"/>
      <c r="I20" s="77">
        <v>-200</v>
      </c>
      <c r="J20" s="72" t="s">
        <v>52</v>
      </c>
      <c r="K20" s="77">
        <v>10000</v>
      </c>
      <c r="L20" s="78" t="s">
        <v>53</v>
      </c>
      <c r="M20" s="32"/>
      <c r="N20" s="71"/>
      <c r="O20" s="60"/>
    </row>
    <row r="21" ht="30" customHeight="1" spans="1:15">
      <c r="A21" s="18">
        <v>10</v>
      </c>
      <c r="B21" s="19"/>
      <c r="C21" s="20"/>
      <c r="D21" s="21"/>
      <c r="E21" s="19"/>
      <c r="F21" s="21"/>
      <c r="G21" s="78"/>
      <c r="H21" s="85"/>
      <c r="I21" s="64"/>
      <c r="J21" s="18"/>
      <c r="K21" s="64"/>
      <c r="L21" s="21"/>
      <c r="M21" s="52"/>
      <c r="N21" s="64"/>
      <c r="O21" s="60"/>
    </row>
    <row r="22" ht="26.1" customHeight="1" spans="1:15">
      <c r="A22" s="6" t="s">
        <v>54</v>
      </c>
      <c r="B22" s="6"/>
      <c r="C22" s="49" t="s">
        <v>55</v>
      </c>
      <c r="D22" s="50">
        <f>SUM(D7:D21)</f>
        <v>949300.7</v>
      </c>
      <c r="E22" s="49" t="s">
        <v>55</v>
      </c>
      <c r="F22" s="50">
        <f>SUM(F7:F21)</f>
        <v>999268.82</v>
      </c>
      <c r="G22" s="50">
        <f>SUM(G7:G21)</f>
        <v>977535.7</v>
      </c>
      <c r="H22" s="51" t="s">
        <v>55</v>
      </c>
      <c r="I22" s="50">
        <f>SUM(I7:I21)</f>
        <v>29978.0646</v>
      </c>
      <c r="J22" s="49" t="s">
        <v>55</v>
      </c>
      <c r="K22" s="50">
        <f>SUM(K7:K21)</f>
        <v>14939.4</v>
      </c>
      <c r="L22" s="50">
        <f>SUM(L7:L21)</f>
        <v>0</v>
      </c>
      <c r="M22" s="49" t="s">
        <v>55</v>
      </c>
      <c r="N22" s="50">
        <f>SUM(N7:N21)</f>
        <v>904383.2364</v>
      </c>
      <c r="O22" s="82"/>
    </row>
    <row r="23" ht="24.75" customHeight="1" spans="1:15">
      <c r="A23" s="6" t="s">
        <v>56</v>
      </c>
      <c r="B23" s="6"/>
      <c r="C23" s="6" t="s">
        <v>57</v>
      </c>
      <c r="D23" s="52">
        <f>N18+N19</f>
        <v>543113.0064</v>
      </c>
      <c r="E23" s="52"/>
      <c r="F23" s="52"/>
      <c r="G23" s="52"/>
      <c r="H23" s="15" t="s">
        <v>58</v>
      </c>
      <c r="I23" s="15"/>
      <c r="J23" s="83" t="s">
        <v>59</v>
      </c>
      <c r="K23" s="83"/>
      <c r="L23" s="83"/>
      <c r="M23" s="83"/>
      <c r="N23" s="83"/>
      <c r="O23" s="60"/>
    </row>
    <row r="24" ht="24.75" customHeight="1" spans="1:15">
      <c r="A24" s="6"/>
      <c r="B24" s="6"/>
      <c r="C24" s="6" t="s">
        <v>60</v>
      </c>
      <c r="D24" s="53" t="str">
        <f>SUBSTITUTE(SUBSTITUTE(TEXT(INT(D23),"[DBNum2][$-804]G/通用格式元"&amp;IF(INT(D23)=D23,"整",""))&amp;TEXT(MID(D23,FIND(".",D23&amp;".0")+1,1),"[DBNum2][$-804]G/通用格式角")&amp;TEXT(MID(D23,FIND(".",D23&amp;".0")+2,1),"[DBNum2][$-804]G/通用格式分"),"零角","零"),"零分","")</f>
        <v>伍拾肆万叁仟壹佰壹拾叁元零</v>
      </c>
      <c r="E24" s="53"/>
      <c r="F24" s="53"/>
      <c r="G24" s="53"/>
      <c r="H24" s="15"/>
      <c r="I24" s="15"/>
      <c r="J24" s="18" t="s">
        <v>61</v>
      </c>
      <c r="K24" s="18"/>
      <c r="L24" s="18"/>
      <c r="M24" s="18"/>
      <c r="N24" s="18"/>
      <c r="O24" s="60"/>
    </row>
    <row r="25" ht="38.1" customHeight="1" spans="1:15">
      <c r="A25" s="6" t="s">
        <v>62</v>
      </c>
      <c r="B25" s="6"/>
      <c r="C25" s="54" t="s">
        <v>63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84"/>
      <c r="O25" s="60"/>
    </row>
    <row r="26" ht="38.1" customHeight="1" spans="1:15">
      <c r="A26" s="6" t="s">
        <v>64</v>
      </c>
      <c r="B26" s="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60"/>
    </row>
    <row r="27" ht="38.1" customHeight="1" spans="1:15">
      <c r="A27" s="6" t="s">
        <v>65</v>
      </c>
      <c r="B27" s="6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60"/>
    </row>
    <row r="28" ht="38.1" customHeight="1" spans="1:15">
      <c r="A28" s="6" t="s">
        <v>66</v>
      </c>
      <c r="B28" s="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60"/>
    </row>
    <row r="29" ht="38.1" customHeight="1" spans="1:15">
      <c r="A29" s="6" t="s">
        <v>67</v>
      </c>
      <c r="B29" s="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60"/>
    </row>
    <row r="30" ht="38.1" customHeight="1" spans="1:15">
      <c r="A30" s="6" t="s">
        <v>68</v>
      </c>
      <c r="B30" s="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60"/>
    </row>
  </sheetData>
  <mergeCells count="82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2:B22"/>
    <mergeCell ref="D23:G23"/>
    <mergeCell ref="J23:N23"/>
    <mergeCell ref="D24:G24"/>
    <mergeCell ref="J24:N24"/>
    <mergeCell ref="A25:B25"/>
    <mergeCell ref="C25:N25"/>
    <mergeCell ref="A26:B26"/>
    <mergeCell ref="C26:N26"/>
    <mergeCell ref="A27:B27"/>
    <mergeCell ref="C27:N27"/>
    <mergeCell ref="A28:B28"/>
    <mergeCell ref="C28:N28"/>
    <mergeCell ref="A29:B29"/>
    <mergeCell ref="C29:N29"/>
    <mergeCell ref="A30:B30"/>
    <mergeCell ref="C30:N30"/>
    <mergeCell ref="A5:A6"/>
    <mergeCell ref="A8:A9"/>
    <mergeCell ref="A10:A11"/>
    <mergeCell ref="A13:A14"/>
    <mergeCell ref="B8:B9"/>
    <mergeCell ref="B10:B11"/>
    <mergeCell ref="B13:B14"/>
    <mergeCell ref="B15:B16"/>
    <mergeCell ref="C8:C9"/>
    <mergeCell ref="C10:C11"/>
    <mergeCell ref="C13:C14"/>
    <mergeCell ref="C15:C16"/>
    <mergeCell ref="D8:D9"/>
    <mergeCell ref="D10:D11"/>
    <mergeCell ref="D13:D14"/>
    <mergeCell ref="D15:D16"/>
    <mergeCell ref="E8:E9"/>
    <mergeCell ref="E10:E11"/>
    <mergeCell ref="E13:E14"/>
    <mergeCell ref="E15:E16"/>
    <mergeCell ref="E18:E20"/>
    <mergeCell ref="F8:F9"/>
    <mergeCell ref="F10:F11"/>
    <mergeCell ref="F13:F14"/>
    <mergeCell ref="F15:F16"/>
    <mergeCell ref="F18:F20"/>
    <mergeCell ref="G8:G9"/>
    <mergeCell ref="G10:G11"/>
    <mergeCell ref="G13:G14"/>
    <mergeCell ref="G15:G16"/>
    <mergeCell ref="G18:G20"/>
    <mergeCell ref="H8:H9"/>
    <mergeCell ref="H10:H11"/>
    <mergeCell ref="H13:H14"/>
    <mergeCell ref="H15:H16"/>
    <mergeCell ref="I8:I9"/>
    <mergeCell ref="I10:I11"/>
    <mergeCell ref="I13:I14"/>
    <mergeCell ref="I15:I16"/>
    <mergeCell ref="L15:L16"/>
    <mergeCell ref="M19:M20"/>
    <mergeCell ref="N5:N6"/>
    <mergeCell ref="N8:N9"/>
    <mergeCell ref="N10:N11"/>
    <mergeCell ref="N13:N14"/>
    <mergeCell ref="N19:N20"/>
    <mergeCell ref="A23:B24"/>
    <mergeCell ref="H23:I24"/>
  </mergeCells>
  <pageMargins left="0.196850393700787" right="0.196850393700787" top="0.748031496062992" bottom="0.551181102362205" header="0.31496062992126" footer="0.31496062992126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Q24" sqref="Q24"/>
    </sheetView>
  </sheetViews>
  <sheetFormatPr defaultColWidth="9" defaultRowHeight="11.25"/>
  <cols>
    <col min="1" max="1" width="2.5" style="1" customWidth="1"/>
    <col min="2" max="2" width="8.63333333333333" style="2" customWidth="1"/>
    <col min="3" max="3" width="3.63333333333333" style="1" customWidth="1"/>
    <col min="4" max="4" width="10.8833333333333" style="3" customWidth="1"/>
    <col min="5" max="5" width="6.63333333333333" style="2" customWidth="1"/>
    <col min="6" max="6" width="11" style="3" customWidth="1"/>
    <col min="7" max="7" width="11.25" style="3" customWidth="1"/>
    <col min="8" max="8" width="5.38333333333333" style="4" customWidth="1"/>
    <col min="9" max="9" width="9.33333333333333" style="3" customWidth="1"/>
    <col min="10" max="10" width="8.5" style="1" customWidth="1"/>
    <col min="11" max="11" width="10" style="3" customWidth="1"/>
    <col min="12" max="12" width="5" style="3" customWidth="1"/>
    <col min="13" max="13" width="4.25" style="1" customWidth="1"/>
    <col min="14" max="14" width="11.8833333333333" style="3" customWidth="1"/>
    <col min="15" max="15" width="5.75" style="1" customWidth="1"/>
    <col min="16" max="16" width="23.75" style="1" customWidth="1"/>
    <col min="17" max="16384" width="9" style="1"/>
  </cols>
  <sheetData>
    <row r="1" s="1" customFormat="1" ht="29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6.1" customHeight="1" spans="1:15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18" t="s">
        <v>3</v>
      </c>
      <c r="K2" s="6" t="s">
        <v>4</v>
      </c>
      <c r="L2" s="6" t="s">
        <v>5</v>
      </c>
      <c r="M2" s="6"/>
      <c r="N2" s="56"/>
      <c r="O2" s="57"/>
    </row>
    <row r="3" s="1" customFormat="1" ht="26.1" customHeight="1" spans="1:15">
      <c r="A3" s="6" t="s">
        <v>6</v>
      </c>
      <c r="B3" s="6"/>
      <c r="C3" s="9">
        <v>470041</v>
      </c>
      <c r="D3" s="10"/>
      <c r="E3" s="10"/>
      <c r="F3" s="11"/>
      <c r="G3" s="12" t="s">
        <v>7</v>
      </c>
      <c r="H3" s="13" t="s">
        <v>8</v>
      </c>
      <c r="I3" s="58"/>
      <c r="J3" s="58"/>
      <c r="K3" s="59"/>
      <c r="L3" s="6" t="s">
        <v>9</v>
      </c>
      <c r="M3" s="6"/>
      <c r="N3" s="52" t="s">
        <v>10</v>
      </c>
      <c r="O3" s="60"/>
    </row>
    <row r="4" s="1" customFormat="1" ht="23.25" customHeight="1" spans="1:15">
      <c r="A4" s="6" t="s">
        <v>11</v>
      </c>
      <c r="B4" s="6"/>
      <c r="C4" s="9">
        <v>999268.82</v>
      </c>
      <c r="D4" s="10"/>
      <c r="E4" s="10"/>
      <c r="F4" s="11"/>
      <c r="G4" s="12" t="s">
        <v>12</v>
      </c>
      <c r="H4" s="14"/>
      <c r="I4" s="61"/>
      <c r="J4" s="61"/>
      <c r="K4" s="62"/>
      <c r="L4" s="6" t="s">
        <v>13</v>
      </c>
      <c r="M4" s="6"/>
      <c r="N4" s="63">
        <v>6390</v>
      </c>
      <c r="O4" s="60"/>
    </row>
    <row r="5" s="1" customFormat="1" ht="26.1" customHeight="1" spans="1:15">
      <c r="A5" s="6" t="s">
        <v>14</v>
      </c>
      <c r="B5" s="6" t="s">
        <v>15</v>
      </c>
      <c r="C5" s="6"/>
      <c r="D5" s="6"/>
      <c r="E5" s="6" t="s">
        <v>16</v>
      </c>
      <c r="F5" s="6"/>
      <c r="G5" s="15" t="s">
        <v>17</v>
      </c>
      <c r="H5" s="6" t="s">
        <v>18</v>
      </c>
      <c r="I5" s="6"/>
      <c r="J5" s="6" t="s">
        <v>19</v>
      </c>
      <c r="K5" s="6"/>
      <c r="L5" s="6" t="s">
        <v>20</v>
      </c>
      <c r="M5" s="6"/>
      <c r="N5" s="15" t="s">
        <v>21</v>
      </c>
      <c r="O5" s="60"/>
    </row>
    <row r="6" s="1" customFormat="1" ht="26.1" customHeight="1" spans="1:15">
      <c r="A6" s="6"/>
      <c r="B6" s="16" t="s">
        <v>22</v>
      </c>
      <c r="C6" s="6" t="s">
        <v>23</v>
      </c>
      <c r="D6" s="15" t="s">
        <v>24</v>
      </c>
      <c r="E6" s="16" t="s">
        <v>22</v>
      </c>
      <c r="F6" s="15" t="s">
        <v>24</v>
      </c>
      <c r="G6" s="15" t="s">
        <v>24</v>
      </c>
      <c r="H6" s="17" t="s">
        <v>25</v>
      </c>
      <c r="I6" s="15" t="s">
        <v>24</v>
      </c>
      <c r="J6" s="6" t="s">
        <v>26</v>
      </c>
      <c r="K6" s="15" t="s">
        <v>24</v>
      </c>
      <c r="L6" s="15" t="s">
        <v>24</v>
      </c>
      <c r="M6" s="6" t="s">
        <v>27</v>
      </c>
      <c r="N6" s="15"/>
      <c r="O6" s="60"/>
    </row>
    <row r="7" s="1" customFormat="1" ht="30" customHeight="1" spans="1:15">
      <c r="A7" s="18">
        <v>1</v>
      </c>
      <c r="B7" s="19" t="s">
        <v>28</v>
      </c>
      <c r="C7" s="20" t="s">
        <v>29</v>
      </c>
      <c r="D7" s="21">
        <v>116164</v>
      </c>
      <c r="E7" s="19" t="s">
        <v>30</v>
      </c>
      <c r="F7" s="21">
        <v>116164</v>
      </c>
      <c r="G7" s="21">
        <v>116164</v>
      </c>
      <c r="H7" s="22">
        <v>0.03</v>
      </c>
      <c r="I7" s="64">
        <f t="shared" ref="I7:I10" si="0">D7*H7</f>
        <v>3484.92</v>
      </c>
      <c r="J7" s="65">
        <v>0.033909</v>
      </c>
      <c r="K7" s="64">
        <f t="shared" ref="K7:K10" si="1">ROUNDUP(F7/1.03*J7,2)</f>
        <v>3824.28</v>
      </c>
      <c r="L7" s="21"/>
      <c r="M7" s="66"/>
      <c r="N7" s="64">
        <f>ROUNDUP(D7-I7-K7-L7,2)</f>
        <v>108854.8</v>
      </c>
      <c r="O7" s="60"/>
    </row>
    <row r="8" s="1" customFormat="1" ht="30" customHeight="1" spans="1:15">
      <c r="A8" s="23">
        <v>2</v>
      </c>
      <c r="B8" s="24" t="s">
        <v>31</v>
      </c>
      <c r="C8" s="25" t="s">
        <v>29</v>
      </c>
      <c r="D8" s="26">
        <v>46480.7</v>
      </c>
      <c r="E8" s="26" t="s">
        <v>32</v>
      </c>
      <c r="F8" s="27">
        <v>46480.7</v>
      </c>
      <c r="G8" s="26">
        <v>46480.7</v>
      </c>
      <c r="H8" s="28">
        <v>0.03</v>
      </c>
      <c r="I8" s="67">
        <f t="shared" si="0"/>
        <v>1394.421</v>
      </c>
      <c r="J8" s="65">
        <v>0.033909</v>
      </c>
      <c r="K8" s="68">
        <f t="shared" si="1"/>
        <v>1530.21</v>
      </c>
      <c r="M8" s="66"/>
      <c r="N8" s="69">
        <f>ROUNDUP(D8-I8-K8-K9,2)</f>
        <v>45086.28</v>
      </c>
      <c r="O8" s="60"/>
    </row>
    <row r="9" s="1" customFormat="1" ht="30" customHeight="1" spans="1:15">
      <c r="A9" s="29"/>
      <c r="B9" s="30"/>
      <c r="C9" s="31"/>
      <c r="D9" s="32"/>
      <c r="E9" s="32"/>
      <c r="F9" s="33"/>
      <c r="G9" s="32"/>
      <c r="H9" s="34"/>
      <c r="I9" s="70"/>
      <c r="J9" s="65"/>
      <c r="K9" s="68">
        <v>-1530.21</v>
      </c>
      <c r="L9" s="21" t="s">
        <v>33</v>
      </c>
      <c r="M9" s="66"/>
      <c r="N9" s="71"/>
      <c r="O9" s="60"/>
    </row>
    <row r="10" s="1" customFormat="1" ht="30" customHeight="1" spans="1:15">
      <c r="A10" s="23">
        <v>3</v>
      </c>
      <c r="B10" s="24" t="s">
        <v>34</v>
      </c>
      <c r="C10" s="25" t="s">
        <v>29</v>
      </c>
      <c r="D10" s="26">
        <v>71019</v>
      </c>
      <c r="E10" s="24" t="s">
        <v>35</v>
      </c>
      <c r="F10" s="26">
        <v>71019</v>
      </c>
      <c r="G10" s="26">
        <v>71019</v>
      </c>
      <c r="H10" s="28">
        <v>0.03</v>
      </c>
      <c r="I10" s="67">
        <f t="shared" si="0"/>
        <v>2130.57</v>
      </c>
      <c r="J10" s="65">
        <v>0.033909</v>
      </c>
      <c r="K10" s="68">
        <f t="shared" si="1"/>
        <v>2338.05</v>
      </c>
      <c r="M10" s="66"/>
      <c r="N10" s="69">
        <f>ROUNDUP(D10-I10-K10-K11,2)</f>
        <v>68888.43</v>
      </c>
      <c r="O10" s="60"/>
    </row>
    <row r="11" s="1" customFormat="1" ht="30" customHeight="1" spans="1:15">
      <c r="A11" s="29"/>
      <c r="B11" s="30"/>
      <c r="C11" s="31"/>
      <c r="D11" s="32"/>
      <c r="E11" s="30"/>
      <c r="F11" s="32"/>
      <c r="G11" s="32"/>
      <c r="H11" s="34"/>
      <c r="I11" s="70"/>
      <c r="J11" s="65"/>
      <c r="K11" s="68">
        <v>-2338.05</v>
      </c>
      <c r="L11" s="21" t="s">
        <v>36</v>
      </c>
      <c r="M11" s="66"/>
      <c r="N11" s="71"/>
      <c r="O11" s="60"/>
    </row>
    <row r="12" s="1" customFormat="1" ht="30" customHeight="1" spans="1:15">
      <c r="A12" s="18">
        <v>4</v>
      </c>
      <c r="B12" s="19" t="s">
        <v>37</v>
      </c>
      <c r="C12" s="20" t="s">
        <v>29</v>
      </c>
      <c r="D12" s="21">
        <v>33872</v>
      </c>
      <c r="E12" s="19" t="s">
        <v>38</v>
      </c>
      <c r="F12" s="21">
        <v>33872</v>
      </c>
      <c r="G12" s="21">
        <v>33872</v>
      </c>
      <c r="H12" s="22">
        <v>0.03</v>
      </c>
      <c r="I12" s="64">
        <f t="shared" ref="I12:I15" si="2">D12*H12</f>
        <v>1016.16</v>
      </c>
      <c r="J12" s="65">
        <v>0.033909</v>
      </c>
      <c r="K12" s="64">
        <f>ROUNDUP(F12/1.03*J12,2)</f>
        <v>1115.12</v>
      </c>
      <c r="L12" s="21"/>
      <c r="M12" s="66"/>
      <c r="N12" s="64">
        <f>ROUNDUP(D12-I12-K12-L12,2)</f>
        <v>31740.72</v>
      </c>
      <c r="O12" s="60"/>
    </row>
    <row r="13" s="1" customFormat="1" ht="30" customHeight="1" spans="1:15">
      <c r="A13" s="23">
        <v>5</v>
      </c>
      <c r="B13" s="24" t="s">
        <v>39</v>
      </c>
      <c r="C13" s="25" t="s">
        <v>29</v>
      </c>
      <c r="D13" s="26">
        <v>50000</v>
      </c>
      <c r="E13" s="24" t="s">
        <v>40</v>
      </c>
      <c r="F13" s="26">
        <v>50000</v>
      </c>
      <c r="G13" s="26">
        <v>50000</v>
      </c>
      <c r="H13" s="28">
        <v>0.03</v>
      </c>
      <c r="I13" s="67">
        <f t="shared" si="2"/>
        <v>1500</v>
      </c>
      <c r="J13" s="65">
        <v>0.033909</v>
      </c>
      <c r="K13" s="68">
        <f>ROUNDUP(F13/1.03*J13,2)</f>
        <v>1646.07</v>
      </c>
      <c r="L13" s="21"/>
      <c r="M13" s="52"/>
      <c r="N13" s="69">
        <f>ROUNDUP(D13-I13-L13-K13-K14,2)</f>
        <v>48500</v>
      </c>
      <c r="O13" s="60"/>
    </row>
    <row r="14" s="1" customFormat="1" ht="30" customHeight="1" spans="1:15">
      <c r="A14" s="29"/>
      <c r="B14" s="30"/>
      <c r="C14" s="31"/>
      <c r="D14" s="32"/>
      <c r="E14" s="30"/>
      <c r="F14" s="32"/>
      <c r="G14" s="32"/>
      <c r="H14" s="34"/>
      <c r="I14" s="70"/>
      <c r="J14" s="65"/>
      <c r="K14" s="68">
        <v>-1646.07</v>
      </c>
      <c r="L14" s="52" t="s">
        <v>41</v>
      </c>
      <c r="M14" s="52"/>
      <c r="N14" s="71"/>
      <c r="O14" s="60"/>
    </row>
    <row r="15" s="1" customFormat="1" ht="30" customHeight="1" spans="1:15">
      <c r="A15" s="18">
        <v>6</v>
      </c>
      <c r="B15" s="24" t="s">
        <v>42</v>
      </c>
      <c r="C15" s="25" t="s">
        <v>29</v>
      </c>
      <c r="D15" s="26">
        <v>60000</v>
      </c>
      <c r="E15" s="24" t="s">
        <v>43</v>
      </c>
      <c r="F15" s="26">
        <v>60000</v>
      </c>
      <c r="G15" s="26">
        <v>60000</v>
      </c>
      <c r="H15" s="28">
        <v>0.03</v>
      </c>
      <c r="I15" s="67">
        <f t="shared" si="2"/>
        <v>1800</v>
      </c>
      <c r="J15" s="72">
        <v>0.033909</v>
      </c>
      <c r="K15" s="73">
        <f>ROUNDUP(F15/1.03*J15,0)</f>
        <v>1976</v>
      </c>
      <c r="L15" s="26" t="s">
        <v>44</v>
      </c>
      <c r="M15" s="52" t="s">
        <v>45</v>
      </c>
      <c r="N15" s="64">
        <f>ROUNDUP(D15-I15-N16-K15-K16,2)</f>
        <v>25200</v>
      </c>
      <c r="O15" s="60"/>
    </row>
    <row r="16" s="1" customFormat="1" ht="30" customHeight="1" spans="1:15">
      <c r="A16" s="18">
        <v>7</v>
      </c>
      <c r="B16" s="30"/>
      <c r="C16" s="31"/>
      <c r="D16" s="32"/>
      <c r="E16" s="30"/>
      <c r="F16" s="32"/>
      <c r="G16" s="32"/>
      <c r="H16" s="34"/>
      <c r="I16" s="70"/>
      <c r="J16" s="72"/>
      <c r="K16" s="73">
        <v>-1976</v>
      </c>
      <c r="L16" s="32"/>
      <c r="M16" s="52" t="s">
        <v>46</v>
      </c>
      <c r="N16" s="64">
        <v>33000</v>
      </c>
      <c r="O16" s="60"/>
    </row>
    <row r="17" s="1" customFormat="1" ht="15" customHeight="1" spans="1:15">
      <c r="A17" s="35"/>
      <c r="B17" s="36" t="s">
        <v>47</v>
      </c>
      <c r="C17" s="37"/>
      <c r="D17" s="38"/>
      <c r="E17" s="36"/>
      <c r="F17" s="38"/>
      <c r="G17" s="38"/>
      <c r="H17" s="39"/>
      <c r="I17" s="38"/>
      <c r="J17" s="74"/>
      <c r="K17" s="38"/>
      <c r="L17" s="38"/>
      <c r="M17" s="75"/>
      <c r="N17" s="38"/>
      <c r="O17" s="60"/>
    </row>
    <row r="18" s="1" customFormat="1" ht="30" customHeight="1" spans="1:15">
      <c r="A18" s="18">
        <v>8</v>
      </c>
      <c r="B18" s="19" t="s">
        <v>48</v>
      </c>
      <c r="C18" s="20" t="s">
        <v>29</v>
      </c>
      <c r="D18" s="21">
        <v>291765</v>
      </c>
      <c r="E18" s="24" t="s">
        <v>49</v>
      </c>
      <c r="F18" s="26">
        <v>621733.12</v>
      </c>
      <c r="G18" s="26">
        <v>600000</v>
      </c>
      <c r="H18" s="40">
        <v>0.03</v>
      </c>
      <c r="I18" s="76">
        <f>F18*H18</f>
        <v>18651.9936</v>
      </c>
      <c r="J18" s="72">
        <v>0.033909</v>
      </c>
      <c r="K18" s="73">
        <v>20740.46</v>
      </c>
      <c r="L18" s="3"/>
      <c r="M18" s="52" t="s">
        <v>46</v>
      </c>
      <c r="N18" s="64">
        <v>229707</v>
      </c>
      <c r="O18" s="60"/>
    </row>
    <row r="19" s="1" customFormat="1" ht="30" customHeight="1" spans="1:15">
      <c r="A19" s="18">
        <v>9</v>
      </c>
      <c r="B19" s="19" t="s">
        <v>48</v>
      </c>
      <c r="C19" s="20" t="s">
        <v>29</v>
      </c>
      <c r="D19" s="21">
        <v>280000</v>
      </c>
      <c r="E19" s="41"/>
      <c r="F19" s="42"/>
      <c r="G19" s="42"/>
      <c r="H19" s="43"/>
      <c r="I19" s="77">
        <v>200</v>
      </c>
      <c r="J19" s="72" t="s">
        <v>50</v>
      </c>
      <c r="K19" s="73">
        <v>-20740.46</v>
      </c>
      <c r="L19" s="78" t="s">
        <v>51</v>
      </c>
      <c r="M19" s="26" t="s">
        <v>46</v>
      </c>
      <c r="N19" s="69">
        <f>D18+D19-I18-K19-N18-K18-K20</f>
        <v>313406.0064</v>
      </c>
      <c r="O19" s="60"/>
    </row>
    <row r="20" s="1" customFormat="1" ht="30" customHeight="1" spans="1:15">
      <c r="A20" s="18"/>
      <c r="B20" s="19"/>
      <c r="C20" s="20"/>
      <c r="D20" s="21"/>
      <c r="E20" s="30"/>
      <c r="F20" s="32"/>
      <c r="G20" s="32"/>
      <c r="H20" s="43"/>
      <c r="I20" s="77">
        <v>-200</v>
      </c>
      <c r="J20" s="72" t="s">
        <v>52</v>
      </c>
      <c r="K20" s="77">
        <v>10000</v>
      </c>
      <c r="L20" s="78" t="s">
        <v>53</v>
      </c>
      <c r="M20" s="32"/>
      <c r="N20" s="71"/>
      <c r="O20" s="60"/>
    </row>
    <row r="21" s="1" customFormat="1" ht="30" customHeight="1" spans="1:15">
      <c r="A21" s="18">
        <v>10</v>
      </c>
      <c r="B21" s="44" t="s">
        <v>69</v>
      </c>
      <c r="C21" s="45" t="s">
        <v>29</v>
      </c>
      <c r="D21" s="46">
        <v>49963.44</v>
      </c>
      <c r="E21" s="44"/>
      <c r="F21" s="46"/>
      <c r="G21" s="47"/>
      <c r="H21" s="48"/>
      <c r="I21" s="79"/>
      <c r="J21" s="80"/>
      <c r="K21" s="79"/>
      <c r="L21" s="46">
        <v>50</v>
      </c>
      <c r="M21" s="81" t="s">
        <v>46</v>
      </c>
      <c r="N21" s="79">
        <f>D21-I21-K21-L21</f>
        <v>49913.44</v>
      </c>
      <c r="O21" s="60"/>
    </row>
    <row r="22" s="1" customFormat="1" ht="26.1" customHeight="1" spans="1:15">
      <c r="A22" s="6" t="s">
        <v>54</v>
      </c>
      <c r="B22" s="6"/>
      <c r="C22" s="49" t="s">
        <v>55</v>
      </c>
      <c r="D22" s="50">
        <f t="shared" ref="D22:G22" si="3">SUM(D7:D21)</f>
        <v>999264.14</v>
      </c>
      <c r="E22" s="49" t="s">
        <v>55</v>
      </c>
      <c r="F22" s="50">
        <f t="shared" si="3"/>
        <v>999268.82</v>
      </c>
      <c r="G22" s="50">
        <f t="shared" si="3"/>
        <v>977535.7</v>
      </c>
      <c r="H22" s="51" t="s">
        <v>55</v>
      </c>
      <c r="I22" s="50">
        <f t="shared" ref="I22:L22" si="4">SUM(I7:I21)</f>
        <v>29978.0646</v>
      </c>
      <c r="J22" s="49" t="s">
        <v>55</v>
      </c>
      <c r="K22" s="50">
        <f t="shared" si="4"/>
        <v>14939.4</v>
      </c>
      <c r="L22" s="50">
        <f t="shared" si="4"/>
        <v>50</v>
      </c>
      <c r="M22" s="49" t="s">
        <v>55</v>
      </c>
      <c r="N22" s="50">
        <f>SUM(N7:N21)</f>
        <v>954296.6764</v>
      </c>
      <c r="O22" s="82"/>
    </row>
    <row r="23" s="1" customFormat="1" ht="24.75" customHeight="1" spans="1:15">
      <c r="A23" s="6" t="s">
        <v>56</v>
      </c>
      <c r="B23" s="6"/>
      <c r="C23" s="6" t="s">
        <v>57</v>
      </c>
      <c r="D23" s="52">
        <v>49913.44</v>
      </c>
      <c r="E23" s="52"/>
      <c r="F23" s="52"/>
      <c r="G23" s="52"/>
      <c r="H23" s="15" t="s">
        <v>58</v>
      </c>
      <c r="I23" s="15"/>
      <c r="J23" s="83" t="s">
        <v>59</v>
      </c>
      <c r="K23" s="83"/>
      <c r="L23" s="83"/>
      <c r="M23" s="83"/>
      <c r="N23" s="83"/>
      <c r="O23" s="60"/>
    </row>
    <row r="24" s="1" customFormat="1" ht="24.75" customHeight="1" spans="1:15">
      <c r="A24" s="6"/>
      <c r="B24" s="6"/>
      <c r="C24" s="6" t="s">
        <v>60</v>
      </c>
      <c r="D24" s="53" t="str">
        <f>SUBSTITUTE(SUBSTITUTE(TEXT(INT(D23),"[DBNum2][$-804]G/通用格式元"&amp;IF(INT(D23)=D23,"整",""))&amp;TEXT(MID(D23,FIND(".",D23&amp;".0")+1,1),"[DBNum2][$-804]G/通用格式角")&amp;TEXT(MID(D23,FIND(".",D23&amp;".0")+2,1),"[DBNum2][$-804]G/通用格式分"),"零角","零"),"零分","")</f>
        <v>肆万玖仟玖佰壹拾叁元肆角肆分</v>
      </c>
      <c r="E24" s="53"/>
      <c r="F24" s="53"/>
      <c r="G24" s="53"/>
      <c r="H24" s="15"/>
      <c r="I24" s="15"/>
      <c r="J24" s="18" t="s">
        <v>61</v>
      </c>
      <c r="K24" s="18"/>
      <c r="L24" s="18"/>
      <c r="M24" s="18"/>
      <c r="N24" s="18"/>
      <c r="O24" s="60"/>
    </row>
    <row r="25" s="1" customFormat="1" ht="38.1" customHeight="1" spans="1:15">
      <c r="A25" s="6" t="s">
        <v>62</v>
      </c>
      <c r="B25" s="6"/>
      <c r="C25" s="54" t="s">
        <v>63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84"/>
      <c r="O25" s="60"/>
    </row>
    <row r="26" s="1" customFormat="1" ht="38.1" customHeight="1" spans="1:15">
      <c r="A26" s="6" t="s">
        <v>64</v>
      </c>
      <c r="B26" s="6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60"/>
    </row>
    <row r="27" s="1" customFormat="1" ht="38.1" customHeight="1" spans="1:15">
      <c r="A27" s="6" t="s">
        <v>65</v>
      </c>
      <c r="B27" s="6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60"/>
    </row>
    <row r="28" s="1" customFormat="1" ht="38.1" customHeight="1" spans="1:15">
      <c r="A28" s="6" t="s">
        <v>66</v>
      </c>
      <c r="B28" s="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60"/>
    </row>
    <row r="29" s="1" customFormat="1" ht="38.1" customHeight="1" spans="1:15">
      <c r="A29" s="6" t="s">
        <v>67</v>
      </c>
      <c r="B29" s="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60"/>
    </row>
    <row r="30" s="1" customFormat="1" ht="38.1" customHeight="1" spans="1:15">
      <c r="A30" s="6" t="s">
        <v>68</v>
      </c>
      <c r="B30" s="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60"/>
    </row>
  </sheetData>
  <mergeCells count="82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2:B22"/>
    <mergeCell ref="D23:G23"/>
    <mergeCell ref="J23:N23"/>
    <mergeCell ref="D24:G24"/>
    <mergeCell ref="J24:N24"/>
    <mergeCell ref="A25:B25"/>
    <mergeCell ref="C25:N25"/>
    <mergeCell ref="A26:B26"/>
    <mergeCell ref="C26:N26"/>
    <mergeCell ref="A27:B27"/>
    <mergeCell ref="C27:N27"/>
    <mergeCell ref="A28:B28"/>
    <mergeCell ref="C28:N28"/>
    <mergeCell ref="A29:B29"/>
    <mergeCell ref="C29:N29"/>
    <mergeCell ref="A30:B30"/>
    <mergeCell ref="C30:N30"/>
    <mergeCell ref="A5:A6"/>
    <mergeCell ref="A8:A9"/>
    <mergeCell ref="A10:A11"/>
    <mergeCell ref="A13:A14"/>
    <mergeCell ref="B8:B9"/>
    <mergeCell ref="B10:B11"/>
    <mergeCell ref="B13:B14"/>
    <mergeCell ref="B15:B16"/>
    <mergeCell ref="C8:C9"/>
    <mergeCell ref="C10:C11"/>
    <mergeCell ref="C13:C14"/>
    <mergeCell ref="C15:C16"/>
    <mergeCell ref="D8:D9"/>
    <mergeCell ref="D10:D11"/>
    <mergeCell ref="D13:D14"/>
    <mergeCell ref="D15:D16"/>
    <mergeCell ref="E8:E9"/>
    <mergeCell ref="E10:E11"/>
    <mergeCell ref="E13:E14"/>
    <mergeCell ref="E15:E16"/>
    <mergeCell ref="E18:E20"/>
    <mergeCell ref="F8:F9"/>
    <mergeCell ref="F10:F11"/>
    <mergeCell ref="F13:F14"/>
    <mergeCell ref="F15:F16"/>
    <mergeCell ref="F18:F20"/>
    <mergeCell ref="G8:G9"/>
    <mergeCell ref="G10:G11"/>
    <mergeCell ref="G13:G14"/>
    <mergeCell ref="G15:G16"/>
    <mergeCell ref="G18:G20"/>
    <mergeCell ref="H8:H9"/>
    <mergeCell ref="H10:H11"/>
    <mergeCell ref="H13:H14"/>
    <mergeCell ref="H15:H16"/>
    <mergeCell ref="I8:I9"/>
    <mergeCell ref="I10:I11"/>
    <mergeCell ref="I13:I14"/>
    <mergeCell ref="I15:I16"/>
    <mergeCell ref="L15:L16"/>
    <mergeCell ref="M19:M20"/>
    <mergeCell ref="N5:N6"/>
    <mergeCell ref="N8:N9"/>
    <mergeCell ref="N10:N11"/>
    <mergeCell ref="N13:N14"/>
    <mergeCell ref="N19:N20"/>
    <mergeCell ref="A23:B24"/>
    <mergeCell ref="H23:I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NEW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2016-06-04T08:00:00Z</dcterms:created>
  <cp:lastPrinted>2018-07-09T02:22:00Z</cp:lastPrinted>
  <dcterms:modified xsi:type="dcterms:W3CDTF">2021-09-24T05:49:09Z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708385A6DC4A4F0AA8F99D04D20DB6B1</vt:lpwstr>
  </property>
</Properties>
</file>