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1" sheetId="8" r:id="rId1"/>
    <sheet name="2000" sheetId="9" r:id="rId2"/>
    <sheet name="2" sheetId="10" r:id="rId3"/>
    <sheet name="3" sheetId="11" r:id="rId4"/>
    <sheet name="4" sheetId="12" r:id="rId5"/>
    <sheet name="5" sheetId="14" r:id="rId6"/>
    <sheet name="终结" sheetId="13" r:id="rId7"/>
  </sheets>
  <calcPr calcId="144525" concurrentCalc="0"/>
</workbook>
</file>

<file path=xl/sharedStrings.xml><?xml version="1.0" encoding="utf-8"?>
<sst xmlns="http://schemas.openxmlformats.org/spreadsheetml/2006/main" count="600" uniqueCount="95">
  <si>
    <t xml:space="preserve">工程款支付证书 </t>
  </si>
  <si>
    <t>工程名称</t>
  </si>
  <si>
    <t>阜南县张寨镇十三五农村道路畅通工程（第三批）建设项目02标</t>
  </si>
  <si>
    <t>ERP编号</t>
  </si>
  <si>
    <t>档案编号</t>
  </si>
  <si>
    <t>CD2017-009</t>
  </si>
  <si>
    <t>2017.1.22</t>
  </si>
  <si>
    <t>熊 伟</t>
  </si>
  <si>
    <t>150日历天</t>
  </si>
  <si>
    <t>阜南县
张寨镇</t>
  </si>
  <si>
    <t>唐  智13905685983</t>
  </si>
  <si>
    <t>中标书、施工合
同及投资协议原件</t>
  </si>
  <si>
    <t>中标（现场负责人席祖强15178189152）</t>
  </si>
  <si>
    <t>合同金额</t>
  </si>
  <si>
    <t>中标  日期</t>
  </si>
  <si>
    <t>已    供       工程资料</t>
  </si>
  <si>
    <t>中标通知书、施工合同及投资协议</t>
  </si>
  <si>
    <t>庐江</t>
  </si>
  <si>
    <t>责任  单位</t>
  </si>
  <si>
    <t>经营中心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</si>
  <si>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</si>
  <si>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</si>
  <si>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</si>
  <si>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</si>
  <si>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</si>
  <si>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</si>
  <si>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</si>
  <si>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</si>
  <si>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</si>
  <si>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</si>
  <si>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</si>
  <si>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</si>
  <si>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</si>
  <si>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</si>
  <si>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</si>
  <si>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</si>
  <si>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</si>
  <si>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</si>
  <si>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</si>
  <si>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见下</t>
  </si>
  <si>
    <t>暂扣企业所得税34万</t>
  </si>
  <si>
    <t>唐智</t>
  </si>
  <si>
    <t>2017.8.14办理外经证费用500    +2017.2.28项目印章200   +2017.7.21进度会议熊伟出场费1000车费1800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</si>
  <si>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</si>
  <si>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</si>
  <si>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</si>
  <si>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</si>
  <si>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</si>
  <si>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</si>
  <si>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</si>
  <si>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</si>
  <si>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</si>
  <si>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借条已供。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</si>
  <si>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</si>
  <si>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</si>
  <si>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</si>
  <si>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</si>
  <si>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</si>
  <si>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</si>
  <si>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</si>
  <si>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</si>
  <si>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本次  没办完</t>
  </si>
  <si>
    <t>暂扣企业所得税60万</t>
  </si>
  <si>
    <t>此次借条已提供。</t>
  </si>
  <si>
    <t xml:space="preserve">本次 </t>
  </si>
  <si>
    <t>成本足够退暂扣</t>
  </si>
  <si>
    <t>11.22唐智（材）</t>
  </si>
  <si>
    <t>17.12材料</t>
  </si>
  <si>
    <t>2017.11.24处罚通知快递费20</t>
  </si>
  <si>
    <r>
      <rPr>
        <sz val="9"/>
        <color rgb="FFFF0000"/>
        <rFont val="宋体"/>
        <charset val="134"/>
      </rPr>
      <t>50万</t>
    </r>
    <r>
      <rPr>
        <sz val="9"/>
        <color rgb="FFFF0000"/>
        <rFont val="宋体"/>
        <charset val="134"/>
      </rPr>
      <t>借款及利息</t>
    </r>
  </si>
  <si>
    <t>6.28材料</t>
  </si>
  <si>
    <t>此次还借款50万及利息172668</t>
  </si>
  <si>
    <t>100万借款及利息</t>
  </si>
  <si>
    <t>唐智（材）</t>
  </si>
  <si>
    <t>此次还借款100万及利息171667元</t>
  </si>
  <si>
    <t>50万借款及利息</t>
  </si>
  <si>
    <t>立皖公司交安产品货款39435</t>
  </si>
  <si>
    <t>1%预留损失准备金</t>
  </si>
  <si>
    <t>11材料</t>
  </si>
  <si>
    <t>中标通知书、施工合同、竣工报告、审计报告及内部承包协议原件</t>
  </si>
  <si>
    <t>材料</t>
  </si>
  <si>
    <t>风险保证金</t>
  </si>
  <si>
    <t>4.9材料</t>
  </si>
  <si>
    <t xml:space="preserve">                                损失准备金累计：43000元</t>
  </si>
  <si>
    <t>中标通知书、施工合同、竣工报告、审计报告及内部承包协议原件、终结结算</t>
  </si>
  <si>
    <t>转账费</t>
  </si>
  <si>
    <t>退损失准备金及风险保证金</t>
  </si>
  <si>
    <t>阜南众益</t>
  </si>
  <si>
    <t>李晓辉</t>
  </si>
  <si>
    <t>审计</t>
  </si>
  <si>
    <t>其他</t>
  </si>
  <si>
    <t>已付</t>
  </si>
  <si>
    <t>待付</t>
  </si>
  <si>
    <t>含风险</t>
  </si>
  <si>
    <t>应付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</si>
</sst>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178" formatCode="yyyy/m/d;@"/>
    <numFmt numFmtId="179" formatCode="0_ "/>
    <numFmt numFmtId="180" formatCode="m/d;@"/>
    <numFmt numFmtId="181" formatCode="0.00_ "/>
  </numFmts>
  <fonts count="44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sz val="9"/>
      <color rgb="FFFF000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b/>
      <sz val="9"/>
      <color rgb="FFFFC000"/>
      <name val="宋体"/>
      <charset val="134"/>
    </font>
    <font>
      <b/>
      <sz val="9"/>
      <color rgb="FF7030A0"/>
      <name val="宋体"/>
      <charset val="134"/>
    </font>
    <font>
      <sz val="9"/>
      <color rgb="FF00B0F0"/>
      <name val="宋体"/>
      <charset val="134"/>
    </font>
    <font>
      <b/>
      <sz val="9"/>
      <color rgb="FF00B0F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9"/>
      <color rgb="FF0070C0"/>
      <name val="宋体"/>
      <charset val="134"/>
    </font>
    <font>
      <sz val="9"/>
      <color rgb="FF7030A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42" fillId="27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0"/>
    <xf numFmtId="0" fontId="23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/>
    <xf numFmtId="0" fontId="25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0" borderId="0"/>
    <xf numFmtId="0" fontId="23" fillId="2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0" borderId="0"/>
    <xf numFmtId="0" fontId="23" fillId="3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1" xfId="59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shrinkToFit="1"/>
    </xf>
    <xf numFmtId="177" fontId="1" fillId="0" borderId="2" xfId="59" applyNumberFormat="1" applyFont="1" applyFill="1" applyBorder="1" applyAlignment="1">
      <alignment horizontal="center" vertical="center" shrinkToFit="1"/>
    </xf>
    <xf numFmtId="177" fontId="3" fillId="0" borderId="2" xfId="59" applyNumberFormat="1" applyFont="1" applyFill="1" applyBorder="1" applyAlignment="1">
      <alignment horizontal="center" vertical="center" shrinkToFit="1"/>
    </xf>
    <xf numFmtId="176" fontId="1" fillId="0" borderId="1" xfId="59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7" fontId="1" fillId="0" borderId="3" xfId="59" applyNumberFormat="1" applyFont="1" applyFill="1" applyBorder="1" applyAlignment="1">
      <alignment horizontal="center" vertical="center" shrinkToFit="1"/>
    </xf>
    <xf numFmtId="177" fontId="1" fillId="0" borderId="1" xfId="59" applyNumberFormat="1" applyFont="1" applyFill="1" applyBorder="1" applyAlignment="1">
      <alignment horizontal="center" vertical="center" wrapText="1"/>
    </xf>
    <xf numFmtId="178" fontId="4" fillId="0" borderId="1" xfId="59" applyNumberFormat="1" applyFont="1" applyFill="1" applyBorder="1" applyAlignment="1">
      <alignment horizontal="center" vertical="center" wrapText="1"/>
    </xf>
    <xf numFmtId="0" fontId="1" fillId="4" borderId="4" xfId="59" applyFont="1" applyFill="1" applyBorder="1" applyAlignment="1">
      <alignment horizontal="center" vertical="center" wrapText="1"/>
    </xf>
    <xf numFmtId="0" fontId="4" fillId="4" borderId="2" xfId="59" applyFont="1" applyFill="1" applyBorder="1" applyAlignment="1">
      <alignment horizontal="left" vertical="center" wrapText="1"/>
    </xf>
    <xf numFmtId="0" fontId="4" fillId="4" borderId="5" xfId="59" applyFont="1" applyFill="1" applyBorder="1" applyAlignment="1">
      <alignment horizontal="left" vertical="center" wrapText="1"/>
    </xf>
    <xf numFmtId="177" fontId="3" fillId="0" borderId="3" xfId="59" applyNumberFormat="1" applyFont="1" applyFill="1" applyBorder="1" applyAlignment="1">
      <alignment horizontal="center" vertical="center" shrinkToFit="1"/>
    </xf>
    <xf numFmtId="0" fontId="1" fillId="4" borderId="6" xfId="59" applyFont="1" applyFill="1" applyBorder="1" applyAlignment="1">
      <alignment horizontal="center" vertical="center" wrapText="1"/>
    </xf>
    <xf numFmtId="0" fontId="4" fillId="4" borderId="6" xfId="59" applyFont="1" applyFill="1" applyBorder="1" applyAlignment="1">
      <alignment horizontal="left" vertical="center" wrapText="1"/>
    </xf>
    <xf numFmtId="0" fontId="4" fillId="4" borderId="7" xfId="59" applyFont="1" applyFill="1" applyBorder="1" applyAlignment="1">
      <alignment horizontal="left" vertical="center" wrapText="1"/>
    </xf>
    <xf numFmtId="177" fontId="1" fillId="0" borderId="1" xfId="59" applyNumberFormat="1" applyFont="1" applyFill="1" applyBorder="1" applyAlignment="1">
      <alignment horizontal="center" vertical="center" shrinkToFit="1"/>
    </xf>
    <xf numFmtId="0" fontId="1" fillId="0" borderId="1" xfId="59" applyFont="1" applyFill="1" applyBorder="1" applyAlignment="1">
      <alignment horizontal="center" vertical="center"/>
    </xf>
    <xf numFmtId="179" fontId="1" fillId="0" borderId="1" xfId="8" applyNumberFormat="1" applyFont="1" applyFill="1" applyBorder="1" applyAlignment="1">
      <alignment horizontal="center" vertical="center"/>
    </xf>
    <xf numFmtId="0" fontId="5" fillId="4" borderId="1" xfId="59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177" fontId="6" fillId="0" borderId="1" xfId="59" applyNumberFormat="1" applyFont="1" applyFill="1" applyBorder="1" applyAlignment="1">
      <alignment horizontal="center" vertical="center" wrapText="1"/>
    </xf>
    <xf numFmtId="0" fontId="4" fillId="0" borderId="0" xfId="59" applyFont="1" applyFill="1" applyBorder="1" applyAlignment="1">
      <alignment horizontal="center" vertical="center"/>
    </xf>
    <xf numFmtId="176" fontId="4" fillId="0" borderId="0" xfId="59" applyNumberFormat="1" applyFont="1" applyFill="1" applyBorder="1" applyAlignment="1">
      <alignment horizontal="center" vertical="center"/>
    </xf>
    <xf numFmtId="177" fontId="4" fillId="0" borderId="0" xfId="59" applyNumberFormat="1" applyFont="1" applyFill="1" applyBorder="1" applyAlignment="1">
      <alignment horizontal="center" vertical="center"/>
    </xf>
    <xf numFmtId="0" fontId="7" fillId="0" borderId="7" xfId="59" applyFont="1" applyFill="1" applyBorder="1" applyAlignment="1">
      <alignment horizontal="center" vertical="center"/>
    </xf>
    <xf numFmtId="0" fontId="4" fillId="4" borderId="1" xfId="59" applyFont="1" applyFill="1" applyBorder="1" applyAlignment="1">
      <alignment horizontal="center" vertical="center" wrapText="1"/>
    </xf>
    <xf numFmtId="176" fontId="4" fillId="4" borderId="1" xfId="59" applyNumberFormat="1" applyFont="1" applyFill="1" applyBorder="1" applyAlignment="1">
      <alignment horizontal="center" vertical="center" shrinkToFit="1"/>
    </xf>
    <xf numFmtId="14" fontId="4" fillId="4" borderId="1" xfId="59" applyNumberFormat="1" applyFont="1" applyFill="1" applyBorder="1" applyAlignment="1">
      <alignment horizontal="center" vertical="center" wrapText="1"/>
    </xf>
    <xf numFmtId="177" fontId="4" fillId="4" borderId="1" xfId="59" applyNumberFormat="1" applyFont="1" applyFill="1" applyBorder="1" applyAlignment="1">
      <alignment horizontal="right" vertical="center" shrinkToFit="1"/>
    </xf>
    <xf numFmtId="180" fontId="4" fillId="4" borderId="1" xfId="59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shrinkToFit="1"/>
    </xf>
    <xf numFmtId="9" fontId="4" fillId="0" borderId="1" xfId="21" applyFont="1" applyFill="1" applyBorder="1" applyAlignment="1">
      <alignment horizontal="center" vertical="center" wrapText="1"/>
    </xf>
    <xf numFmtId="177" fontId="4" fillId="5" borderId="1" xfId="59" applyNumberFormat="1" applyFont="1" applyFill="1" applyBorder="1" applyAlignment="1">
      <alignment horizontal="right" vertical="center" shrinkToFit="1"/>
    </xf>
    <xf numFmtId="177" fontId="4" fillId="0" borderId="2" xfId="59" applyNumberFormat="1" applyFont="1" applyFill="1" applyBorder="1" applyAlignment="1">
      <alignment horizontal="center" vertical="center" wrapText="1"/>
    </xf>
    <xf numFmtId="177" fontId="4" fillId="0" borderId="5" xfId="59" applyNumberFormat="1" applyFont="1" applyFill="1" applyBorder="1" applyAlignment="1">
      <alignment horizontal="center" vertical="center" wrapText="1"/>
    </xf>
    <xf numFmtId="176" fontId="3" fillId="4" borderId="1" xfId="59" applyNumberFormat="1" applyFont="1" applyFill="1" applyBorder="1" applyAlignment="1">
      <alignment vertical="center"/>
    </xf>
    <xf numFmtId="177" fontId="4" fillId="4" borderId="1" xfId="59" applyNumberFormat="1" applyFont="1" applyFill="1" applyBorder="1" applyAlignment="1">
      <alignment vertical="center" shrinkToFit="1"/>
    </xf>
    <xf numFmtId="0" fontId="4" fillId="4" borderId="8" xfId="59" applyFont="1" applyFill="1" applyBorder="1" applyAlignment="1">
      <alignment horizontal="center" vertical="center" wrapText="1"/>
    </xf>
    <xf numFmtId="176" fontId="4" fillId="4" borderId="1" xfId="59" applyNumberFormat="1" applyFont="1" applyFill="1" applyBorder="1" applyAlignment="1">
      <alignment horizontal="left" vertical="center" shrinkToFit="1"/>
    </xf>
    <xf numFmtId="0" fontId="4" fillId="4" borderId="9" xfId="59" applyFont="1" applyFill="1" applyBorder="1" applyAlignment="1">
      <alignment horizontal="center" vertical="center" wrapText="1"/>
    </xf>
    <xf numFmtId="0" fontId="4" fillId="4" borderId="10" xfId="59" applyFont="1" applyFill="1" applyBorder="1" applyAlignment="1">
      <alignment horizontal="center" vertical="center" wrapText="1"/>
    </xf>
    <xf numFmtId="176" fontId="4" fillId="4" borderId="1" xfId="59" applyNumberFormat="1" applyFont="1" applyFill="1" applyBorder="1" applyAlignment="1">
      <alignment vertical="center" shrinkToFit="1"/>
    </xf>
    <xf numFmtId="176" fontId="3" fillId="4" borderId="1" xfId="59" applyNumberFormat="1" applyFont="1" applyFill="1" applyBorder="1" applyAlignment="1">
      <alignment horizontal="center" vertical="center"/>
    </xf>
    <xf numFmtId="0" fontId="8" fillId="4" borderId="1" xfId="59" applyFont="1" applyFill="1" applyBorder="1" applyAlignment="1">
      <alignment horizontal="center" vertical="center" wrapText="1"/>
    </xf>
    <xf numFmtId="176" fontId="8" fillId="4" borderId="1" xfId="59" applyNumberFormat="1" applyFont="1" applyFill="1" applyBorder="1" applyAlignment="1">
      <alignment horizontal="center" vertical="center" shrinkToFit="1"/>
    </xf>
    <xf numFmtId="14" fontId="8" fillId="4" borderId="1" xfId="59" applyNumberFormat="1" applyFont="1" applyFill="1" applyBorder="1" applyAlignment="1">
      <alignment horizontal="center" vertical="center" wrapText="1"/>
    </xf>
    <xf numFmtId="177" fontId="8" fillId="4" borderId="1" xfId="59" applyNumberFormat="1" applyFont="1" applyFill="1" applyBorder="1" applyAlignment="1">
      <alignment vertical="center" shrinkToFit="1"/>
    </xf>
    <xf numFmtId="180" fontId="8" fillId="4" borderId="1" xfId="59" applyNumberFormat="1" applyFont="1" applyFill="1" applyBorder="1" applyAlignment="1">
      <alignment horizontal="center" vertical="center" wrapText="1"/>
    </xf>
    <xf numFmtId="9" fontId="8" fillId="0" borderId="1" xfId="21" applyNumberFormat="1" applyFont="1" applyFill="1" applyBorder="1" applyAlignment="1">
      <alignment horizontal="center" vertical="center" wrapText="1"/>
    </xf>
    <xf numFmtId="177" fontId="8" fillId="5" borderId="1" xfId="59" applyNumberFormat="1" applyFont="1" applyFill="1" applyBorder="1" applyAlignment="1">
      <alignment horizontal="right" vertical="center" shrinkToFit="1"/>
    </xf>
    <xf numFmtId="176" fontId="8" fillId="4" borderId="1" xfId="59" applyNumberFormat="1" applyFont="1" applyFill="1" applyBorder="1" applyAlignment="1">
      <alignment vertical="center" shrinkToFit="1"/>
    </xf>
    <xf numFmtId="9" fontId="8" fillId="0" borderId="1" xfId="21" applyFont="1" applyFill="1" applyBorder="1" applyAlignment="1">
      <alignment horizontal="center" vertical="center" wrapText="1"/>
    </xf>
    <xf numFmtId="0" fontId="4" fillId="5" borderId="1" xfId="59" applyFont="1" applyFill="1" applyBorder="1" applyAlignment="1">
      <alignment horizontal="center" vertical="center" shrinkToFit="1"/>
    </xf>
    <xf numFmtId="177" fontId="9" fillId="5" borderId="1" xfId="59" applyNumberFormat="1" applyFont="1" applyFill="1" applyBorder="1" applyAlignment="1">
      <alignment horizontal="right" vertical="center" shrinkToFit="1"/>
    </xf>
    <xf numFmtId="0" fontId="1" fillId="5" borderId="1" xfId="59" applyFont="1" applyFill="1" applyBorder="1" applyAlignment="1">
      <alignment horizontal="center" vertical="center" shrinkToFit="1"/>
    </xf>
    <xf numFmtId="177" fontId="10" fillId="5" borderId="1" xfId="59" applyNumberFormat="1" applyFont="1" applyFill="1" applyBorder="1" applyAlignment="1">
      <alignment horizontal="center" vertical="center" wrapText="1"/>
    </xf>
    <xf numFmtId="177" fontId="10" fillId="0" borderId="1" xfId="59" applyNumberFormat="1" applyFont="1" applyFill="1" applyBorder="1" applyAlignment="1">
      <alignment horizontal="center" vertical="center" wrapText="1"/>
    </xf>
    <xf numFmtId="0" fontId="4" fillId="0" borderId="2" xfId="59" applyFont="1" applyFill="1" applyBorder="1" applyAlignment="1">
      <alignment horizontal="left" vertical="center" wrapText="1"/>
    </xf>
    <xf numFmtId="0" fontId="4" fillId="0" borderId="5" xfId="59" applyFont="1" applyFill="1" applyBorder="1" applyAlignment="1">
      <alignment horizontal="left" vertical="center" wrapText="1"/>
    </xf>
    <xf numFmtId="0" fontId="4" fillId="0" borderId="3" xfId="59" applyFont="1" applyFill="1" applyBorder="1" applyAlignment="1">
      <alignment horizontal="left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top" wrapText="1"/>
    </xf>
    <xf numFmtId="177" fontId="4" fillId="0" borderId="1" xfId="59" applyNumberFormat="1" applyFont="1" applyFill="1" applyBorder="1" applyAlignment="1">
      <alignment horizontal="right" vertical="center" shrinkToFit="1"/>
    </xf>
    <xf numFmtId="177" fontId="4" fillId="0" borderId="1" xfId="59" applyNumberFormat="1" applyFont="1" applyFill="1" applyBorder="1" applyAlignment="1">
      <alignment horizontal="center" vertical="center" wrapText="1"/>
    </xf>
    <xf numFmtId="177" fontId="11" fillId="0" borderId="1" xfId="59" applyNumberFormat="1" applyFont="1" applyFill="1" applyBorder="1" applyAlignment="1">
      <alignment horizontal="right" vertical="center" shrinkToFit="1"/>
    </xf>
    <xf numFmtId="177" fontId="11" fillId="0" borderId="1" xfId="59" applyNumberFormat="1" applyFont="1" applyFill="1" applyBorder="1" applyAlignment="1">
      <alignment horizontal="center" vertical="center" wrapText="1"/>
    </xf>
    <xf numFmtId="177" fontId="4" fillId="4" borderId="1" xfId="59" applyNumberFormat="1" applyFont="1" applyFill="1" applyBorder="1" applyAlignment="1">
      <alignment horizontal="center" vertical="center" wrapText="1"/>
    </xf>
    <xf numFmtId="177" fontId="4" fillId="0" borderId="3" xfId="59" applyNumberFormat="1" applyFont="1" applyFill="1" applyBorder="1" applyAlignment="1">
      <alignment horizontal="center" vertical="center" wrapText="1"/>
    </xf>
    <xf numFmtId="177" fontId="12" fillId="0" borderId="1" xfId="59" applyNumberFormat="1" applyFont="1" applyFill="1" applyBorder="1" applyAlignment="1">
      <alignment horizontal="right" vertical="center" shrinkToFit="1"/>
    </xf>
    <xf numFmtId="177" fontId="12" fillId="0" borderId="1" xfId="59" applyNumberFormat="1" applyFont="1" applyFill="1" applyBorder="1" applyAlignment="1">
      <alignment horizontal="center" vertical="center" wrapText="1"/>
    </xf>
    <xf numFmtId="177" fontId="8" fillId="0" borderId="1" xfId="59" applyNumberFormat="1" applyFont="1" applyFill="1" applyBorder="1" applyAlignment="1">
      <alignment horizontal="right" vertical="center" shrinkToFit="1"/>
    </xf>
    <xf numFmtId="177" fontId="13" fillId="0" borderId="1" xfId="59" applyNumberFormat="1" applyFont="1" applyFill="1" applyBorder="1" applyAlignment="1">
      <alignment horizontal="right" vertical="center" shrinkToFit="1"/>
    </xf>
    <xf numFmtId="177" fontId="14" fillId="0" borderId="1" xfId="59" applyNumberFormat="1" applyFont="1" applyFill="1" applyBorder="1" applyAlignment="1">
      <alignment horizontal="center" vertical="center"/>
    </xf>
    <xf numFmtId="177" fontId="14" fillId="0" borderId="1" xfId="59" applyNumberFormat="1" applyFont="1" applyFill="1" applyBorder="1" applyAlignment="1">
      <alignment horizontal="right" vertical="center" shrinkToFit="1"/>
    </xf>
    <xf numFmtId="177" fontId="1" fillId="0" borderId="1" xfId="59" applyNumberFormat="1" applyFont="1" applyFill="1" applyBorder="1" applyAlignment="1">
      <alignment horizontal="right" vertical="center"/>
    </xf>
    <xf numFmtId="177" fontId="1" fillId="0" borderId="1" xfId="59" applyNumberFormat="1" applyFont="1" applyFill="1" applyBorder="1" applyAlignment="1">
      <alignment horizontal="right" vertical="center" shrinkToFit="1"/>
    </xf>
    <xf numFmtId="177" fontId="4" fillId="0" borderId="8" xfId="59" applyNumberFormat="1" applyFont="1" applyFill="1" applyBorder="1" applyAlignment="1">
      <alignment horizontal="center" vertical="center" wrapText="1"/>
    </xf>
    <xf numFmtId="177" fontId="4" fillId="0" borderId="10" xfId="59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vertical="center"/>
    </xf>
    <xf numFmtId="177" fontId="12" fillId="0" borderId="1" xfId="59" applyNumberFormat="1" applyFont="1" applyFill="1" applyBorder="1" applyAlignment="1">
      <alignment vertical="center" shrinkToFit="1"/>
    </xf>
    <xf numFmtId="177" fontId="12" fillId="0" borderId="1" xfId="59" applyNumberFormat="1" applyFont="1" applyFill="1" applyBorder="1" applyAlignment="1">
      <alignment vertical="center" wrapText="1"/>
    </xf>
    <xf numFmtId="177" fontId="1" fillId="0" borderId="1" xfId="59" applyNumberFormat="1" applyFont="1" applyFill="1" applyBorder="1" applyAlignment="1">
      <alignment vertical="center" shrinkToFit="1"/>
    </xf>
    <xf numFmtId="177" fontId="1" fillId="0" borderId="1" xfId="59" applyNumberFormat="1" applyFont="1" applyFill="1" applyBorder="1" applyAlignment="1">
      <alignment vertical="center" wrapText="1"/>
    </xf>
    <xf numFmtId="177" fontId="4" fillId="0" borderId="1" xfId="59" applyNumberFormat="1" applyFont="1" applyFill="1" applyBorder="1" applyAlignment="1">
      <alignment vertical="center" shrinkToFit="1"/>
    </xf>
    <xf numFmtId="177" fontId="8" fillId="0" borderId="1" xfId="59" applyNumberFormat="1" applyFont="1" applyFill="1" applyBorder="1" applyAlignment="1">
      <alignment horizontal="right" vertical="center"/>
    </xf>
    <xf numFmtId="177" fontId="8" fillId="0" borderId="1" xfId="59" applyNumberFormat="1" applyFont="1" applyFill="1" applyBorder="1" applyAlignment="1">
      <alignment horizontal="center" vertical="center" wrapText="1"/>
    </xf>
    <xf numFmtId="180" fontId="8" fillId="4" borderId="1" xfId="59" applyNumberFormat="1" applyFont="1" applyFill="1" applyBorder="1" applyAlignment="1">
      <alignment horizontal="center" vertical="center"/>
    </xf>
    <xf numFmtId="177" fontId="8" fillId="4" borderId="1" xfId="59" applyNumberFormat="1" applyFont="1" applyFill="1" applyBorder="1" applyAlignment="1">
      <alignment horizontal="right" vertical="center" shrinkToFit="1"/>
    </xf>
    <xf numFmtId="0" fontId="1" fillId="5" borderId="1" xfId="59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181" fontId="16" fillId="0" borderId="0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177" fontId="3" fillId="0" borderId="0" xfId="59" applyNumberFormat="1" applyFont="1" applyFill="1" applyBorder="1" applyAlignment="1">
      <alignment vertical="center" shrinkToFi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7" fontId="8" fillId="4" borderId="1" xfId="59" applyNumberFormat="1" applyFont="1" applyFill="1" applyBorder="1" applyAlignment="1">
      <alignment horizontal="center" vertical="center" wrapText="1"/>
    </xf>
    <xf numFmtId="177" fontId="8" fillId="0" borderId="1" xfId="59" applyNumberFormat="1" applyFont="1" applyFill="1" applyBorder="1" applyAlignment="1">
      <alignment vertical="center" shrinkToFit="1"/>
    </xf>
    <xf numFmtId="177" fontId="14" fillId="0" borderId="1" xfId="59" applyNumberFormat="1" applyFont="1" applyFill="1" applyBorder="1" applyAlignment="1">
      <alignment horizontal="center" vertical="center" shrinkToFit="1"/>
    </xf>
    <xf numFmtId="177" fontId="14" fillId="0" borderId="1" xfId="59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8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4" fillId="0" borderId="1" xfId="59" applyNumberFormat="1" applyFont="1" applyFill="1" applyBorder="1" applyAlignment="1">
      <alignment horizontal="right" vertical="center" wrapText="1"/>
    </xf>
    <xf numFmtId="0" fontId="8" fillId="4" borderId="8" xfId="59" applyFont="1" applyFill="1" applyBorder="1" applyAlignment="1">
      <alignment horizontal="center" vertical="center" wrapText="1"/>
    </xf>
    <xf numFmtId="176" fontId="8" fillId="4" borderId="1" xfId="59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vertical="center" shrinkToFit="1"/>
    </xf>
    <xf numFmtId="0" fontId="8" fillId="4" borderId="9" xfId="59" applyFont="1" applyFill="1" applyBorder="1" applyAlignment="1">
      <alignment horizontal="center" vertical="center" wrapText="1"/>
    </xf>
    <xf numFmtId="0" fontId="8" fillId="4" borderId="10" xfId="59" applyFont="1" applyFill="1" applyBorder="1" applyAlignment="1">
      <alignment horizontal="center" vertical="center" wrapText="1"/>
    </xf>
    <xf numFmtId="177" fontId="20" fillId="0" borderId="1" xfId="59" applyNumberFormat="1" applyFont="1" applyFill="1" applyBorder="1" applyAlignment="1">
      <alignment horizontal="right" vertical="center"/>
    </xf>
    <xf numFmtId="177" fontId="20" fillId="0" borderId="1" xfId="59" applyNumberFormat="1" applyFont="1" applyFill="1" applyBorder="1" applyAlignment="1">
      <alignment horizontal="right" vertical="center" shrinkToFit="1"/>
    </xf>
    <xf numFmtId="177" fontId="8" fillId="0" borderId="8" xfId="59" applyNumberFormat="1" applyFont="1" applyFill="1" applyBorder="1" applyAlignment="1">
      <alignment horizontal="center" vertical="center" wrapText="1"/>
    </xf>
    <xf numFmtId="177" fontId="8" fillId="0" borderId="10" xfId="59" applyNumberFormat="1" applyFont="1" applyFill="1" applyBorder="1" applyAlignment="1">
      <alignment horizontal="center" vertical="center" wrapText="1"/>
    </xf>
    <xf numFmtId="0" fontId="8" fillId="3" borderId="1" xfId="59" applyFont="1" applyFill="1" applyBorder="1" applyAlignment="1">
      <alignment horizontal="center" vertical="center" wrapText="1"/>
    </xf>
    <xf numFmtId="176" fontId="8" fillId="3" borderId="1" xfId="59" applyNumberFormat="1" applyFont="1" applyFill="1" applyBorder="1" applyAlignment="1">
      <alignment horizontal="center" vertical="center" shrinkToFit="1"/>
    </xf>
    <xf numFmtId="14" fontId="8" fillId="3" borderId="1" xfId="59" applyNumberFormat="1" applyFont="1" applyFill="1" applyBorder="1" applyAlignment="1">
      <alignment horizontal="center" vertical="center" wrapText="1"/>
    </xf>
    <xf numFmtId="177" fontId="8" fillId="3" borderId="1" xfId="59" applyNumberFormat="1" applyFont="1" applyFill="1" applyBorder="1" applyAlignment="1">
      <alignment horizontal="right" vertical="center" shrinkToFit="1"/>
    </xf>
    <xf numFmtId="180" fontId="8" fillId="3" borderId="1" xfId="59" applyNumberFormat="1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vertical="center" shrinkToFit="1"/>
    </xf>
    <xf numFmtId="9" fontId="8" fillId="3" borderId="1" xfId="21" applyFont="1" applyFill="1" applyBorder="1" applyAlignment="1">
      <alignment horizontal="center" vertical="center" wrapText="1"/>
    </xf>
    <xf numFmtId="177" fontId="8" fillId="3" borderId="1" xfId="59" applyNumberFormat="1" applyFont="1" applyFill="1" applyBorder="1" applyAlignment="1">
      <alignment horizontal="center" vertical="center" wrapText="1"/>
    </xf>
    <xf numFmtId="177" fontId="12" fillId="3" borderId="1" xfId="59" applyNumberFormat="1" applyFont="1" applyFill="1" applyBorder="1" applyAlignment="1">
      <alignment horizontal="right" vertical="center" shrinkToFit="1"/>
    </xf>
    <xf numFmtId="177" fontId="12" fillId="3" borderId="1" xfId="59" applyNumberFormat="1" applyFont="1" applyFill="1" applyBorder="1" applyAlignment="1">
      <alignment horizontal="center" vertical="center" wrapText="1"/>
    </xf>
    <xf numFmtId="0" fontId="8" fillId="0" borderId="0" xfId="59" applyFont="1" applyFill="1" applyBorder="1" applyAlignment="1">
      <alignment horizontal="center" vertical="center"/>
    </xf>
    <xf numFmtId="177" fontId="8" fillId="0" borderId="2" xfId="59" applyNumberFormat="1" applyFont="1" applyFill="1" applyBorder="1" applyAlignment="1">
      <alignment horizontal="center" vertical="center" wrapText="1"/>
    </xf>
    <xf numFmtId="177" fontId="8" fillId="0" borderId="5" xfId="59" applyNumberFormat="1" applyFont="1" applyFill="1" applyBorder="1" applyAlignment="1">
      <alignment horizontal="center" vertical="center" wrapText="1"/>
    </xf>
    <xf numFmtId="0" fontId="5" fillId="4" borderId="3" xfId="59" applyFont="1" applyFill="1" applyBorder="1" applyAlignment="1">
      <alignment horizontal="center" vertical="center" wrapText="1"/>
    </xf>
    <xf numFmtId="0" fontId="5" fillId="4" borderId="11" xfId="59" applyFont="1" applyFill="1" applyBorder="1" applyAlignment="1">
      <alignment horizontal="center" vertical="center" wrapText="1"/>
    </xf>
    <xf numFmtId="177" fontId="21" fillId="0" borderId="1" xfId="59" applyNumberFormat="1" applyFont="1" applyFill="1" applyBorder="1" applyAlignment="1">
      <alignment horizontal="center" vertical="center" wrapText="1"/>
    </xf>
    <xf numFmtId="177" fontId="8" fillId="0" borderId="3" xfId="59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百分比 2 2 3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百分比 2 2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常规 2" xfId="59"/>
    <cellStyle name="常规 2 4" xfId="60"/>
    <cellStyle name="常规 3" xfId="61"/>
    <cellStyle name="常规 4" xfId="62"/>
    <cellStyle name="常规 5" xfId="63"/>
    <cellStyle name="常规 7" xfId="64"/>
    <cellStyle name="千位分隔 2" xfId="6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png"/><Relationship Id="rId8" Type="http://schemas.openxmlformats.org/officeDocument/2006/relationships/image" Target="../media/image15.png"/><Relationship Id="rId7" Type="http://schemas.openxmlformats.org/officeDocument/2006/relationships/image" Target="../media/image14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Relationship Id="rId3" Type="http://schemas.openxmlformats.org/officeDocument/2006/relationships/image" Target="../media/image7.jpeg"/><Relationship Id="rId2" Type="http://schemas.openxmlformats.org/officeDocument/2006/relationships/image" Target="../media/image3.jpeg"/><Relationship Id="rId15" Type="http://schemas.openxmlformats.org/officeDocument/2006/relationships/image" Target="../media/image21.png"/><Relationship Id="rId14" Type="http://schemas.openxmlformats.org/officeDocument/2006/relationships/image" Target="../media/image20.png"/><Relationship Id="rId13" Type="http://schemas.openxmlformats.org/officeDocument/2006/relationships/image" Target="../media/image19.png"/><Relationship Id="rId12" Type="http://schemas.openxmlformats.org/officeDocument/2006/relationships/image" Target="../media/image18.png"/><Relationship Id="rId11" Type="http://schemas.openxmlformats.org/officeDocument/2006/relationships/image" Target="../media/image9.png"/><Relationship Id="rId10" Type="http://schemas.openxmlformats.org/officeDocument/2006/relationships/image" Target="../media/image17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png"/><Relationship Id="rId8" Type="http://schemas.openxmlformats.org/officeDocument/2006/relationships/image" Target="../media/image23.png"/><Relationship Id="rId7" Type="http://schemas.openxmlformats.org/officeDocument/2006/relationships/image" Target="../media/image22.png"/><Relationship Id="rId6" Type="http://schemas.openxmlformats.org/officeDocument/2006/relationships/image" Target="../media/image20.png"/><Relationship Id="rId5" Type="http://schemas.openxmlformats.org/officeDocument/2006/relationships/image" Target="../media/image17.png"/><Relationship Id="rId4" Type="http://schemas.openxmlformats.org/officeDocument/2006/relationships/image" Target="../media/image11.jpeg"/><Relationship Id="rId3" Type="http://schemas.openxmlformats.org/officeDocument/2006/relationships/image" Target="../media/image7.jpeg"/><Relationship Id="rId2" Type="http://schemas.openxmlformats.org/officeDocument/2006/relationships/image" Target="../media/image3.jpeg"/><Relationship Id="rId10" Type="http://schemas.openxmlformats.org/officeDocument/2006/relationships/image" Target="../media/image25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29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3" Type="http://schemas.openxmlformats.org/officeDocument/2006/relationships/image" Target="../media/image20.png"/><Relationship Id="rId2" Type="http://schemas.openxmlformats.org/officeDocument/2006/relationships/image" Target="../media/image17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7" Type="http://schemas.openxmlformats.org/officeDocument/2006/relationships/image" Target="../media/image31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3" Type="http://schemas.openxmlformats.org/officeDocument/2006/relationships/image" Target="../media/image27.png"/><Relationship Id="rId2" Type="http://schemas.openxmlformats.org/officeDocument/2006/relationships/image" Target="../media/image20.png"/><Relationship Id="rId1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704850</xdr:colOff>
      <xdr:row>5</xdr:row>
      <xdr:rowOff>114300</xdr:rowOff>
    </xdr:from>
    <xdr:to>
      <xdr:col>23</xdr:col>
      <xdr:colOff>123825</xdr:colOff>
      <xdr:row>17</xdr:row>
      <xdr:rowOff>160252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0" y="1851025"/>
          <a:ext cx="6134100" cy="3823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</xdr:row>
      <xdr:rowOff>295275</xdr:rowOff>
    </xdr:from>
    <xdr:to>
      <xdr:col>19</xdr:col>
      <xdr:colOff>1600200</xdr:colOff>
      <xdr:row>5</xdr:row>
      <xdr:rowOff>238125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0650" y="612140"/>
          <a:ext cx="3714750" cy="1362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38101</xdr:colOff>
      <xdr:row>25</xdr:row>
      <xdr:rowOff>76200</xdr:rowOff>
    </xdr:from>
    <xdr:to>
      <xdr:col>19</xdr:col>
      <xdr:colOff>1404485</xdr:colOff>
      <xdr:row>33</xdr:row>
      <xdr:rowOff>104325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67975" y="7632700"/>
          <a:ext cx="2061210" cy="3733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600075</xdr:colOff>
      <xdr:row>10</xdr:row>
      <xdr:rowOff>114300</xdr:rowOff>
    </xdr:from>
    <xdr:to>
      <xdr:col>19</xdr:col>
      <xdr:colOff>762000</xdr:colOff>
      <xdr:row>15</xdr:row>
      <xdr:rowOff>133350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0725" y="3718560"/>
          <a:ext cx="2276475" cy="141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7</xdr:row>
      <xdr:rowOff>295275</xdr:rowOff>
    </xdr:from>
    <xdr:to>
      <xdr:col>8</xdr:col>
      <xdr:colOff>238125</xdr:colOff>
      <xdr:row>12</xdr:row>
      <xdr:rowOff>142875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8350" y="2948940"/>
          <a:ext cx="2247900" cy="143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638175</xdr:colOff>
      <xdr:row>7</xdr:row>
      <xdr:rowOff>257175</xdr:rowOff>
    </xdr:from>
    <xdr:to>
      <xdr:col>18</xdr:col>
      <xdr:colOff>466725</xdr:colOff>
      <xdr:row>9</xdr:row>
      <xdr:rowOff>276225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025" y="2910840"/>
          <a:ext cx="1933575" cy="65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1668605</xdr:colOff>
      <xdr:row>25</xdr:row>
      <xdr:rowOff>228599</xdr:rowOff>
    </xdr:from>
    <xdr:to>
      <xdr:col>21</xdr:col>
      <xdr:colOff>351978</xdr:colOff>
      <xdr:row>31</xdr:row>
      <xdr:rowOff>533399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2048490" y="8529955"/>
          <a:ext cx="3230880" cy="174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11</xdr:col>
      <xdr:colOff>342217</xdr:colOff>
      <xdr:row>75</xdr:row>
      <xdr:rowOff>123167</xdr:rowOff>
    </xdr:to>
    <xdr:pic>
      <xdr:nvPicPr>
        <xdr:cNvPr id="6" name="图片 5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895350" y="12176125"/>
          <a:ext cx="5466080" cy="5266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</xdr:row>
      <xdr:rowOff>295275</xdr:rowOff>
    </xdr:from>
    <xdr:to>
      <xdr:col>19</xdr:col>
      <xdr:colOff>1600200</xdr:colOff>
      <xdr:row>5</xdr:row>
      <xdr:rowOff>238125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0650" y="612140"/>
          <a:ext cx="3714750" cy="1362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38101</xdr:colOff>
      <xdr:row>24</xdr:row>
      <xdr:rowOff>76200</xdr:rowOff>
    </xdr:from>
    <xdr:to>
      <xdr:col>19</xdr:col>
      <xdr:colOff>1403986</xdr:colOff>
      <xdr:row>32</xdr:row>
      <xdr:rowOff>29210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67975" y="7371080"/>
          <a:ext cx="2061210" cy="373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1668605</xdr:colOff>
      <xdr:row>24</xdr:row>
      <xdr:rowOff>228599</xdr:rowOff>
    </xdr:from>
    <xdr:to>
      <xdr:col>21</xdr:col>
      <xdr:colOff>351615</xdr:colOff>
      <xdr:row>30</xdr:row>
      <xdr:rowOff>458469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2047855" y="8268970"/>
          <a:ext cx="3232150" cy="174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384175</xdr:colOff>
      <xdr:row>7</xdr:row>
      <xdr:rowOff>85725</xdr:rowOff>
    </xdr:from>
    <xdr:to>
      <xdr:col>22</xdr:col>
      <xdr:colOff>684530</xdr:colOff>
      <xdr:row>21</xdr:row>
      <xdr:rowOff>143510</xdr:rowOff>
    </xdr:to>
    <xdr:pic>
      <xdr:nvPicPr>
        <xdr:cNvPr id="10" name="图片 9" descr="VVF%@`BTP)6I}8`]1T_RVAO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394825" y="2739390"/>
          <a:ext cx="6329680" cy="393319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36</xdr:row>
      <xdr:rowOff>76200</xdr:rowOff>
    </xdr:from>
    <xdr:to>
      <xdr:col>12</xdr:col>
      <xdr:colOff>427990</xdr:colOff>
      <xdr:row>83</xdr:row>
      <xdr:rowOff>113665</xdr:rowOff>
    </xdr:to>
    <xdr:pic>
      <xdr:nvPicPr>
        <xdr:cNvPr id="2" name="图片 1" descr="]96N5`U}ND8JITQJO8[ZCSO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71550" y="11752580"/>
          <a:ext cx="6200140" cy="6781165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17</xdr:row>
      <xdr:rowOff>95250</xdr:rowOff>
    </xdr:from>
    <xdr:to>
      <xdr:col>21</xdr:col>
      <xdr:colOff>456565</xdr:colOff>
      <xdr:row>58</xdr:row>
      <xdr:rowOff>20955</xdr:rowOff>
    </xdr:to>
    <xdr:pic>
      <xdr:nvPicPr>
        <xdr:cNvPr id="6" name="图片 5" descr="C4C6C1BB90DD779320B75A8F1B51D32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9134475" y="5603240"/>
          <a:ext cx="5504815" cy="9265920"/>
        </a:xfrm>
        <a:prstGeom prst="rect">
          <a:avLst/>
        </a:prstGeom>
      </xdr:spPr>
    </xdr:pic>
    <xdr:clientData/>
  </xdr:twoCellAnchor>
  <xdr:twoCellAnchor editAs="oneCell">
    <xdr:from>
      <xdr:col>15</xdr:col>
      <xdr:colOff>514350</xdr:colOff>
      <xdr:row>6</xdr:row>
      <xdr:rowOff>466725</xdr:rowOff>
    </xdr:from>
    <xdr:to>
      <xdr:col>19</xdr:col>
      <xdr:colOff>1713865</xdr:colOff>
      <xdr:row>13</xdr:row>
      <xdr:rowOff>203200</xdr:rowOff>
    </xdr:to>
    <xdr:pic>
      <xdr:nvPicPr>
        <xdr:cNvPr id="7" name="图片 6" descr="{N`Q{`Y$~BGZSU8@O5R7J06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8839200" y="2558415"/>
          <a:ext cx="3999865" cy="213169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12</xdr:row>
      <xdr:rowOff>123825</xdr:rowOff>
    </xdr:from>
    <xdr:to>
      <xdr:col>17</xdr:col>
      <xdr:colOff>428625</xdr:colOff>
      <xdr:row>16</xdr:row>
      <xdr:rowOff>104775</xdr:rowOff>
    </xdr:to>
    <xdr:pic>
      <xdr:nvPicPr>
        <xdr:cNvPr id="9" name="图片 8" descr="}199S(ST54~)PTCZO1[1{SC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8705850" y="4355465"/>
          <a:ext cx="1638300" cy="10020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</xdr:row>
      <xdr:rowOff>295275</xdr:rowOff>
    </xdr:from>
    <xdr:to>
      <xdr:col>19</xdr:col>
      <xdr:colOff>1600200</xdr:colOff>
      <xdr:row>5</xdr:row>
      <xdr:rowOff>238125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612140"/>
          <a:ext cx="3714750" cy="1362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38101</xdr:colOff>
      <xdr:row>24</xdr:row>
      <xdr:rowOff>76200</xdr:rowOff>
    </xdr:from>
    <xdr:to>
      <xdr:col>19</xdr:col>
      <xdr:colOff>1403986</xdr:colOff>
      <xdr:row>32</xdr:row>
      <xdr:rowOff>29210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96575" y="7565390"/>
          <a:ext cx="2061210" cy="373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1668605</xdr:colOff>
      <xdr:row>24</xdr:row>
      <xdr:rowOff>228599</xdr:rowOff>
    </xdr:from>
    <xdr:to>
      <xdr:col>21</xdr:col>
      <xdr:colOff>351615</xdr:colOff>
      <xdr:row>30</xdr:row>
      <xdr:rowOff>458469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2276455" y="8463280"/>
          <a:ext cx="3232150" cy="174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314325</xdr:colOff>
      <xdr:row>16</xdr:row>
      <xdr:rowOff>47625</xdr:rowOff>
    </xdr:from>
    <xdr:to>
      <xdr:col>21</xdr:col>
      <xdr:colOff>647065</xdr:colOff>
      <xdr:row>56</xdr:row>
      <xdr:rowOff>11430</xdr:rowOff>
    </xdr:to>
    <xdr:pic>
      <xdr:nvPicPr>
        <xdr:cNvPr id="7" name="图片 6" descr="C4C6C1BB90DD779320B75A8F1B51D32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553575" y="5494655"/>
          <a:ext cx="5504815" cy="9273540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9</xdr:row>
      <xdr:rowOff>314325</xdr:rowOff>
    </xdr:from>
    <xdr:to>
      <xdr:col>19</xdr:col>
      <xdr:colOff>2085340</xdr:colOff>
      <xdr:row>15</xdr:row>
      <xdr:rowOff>222250</xdr:rowOff>
    </xdr:to>
    <xdr:pic>
      <xdr:nvPicPr>
        <xdr:cNvPr id="8" name="图片 7" descr="{N`Q{`Y$~BGZSU8@O5R7J0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439275" y="3540125"/>
          <a:ext cx="3999865" cy="1873885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8</xdr:row>
      <xdr:rowOff>76200</xdr:rowOff>
    </xdr:from>
    <xdr:to>
      <xdr:col>19</xdr:col>
      <xdr:colOff>628650</xdr:colOff>
      <xdr:row>11</xdr:row>
      <xdr:rowOff>38100</xdr:rowOff>
    </xdr:to>
    <xdr:pic>
      <xdr:nvPicPr>
        <xdr:cNvPr id="9" name="图片 8" descr="}199S(ST54~)PTCZO1[1{SC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0344150" y="3046730"/>
          <a:ext cx="1638300" cy="979170"/>
        </a:xfrm>
        <a:prstGeom prst="rect">
          <a:avLst/>
        </a:prstGeom>
      </xdr:spPr>
    </xdr:pic>
    <xdr:clientData/>
  </xdr:twoCellAnchor>
  <xdr:twoCellAnchor editAs="oneCell">
    <xdr:from>
      <xdr:col>16</xdr:col>
      <xdr:colOff>647700</xdr:colOff>
      <xdr:row>6</xdr:row>
      <xdr:rowOff>439420</xdr:rowOff>
    </xdr:from>
    <xdr:to>
      <xdr:col>25</xdr:col>
      <xdr:colOff>219075</xdr:colOff>
      <xdr:row>23</xdr:row>
      <xdr:rowOff>140335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9886950" y="2531110"/>
          <a:ext cx="7658100" cy="4843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504825</xdr:colOff>
      <xdr:row>14</xdr:row>
      <xdr:rowOff>228600</xdr:rowOff>
    </xdr:from>
    <xdr:to>
      <xdr:col>22</xdr:col>
      <xdr:colOff>552450</xdr:colOff>
      <xdr:row>16</xdr:row>
      <xdr:rowOff>20955</xdr:rowOff>
    </xdr:to>
    <xdr:pic>
      <xdr:nvPicPr>
        <xdr:cNvPr id="1026" name="Picture 2" descr="D:\Documents\Tencent Files\501232853\Image\C2C\_2WDX]H2_T48_CGM]H91W{T.pn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9058275" y="5165090"/>
          <a:ext cx="6762750" cy="30289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400050</xdr:colOff>
      <xdr:row>8</xdr:row>
      <xdr:rowOff>180975</xdr:rowOff>
    </xdr:from>
    <xdr:to>
      <xdr:col>20</xdr:col>
      <xdr:colOff>257175</xdr:colOff>
      <xdr:row>11</xdr:row>
      <xdr:rowOff>156210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8953500" y="3151505"/>
          <a:ext cx="5029200" cy="99250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19050</xdr:colOff>
      <xdr:row>15</xdr:row>
      <xdr:rowOff>66675</xdr:rowOff>
    </xdr:from>
    <xdr:to>
      <xdr:col>12</xdr:col>
      <xdr:colOff>66675</xdr:colOff>
      <xdr:row>18</xdr:row>
      <xdr:rowOff>76200</xdr:rowOff>
    </xdr:to>
    <xdr:pic>
      <xdr:nvPicPr>
        <xdr:cNvPr id="10" name="Picture 1" descr="C:\Users\Administrator\AppData\Roaming\Tencent\Users\501232853\QQ\WinTemp\RichOle\@8(G]YBLFCG`9U6SB_K_9IK.png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838325" y="5258435"/>
          <a:ext cx="5010150" cy="77533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409575</xdr:colOff>
      <xdr:row>0</xdr:row>
      <xdr:rowOff>635</xdr:rowOff>
    </xdr:from>
    <xdr:to>
      <xdr:col>25</xdr:col>
      <xdr:colOff>767080</xdr:colOff>
      <xdr:row>10</xdr:row>
      <xdr:rowOff>222250</xdr:rowOff>
    </xdr:to>
    <xdr:pic>
      <xdr:nvPicPr>
        <xdr:cNvPr id="11" name="图片 10" descr="VVF%@`BTP)6I}8`]1T_RVAO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1763375" y="635"/>
          <a:ext cx="6329680" cy="393319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17</xdr:row>
      <xdr:rowOff>133350</xdr:rowOff>
    </xdr:from>
    <xdr:to>
      <xdr:col>26</xdr:col>
      <xdr:colOff>903605</xdr:colOff>
      <xdr:row>30</xdr:row>
      <xdr:rowOff>283210</xdr:rowOff>
    </xdr:to>
    <xdr:pic>
      <xdr:nvPicPr>
        <xdr:cNvPr id="12" name="图片 11" descr="@E_W}XJ}]3PRG_%]G{8D)Y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410950" y="5835650"/>
          <a:ext cx="7923530" cy="4939030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11</xdr:row>
      <xdr:rowOff>264795</xdr:rowOff>
    </xdr:from>
    <xdr:to>
      <xdr:col>19</xdr:col>
      <xdr:colOff>1980565</xdr:colOff>
      <xdr:row>14</xdr:row>
      <xdr:rowOff>100965</xdr:rowOff>
    </xdr:to>
    <xdr:pic>
      <xdr:nvPicPr>
        <xdr:cNvPr id="13" name="图片 12" descr="%713~4IRL%]M~R2)QR`7C3I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163050" y="4252595"/>
          <a:ext cx="4171315" cy="78486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18</xdr:row>
      <xdr:rowOff>114300</xdr:rowOff>
    </xdr:from>
    <xdr:to>
      <xdr:col>11</xdr:col>
      <xdr:colOff>694690</xdr:colOff>
      <xdr:row>19</xdr:row>
      <xdr:rowOff>104775</xdr:rowOff>
    </xdr:to>
    <xdr:pic>
      <xdr:nvPicPr>
        <xdr:cNvPr id="14" name="图片 13" descr="0}M$9L)O]$I}VB~2UC0AULH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914525" y="6071870"/>
          <a:ext cx="4838065" cy="24574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38</xdr:row>
      <xdr:rowOff>9525</xdr:rowOff>
    </xdr:from>
    <xdr:to>
      <xdr:col>13</xdr:col>
      <xdr:colOff>104140</xdr:colOff>
      <xdr:row>87</xdr:row>
      <xdr:rowOff>104140</xdr:rowOff>
    </xdr:to>
    <xdr:pic>
      <xdr:nvPicPr>
        <xdr:cNvPr id="6" name="图片 5" descr="}GM71T18$4AO@M@HH7IU[C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66800" y="12194540"/>
          <a:ext cx="6276340" cy="70954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</xdr:row>
      <xdr:rowOff>295275</xdr:rowOff>
    </xdr:from>
    <xdr:to>
      <xdr:col>19</xdr:col>
      <xdr:colOff>1209675</xdr:colOff>
      <xdr:row>6</xdr:row>
      <xdr:rowOff>33655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536575"/>
          <a:ext cx="3714750" cy="1362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38101</xdr:colOff>
      <xdr:row>28</xdr:row>
      <xdr:rowOff>76200</xdr:rowOff>
    </xdr:from>
    <xdr:to>
      <xdr:col>19</xdr:col>
      <xdr:colOff>1013461</xdr:colOff>
      <xdr:row>42</xdr:row>
      <xdr:rowOff>34290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96575" y="8613140"/>
          <a:ext cx="2061210" cy="373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1668605</xdr:colOff>
      <xdr:row>28</xdr:row>
      <xdr:rowOff>228599</xdr:rowOff>
    </xdr:from>
    <xdr:to>
      <xdr:col>21</xdr:col>
      <xdr:colOff>351615</xdr:colOff>
      <xdr:row>39</xdr:row>
      <xdr:rowOff>141604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2666980" y="9511030"/>
          <a:ext cx="3232150" cy="174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314325</xdr:colOff>
      <xdr:row>25</xdr:row>
      <xdr:rowOff>133350</xdr:rowOff>
    </xdr:from>
    <xdr:to>
      <xdr:col>21</xdr:col>
      <xdr:colOff>256540</xdr:colOff>
      <xdr:row>76</xdr:row>
      <xdr:rowOff>6985</xdr:rowOff>
    </xdr:to>
    <xdr:pic>
      <xdr:nvPicPr>
        <xdr:cNvPr id="5" name="图片 4" descr="C4C6C1BB90DD779320B75A8F1B51D32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553575" y="7904480"/>
          <a:ext cx="5504815" cy="927354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15</xdr:row>
      <xdr:rowOff>66675</xdr:rowOff>
    </xdr:from>
    <xdr:to>
      <xdr:col>12</xdr:col>
      <xdr:colOff>66675</xdr:colOff>
      <xdr:row>18</xdr:row>
      <xdr:rowOff>76200</xdr:rowOff>
    </xdr:to>
    <xdr:pic>
      <xdr:nvPicPr>
        <xdr:cNvPr id="11" name="Picture 1" descr="C:\Users\Administrator\AppData\Roaming\Tencent\Users\501232853\QQ\WinTemp\RichOle\@8(G]YBLFCG`9U6SB_K_9IK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838325" y="5032375"/>
          <a:ext cx="5010150" cy="7753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95250</xdr:colOff>
      <xdr:row>18</xdr:row>
      <xdr:rowOff>114300</xdr:rowOff>
    </xdr:from>
    <xdr:to>
      <xdr:col>11</xdr:col>
      <xdr:colOff>694690</xdr:colOff>
      <xdr:row>19</xdr:row>
      <xdr:rowOff>104775</xdr:rowOff>
    </xdr:to>
    <xdr:pic>
      <xdr:nvPicPr>
        <xdr:cNvPr id="15" name="图片 14" descr="0}M$9L)O]$I}VB~2UC0AULH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14525" y="5845810"/>
          <a:ext cx="4838065" cy="245745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5</xdr:row>
      <xdr:rowOff>28575</xdr:rowOff>
    </xdr:from>
    <xdr:to>
      <xdr:col>24</xdr:col>
      <xdr:colOff>160655</xdr:colOff>
      <xdr:row>20</xdr:row>
      <xdr:rowOff>433705</xdr:rowOff>
    </xdr:to>
    <xdr:pic>
      <xdr:nvPicPr>
        <xdr:cNvPr id="17" name="图片 16" descr="$~(HDOKTUR)RR_)_{]3BR%M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29750" y="1539240"/>
          <a:ext cx="7761605" cy="5136515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16</xdr:row>
      <xdr:rowOff>219075</xdr:rowOff>
    </xdr:from>
    <xdr:to>
      <xdr:col>18</xdr:col>
      <xdr:colOff>723900</xdr:colOff>
      <xdr:row>18</xdr:row>
      <xdr:rowOff>95250</xdr:rowOff>
    </xdr:to>
    <xdr:pic>
      <xdr:nvPicPr>
        <xdr:cNvPr id="6" name="图片 5" descr="YVT`DBT99JXW$)SOZ4]BAO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077325" y="5440045"/>
          <a:ext cx="2305050" cy="386715"/>
        </a:xfrm>
        <a:prstGeom prst="rect">
          <a:avLst/>
        </a:prstGeom>
      </xdr:spPr>
    </xdr:pic>
    <xdr:clientData/>
  </xdr:twoCellAnchor>
  <xdr:twoCellAnchor editAs="oneCell">
    <xdr:from>
      <xdr:col>18</xdr:col>
      <xdr:colOff>419100</xdr:colOff>
      <xdr:row>25</xdr:row>
      <xdr:rowOff>104775</xdr:rowOff>
    </xdr:from>
    <xdr:to>
      <xdr:col>23</xdr:col>
      <xdr:colOff>142240</xdr:colOff>
      <xdr:row>27</xdr:row>
      <xdr:rowOff>85725</xdr:rowOff>
    </xdr:to>
    <xdr:pic>
      <xdr:nvPicPr>
        <xdr:cNvPr id="7" name="图片 6" descr="RZC_)O~%%62R@_~TY`7V6VR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77575" y="7875905"/>
          <a:ext cx="5409565" cy="49149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40</xdr:row>
      <xdr:rowOff>133350</xdr:rowOff>
    </xdr:from>
    <xdr:to>
      <xdr:col>11</xdr:col>
      <xdr:colOff>304165</xdr:colOff>
      <xdr:row>78</xdr:row>
      <xdr:rowOff>132715</xdr:rowOff>
    </xdr:to>
    <xdr:pic>
      <xdr:nvPicPr>
        <xdr:cNvPr id="8" name="图片 7" descr="O[G}3W0446F$`%3~]72%M_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62075" y="12132310"/>
          <a:ext cx="4999990" cy="54571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</xdr:row>
      <xdr:rowOff>295275</xdr:rowOff>
    </xdr:from>
    <xdr:to>
      <xdr:col>19</xdr:col>
      <xdr:colOff>1600200</xdr:colOff>
      <xdr:row>6</xdr:row>
      <xdr:rowOff>33655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536575"/>
          <a:ext cx="3714750" cy="1362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15</xdr:row>
      <xdr:rowOff>38100</xdr:rowOff>
    </xdr:from>
    <xdr:to>
      <xdr:col>12</xdr:col>
      <xdr:colOff>76200</xdr:colOff>
      <xdr:row>18</xdr:row>
      <xdr:rowOff>47625</xdr:rowOff>
    </xdr:to>
    <xdr:pic>
      <xdr:nvPicPr>
        <xdr:cNvPr id="6" name="Picture 1" descr="C:\Users\Administrator\AppData\Roaming\Tencent\Users\501232853\QQ\WinTemp\RichOle\@8(G]YBLFCG`9U6SB_K_9IK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47850" y="5003800"/>
          <a:ext cx="5010150" cy="7753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285750</xdr:colOff>
      <xdr:row>18</xdr:row>
      <xdr:rowOff>28575</xdr:rowOff>
    </xdr:from>
    <xdr:to>
      <xdr:col>12</xdr:col>
      <xdr:colOff>161290</xdr:colOff>
      <xdr:row>19</xdr:row>
      <xdr:rowOff>19050</xdr:rowOff>
    </xdr:to>
    <xdr:pic>
      <xdr:nvPicPr>
        <xdr:cNvPr id="7" name="图片 6" descr="0}M$9L)O]$I}VB~2UC0AUL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05025" y="5760085"/>
          <a:ext cx="4838065" cy="245745"/>
        </a:xfrm>
        <a:prstGeom prst="rect">
          <a:avLst/>
        </a:prstGeom>
      </xdr:spPr>
    </xdr:pic>
    <xdr:clientData/>
  </xdr:twoCellAnchor>
  <xdr:twoCellAnchor editAs="oneCell">
    <xdr:from>
      <xdr:col>19</xdr:col>
      <xdr:colOff>185420</xdr:colOff>
      <xdr:row>4</xdr:row>
      <xdr:rowOff>102235</xdr:rowOff>
    </xdr:from>
    <xdr:to>
      <xdr:col>26</xdr:col>
      <xdr:colOff>766445</xdr:colOff>
      <xdr:row>20</xdr:row>
      <xdr:rowOff>324485</xdr:rowOff>
    </xdr:to>
    <xdr:pic>
      <xdr:nvPicPr>
        <xdr:cNvPr id="12" name="图片 11" descr="JJ{A8~2ULBKD]]7$0[_T)T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39220" y="1257935"/>
          <a:ext cx="7848600" cy="5167630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23</xdr:row>
      <xdr:rowOff>0</xdr:rowOff>
    </xdr:from>
    <xdr:to>
      <xdr:col>10</xdr:col>
      <xdr:colOff>238125</xdr:colOff>
      <xdr:row>24</xdr:row>
      <xdr:rowOff>28575</xdr:rowOff>
    </xdr:to>
    <xdr:pic>
      <xdr:nvPicPr>
        <xdr:cNvPr id="8" name="图片 7" descr="YTGXGPEQE16NVNMLIR7{KJO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86100" y="7321550"/>
          <a:ext cx="2609850" cy="283845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53</xdr:row>
      <xdr:rowOff>104775</xdr:rowOff>
    </xdr:from>
    <xdr:to>
      <xdr:col>10</xdr:col>
      <xdr:colOff>228600</xdr:colOff>
      <xdr:row>92</xdr:row>
      <xdr:rowOff>47625</xdr:rowOff>
    </xdr:to>
    <xdr:pic>
      <xdr:nvPicPr>
        <xdr:cNvPr id="13" name="图片 12" descr="@`){UTBI]`$YYTUD4`GF~X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52550" y="14050645"/>
          <a:ext cx="4333875" cy="5514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</xdr:row>
      <xdr:rowOff>123825</xdr:rowOff>
    </xdr:from>
    <xdr:to>
      <xdr:col>14</xdr:col>
      <xdr:colOff>790575</xdr:colOff>
      <xdr:row>52</xdr:row>
      <xdr:rowOff>82550</xdr:rowOff>
    </xdr:to>
    <xdr:pic>
      <xdr:nvPicPr>
        <xdr:cNvPr id="14" name="图片 13" descr="OP4X]2I_R~$0%%ZHOT)A%2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2425" y="11440795"/>
          <a:ext cx="8105775" cy="2444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15</xdr:row>
      <xdr:rowOff>38100</xdr:rowOff>
    </xdr:from>
    <xdr:to>
      <xdr:col>12</xdr:col>
      <xdr:colOff>76200</xdr:colOff>
      <xdr:row>18</xdr:row>
      <xdr:rowOff>47625</xdr:rowOff>
    </xdr:to>
    <xdr:pic>
      <xdr:nvPicPr>
        <xdr:cNvPr id="3" name="Picture 1" descr="C:\Users\Administrator\AppData\Roaming\Tencent\Users\501232853\QQ\WinTemp\RichOle\@8(G]YBLFCG`9U6SB_K_9IK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47850" y="5003800"/>
          <a:ext cx="5010150" cy="7753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285750</xdr:colOff>
      <xdr:row>18</xdr:row>
      <xdr:rowOff>28575</xdr:rowOff>
    </xdr:from>
    <xdr:to>
      <xdr:col>12</xdr:col>
      <xdr:colOff>161290</xdr:colOff>
      <xdr:row>19</xdr:row>
      <xdr:rowOff>19050</xdr:rowOff>
    </xdr:to>
    <xdr:pic>
      <xdr:nvPicPr>
        <xdr:cNvPr id="4" name="图片 3" descr="0}M$9L)O]$I}VB~2UC0AUL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05025" y="5760085"/>
          <a:ext cx="4838065" cy="245745"/>
        </a:xfrm>
        <a:prstGeom prst="rect">
          <a:avLst/>
        </a:prstGeom>
      </xdr:spPr>
    </xdr:pic>
    <xdr:clientData/>
  </xdr:twoCellAnchor>
  <xdr:twoCellAnchor editAs="oneCell">
    <xdr:from>
      <xdr:col>5</xdr:col>
      <xdr:colOff>790575</xdr:colOff>
      <xdr:row>23</xdr:row>
      <xdr:rowOff>0</xdr:rowOff>
    </xdr:from>
    <xdr:to>
      <xdr:col>10</xdr:col>
      <xdr:colOff>238125</xdr:colOff>
      <xdr:row>23</xdr:row>
      <xdr:rowOff>219075</xdr:rowOff>
    </xdr:to>
    <xdr:pic>
      <xdr:nvPicPr>
        <xdr:cNvPr id="6" name="图片 5" descr="YTGXGPEQE16NVNMLIR7{KJO"/>
        <xdr:cNvPicPr>
          <a:picLocks noChangeAspect="1"/>
        </xdr:cNvPicPr>
      </xdr:nvPicPr>
      <xdr:blipFill>
        <a:blip r:embed="rId3"/>
        <a:srcRect b="20690"/>
        <a:stretch>
          <a:fillRect/>
        </a:stretch>
      </xdr:blipFill>
      <xdr:spPr>
        <a:xfrm>
          <a:off x="3086100" y="7321550"/>
          <a:ext cx="260985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53</xdr:row>
      <xdr:rowOff>104775</xdr:rowOff>
    </xdr:from>
    <xdr:to>
      <xdr:col>10</xdr:col>
      <xdr:colOff>228600</xdr:colOff>
      <xdr:row>92</xdr:row>
      <xdr:rowOff>47625</xdr:rowOff>
    </xdr:to>
    <xdr:pic>
      <xdr:nvPicPr>
        <xdr:cNvPr id="7" name="图片 6" descr="@`){UTBI]`$YYTUD4`GF~X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2550" y="14100175"/>
          <a:ext cx="4333875" cy="55149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</xdr:row>
      <xdr:rowOff>123825</xdr:rowOff>
    </xdr:from>
    <xdr:to>
      <xdr:col>14</xdr:col>
      <xdr:colOff>514350</xdr:colOff>
      <xdr:row>52</xdr:row>
      <xdr:rowOff>82550</xdr:rowOff>
    </xdr:to>
    <xdr:pic>
      <xdr:nvPicPr>
        <xdr:cNvPr id="8" name="图片 7" descr="OP4X]2I_R~$0%%ZHOT)A%2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2425" y="11490325"/>
          <a:ext cx="8105775" cy="244475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0</xdr:row>
      <xdr:rowOff>95250</xdr:rowOff>
    </xdr:from>
    <xdr:to>
      <xdr:col>24</xdr:col>
      <xdr:colOff>114300</xdr:colOff>
      <xdr:row>16</xdr:row>
      <xdr:rowOff>177800</xdr:rowOff>
    </xdr:to>
    <xdr:pic>
      <xdr:nvPicPr>
        <xdr:cNvPr id="9" name="图片 8" descr="VCU6U)S}%VH%9L7{O1`H8[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86825" y="95250"/>
          <a:ext cx="8334375" cy="530352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25</xdr:row>
      <xdr:rowOff>39370</xdr:rowOff>
    </xdr:from>
    <xdr:to>
      <xdr:col>12</xdr:col>
      <xdr:colOff>591820</xdr:colOff>
      <xdr:row>27</xdr:row>
      <xdr:rowOff>210185</xdr:rowOff>
    </xdr:to>
    <xdr:pic>
      <xdr:nvPicPr>
        <xdr:cNvPr id="2" name="图片 1" descr="E4SR]ZHM{J0TRU(DW_7WC9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7700" y="7920990"/>
          <a:ext cx="6725920" cy="6813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59</xdr:row>
      <xdr:rowOff>0</xdr:rowOff>
    </xdr:from>
    <xdr:to>
      <xdr:col>10</xdr:col>
      <xdr:colOff>590550</xdr:colOff>
      <xdr:row>117</xdr:row>
      <xdr:rowOff>114300</xdr:rowOff>
    </xdr:to>
    <xdr:pic>
      <xdr:nvPicPr>
        <xdr:cNvPr id="3" name="图片 2" descr="F76A8B655731FB354EF7402170A16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" y="10210800"/>
          <a:ext cx="7419975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257175</xdr:colOff>
      <xdr:row>59</xdr:row>
      <xdr:rowOff>57150</xdr:rowOff>
    </xdr:from>
    <xdr:to>
      <xdr:col>20</xdr:col>
      <xdr:colOff>571500</xdr:colOff>
      <xdr:row>118</xdr:row>
      <xdr:rowOff>0</xdr:rowOff>
    </xdr:to>
    <xdr:pic>
      <xdr:nvPicPr>
        <xdr:cNvPr id="4" name="图片 3" descr="17E87FBBFEFD617906F21BDFDCBE7A4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00975" y="10267950"/>
          <a:ext cx="741997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9525</xdr:rowOff>
    </xdr:from>
    <xdr:to>
      <xdr:col>10</xdr:col>
      <xdr:colOff>146050</xdr:colOff>
      <xdr:row>58</xdr:row>
      <xdr:rowOff>28575</xdr:rowOff>
    </xdr:to>
    <xdr:pic>
      <xdr:nvPicPr>
        <xdr:cNvPr id="5" name="图片 4" descr="R]Q_3U)4YXXL}IS}IQH7PH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9525"/>
          <a:ext cx="700341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8"/>
  <sheetViews>
    <sheetView workbookViewId="0">
      <selection activeCell="K17" sqref="K17"/>
    </sheetView>
  </sheetViews>
  <sheetFormatPr defaultColWidth="9" defaultRowHeight="11.25"/>
  <cols>
    <col min="1" max="1" width="3.25" style="24" customWidth="1"/>
    <col min="2" max="2" width="4.875" style="25" customWidth="1"/>
    <col min="3" max="3" width="3.625" style="24" customWidth="1"/>
    <col min="4" max="4" width="10" style="26" customWidth="1"/>
    <col min="5" max="5" width="6.25" style="25" customWidth="1"/>
    <col min="6" max="6" width="10.5" style="26" customWidth="1"/>
    <col min="7" max="7" width="3.625" style="24" customWidth="1"/>
    <col min="8" max="8" width="11" style="26" customWidth="1"/>
    <col min="9" max="9" width="9.375" style="24" customWidth="1"/>
    <col min="10" max="10" width="8.625" style="26" customWidth="1"/>
    <col min="11" max="11" width="7.875" style="24" customWidth="1"/>
    <col min="12" max="12" width="9.5" style="24" customWidth="1"/>
    <col min="13" max="13" width="6" style="24" customWidth="1"/>
    <col min="14" max="14" width="5.625" style="24" customWidth="1"/>
    <col min="15" max="15" width="9.125" style="26" customWidth="1"/>
    <col min="16" max="16" width="9" style="24"/>
    <col min="17" max="17" width="11.875" style="24" customWidth="1"/>
    <col min="18" max="18" width="6.75" style="24" customWidth="1"/>
    <col min="19" max="19" width="9.125" style="24" customWidth="1"/>
    <col min="20" max="20" width="31.125" style="24" customWidth="1"/>
    <col min="21" max="21" width="9" style="24"/>
    <col min="22" max="22" width="11.25" style="24" customWidth="1"/>
    <col min="23" max="25" width="9" style="24"/>
    <col min="26" max="26" width="14.5" style="24" customWidth="1"/>
    <col min="27" max="27" width="13.125" style="24" customWidth="1"/>
    <col min="28" max="28" width="14.5" style="24" customWidth="1"/>
    <col min="29" max="16384" width="9" style="24"/>
  </cols>
  <sheetData>
    <row r="1" ht="24.95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ht="27.95" customHeight="1" spans="1:30">
      <c r="A2" s="1" t="s">
        <v>1</v>
      </c>
      <c r="B2" s="1"/>
      <c r="C2" s="2" t="s">
        <v>2</v>
      </c>
      <c r="D2" s="2"/>
      <c r="E2" s="2"/>
      <c r="F2" s="2"/>
      <c r="G2" s="2"/>
      <c r="H2" s="2"/>
      <c r="I2" s="2"/>
      <c r="J2" s="2"/>
      <c r="K2" s="2"/>
      <c r="L2" s="19" t="s">
        <v>3</v>
      </c>
      <c r="M2" s="20">
        <v>6374</v>
      </c>
      <c r="N2" s="18" t="s">
        <v>4</v>
      </c>
      <c r="O2" s="18" t="s">
        <v>5</v>
      </c>
      <c r="Q2" s="107" t="s">
        <v>5</v>
      </c>
      <c r="R2" s="108">
        <v>9</v>
      </c>
      <c r="S2" s="108">
        <v>6374</v>
      </c>
      <c r="T2" s="109" t="s">
        <v>2</v>
      </c>
      <c r="U2" s="108" t="s">
        <v>6</v>
      </c>
      <c r="V2" s="110">
        <v>13755827.45</v>
      </c>
      <c r="W2" s="110" t="s">
        <v>7</v>
      </c>
      <c r="X2" s="110" t="s">
        <v>8</v>
      </c>
      <c r="Y2" s="111" t="s">
        <v>9</v>
      </c>
      <c r="Z2" s="112" t="s">
        <v>10</v>
      </c>
      <c r="AA2" s="112" t="s">
        <v>10</v>
      </c>
      <c r="AB2" s="113" t="s">
        <v>11</v>
      </c>
      <c r="AC2" s="112"/>
      <c r="AD2" s="114" t="s">
        <v>12</v>
      </c>
    </row>
    <row r="3" ht="27.95" customHeight="1" spans="1:15">
      <c r="A3" s="1" t="s">
        <v>13</v>
      </c>
      <c r="B3" s="1"/>
      <c r="C3" s="3">
        <v>13755827.45</v>
      </c>
      <c r="D3" s="8"/>
      <c r="E3" s="9" t="s">
        <v>14</v>
      </c>
      <c r="F3" s="10" t="s">
        <v>6</v>
      </c>
      <c r="G3" s="10"/>
      <c r="H3" s="11" t="s">
        <v>15</v>
      </c>
      <c r="I3" s="12" t="s">
        <v>16</v>
      </c>
      <c r="J3" s="13"/>
      <c r="K3" s="13"/>
      <c r="L3" s="13"/>
      <c r="M3" s="138" t="s">
        <v>17</v>
      </c>
      <c r="N3" s="1" t="s">
        <v>18</v>
      </c>
      <c r="O3" s="22" t="s">
        <v>19</v>
      </c>
    </row>
    <row r="4" ht="27.95" customHeight="1" spans="1:15">
      <c r="A4" s="1" t="s">
        <v>20</v>
      </c>
      <c r="B4" s="1"/>
      <c r="C4" s="115"/>
      <c r="D4" s="115"/>
      <c r="E4" s="9" t="s">
        <v>21</v>
      </c>
      <c r="F4" s="10"/>
      <c r="G4" s="10"/>
      <c r="H4" s="15"/>
      <c r="I4" s="16">
        <v>0</v>
      </c>
      <c r="J4" s="17"/>
      <c r="K4" s="17"/>
      <c r="L4" s="17"/>
      <c r="M4" s="139" t="s">
        <v>22</v>
      </c>
      <c r="N4" s="9" t="s">
        <v>23</v>
      </c>
      <c r="O4" s="23" t="s">
        <v>10</v>
      </c>
    </row>
    <row r="5" ht="27.95" customHeight="1" spans="1:15">
      <c r="A5" s="1" t="s">
        <v>24</v>
      </c>
      <c r="B5" s="1" t="s">
        <v>25</v>
      </c>
      <c r="C5" s="1"/>
      <c r="D5" s="1"/>
      <c r="E5" s="1" t="s">
        <v>26</v>
      </c>
      <c r="F5" s="1"/>
      <c r="G5" s="1" t="s">
        <v>27</v>
      </c>
      <c r="H5" s="1"/>
      <c r="I5" s="1" t="s">
        <v>28</v>
      </c>
      <c r="J5" s="1" t="s">
        <v>29</v>
      </c>
      <c r="K5" s="1"/>
      <c r="L5" s="1" t="s">
        <v>30</v>
      </c>
      <c r="M5" s="1"/>
      <c r="N5" s="9" t="s">
        <v>31</v>
      </c>
      <c r="O5" s="9"/>
    </row>
    <row r="6" ht="27.95" customHeight="1" spans="1:15">
      <c r="A6" s="1"/>
      <c r="B6" s="5" t="s">
        <v>32</v>
      </c>
      <c r="C6" s="1" t="s">
        <v>33</v>
      </c>
      <c r="D6" s="9" t="s">
        <v>34</v>
      </c>
      <c r="E6" s="5" t="s">
        <v>32</v>
      </c>
      <c r="F6" s="9" t="s">
        <v>34</v>
      </c>
      <c r="G6" s="1" t="s">
        <v>35</v>
      </c>
      <c r="H6" s="9" t="s">
        <v>34</v>
      </c>
      <c r="I6" s="18" t="s">
        <v>34</v>
      </c>
      <c r="J6" s="9" t="s">
        <v>34</v>
      </c>
      <c r="K6" s="1" t="s">
        <v>36</v>
      </c>
      <c r="L6" s="1" t="s">
        <v>34</v>
      </c>
      <c r="M6" s="1" t="s">
        <v>36</v>
      </c>
      <c r="N6" s="9" t="s">
        <v>37</v>
      </c>
      <c r="O6" s="9" t="s">
        <v>34</v>
      </c>
    </row>
    <row r="7" s="135" customFormat="1" ht="44.25" customHeight="1" spans="1:17">
      <c r="A7" s="46">
        <v>1</v>
      </c>
      <c r="B7" s="47">
        <v>42986</v>
      </c>
      <c r="C7" s="48" t="s">
        <v>38</v>
      </c>
      <c r="D7" s="91">
        <v>2342000</v>
      </c>
      <c r="E7" s="50">
        <v>42972</v>
      </c>
      <c r="F7" s="118">
        <v>2050000</v>
      </c>
      <c r="G7" s="54">
        <v>0.02</v>
      </c>
      <c r="H7" s="52">
        <f>ROUNDUP(D7*G7,2)</f>
        <v>46840</v>
      </c>
      <c r="I7" s="52">
        <v>179369.99</v>
      </c>
      <c r="J7" s="73">
        <v>3500</v>
      </c>
      <c r="K7" s="89" t="s">
        <v>39</v>
      </c>
      <c r="L7" s="71">
        <v>340000</v>
      </c>
      <c r="M7" s="140" t="s">
        <v>40</v>
      </c>
      <c r="N7" s="103" t="s">
        <v>41</v>
      </c>
      <c r="O7" s="52">
        <f>ROUNDUP(D7-H7-I7-J7-L7,2)</f>
        <v>1772290.01</v>
      </c>
      <c r="Q7" s="142"/>
    </row>
    <row r="8" s="135" customFormat="1" ht="24.95" customHeight="1" spans="1:15">
      <c r="A8" s="46"/>
      <c r="B8" s="136" t="s">
        <v>42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41"/>
      <c r="N8" s="89"/>
      <c r="O8" s="52"/>
    </row>
    <row r="9" ht="24.95" customHeight="1" spans="1:16">
      <c r="A9" s="28"/>
      <c r="B9" s="44"/>
      <c r="C9" s="30"/>
      <c r="D9" s="39"/>
      <c r="E9" s="32"/>
      <c r="F9" s="39"/>
      <c r="G9" s="34"/>
      <c r="H9" s="35"/>
      <c r="I9" s="35"/>
      <c r="J9" s="65"/>
      <c r="K9" s="89"/>
      <c r="L9" s="65"/>
      <c r="M9" s="72"/>
      <c r="N9" s="66"/>
      <c r="O9" s="52"/>
      <c r="P9" s="24">
        <v>500</v>
      </c>
    </row>
    <row r="10" ht="24.95" customHeight="1" spans="1:16">
      <c r="A10" s="28"/>
      <c r="B10" s="44"/>
      <c r="C10" s="30"/>
      <c r="D10" s="39"/>
      <c r="E10" s="32"/>
      <c r="F10" s="39"/>
      <c r="G10" s="34"/>
      <c r="H10" s="35"/>
      <c r="I10" s="35"/>
      <c r="J10" s="65"/>
      <c r="K10" s="89"/>
      <c r="L10" s="65"/>
      <c r="M10" s="72"/>
      <c r="N10" s="66"/>
      <c r="O10" s="52"/>
      <c r="P10" s="24">
        <v>200</v>
      </c>
    </row>
    <row r="11" ht="24.95" customHeight="1" spans="1:17">
      <c r="A11" s="28"/>
      <c r="B11" s="44"/>
      <c r="C11" s="30"/>
      <c r="D11" s="39"/>
      <c r="E11" s="32"/>
      <c r="F11" s="39"/>
      <c r="G11" s="34"/>
      <c r="H11" s="35"/>
      <c r="I11" s="35"/>
      <c r="J11" s="65"/>
      <c r="K11" s="89"/>
      <c r="L11" s="65"/>
      <c r="M11" s="72"/>
      <c r="N11" s="66"/>
      <c r="O11" s="35"/>
      <c r="P11" s="24">
        <v>1000</v>
      </c>
      <c r="Q11"/>
    </row>
    <row r="12" ht="24.95" customHeight="1" spans="1:17">
      <c r="A12" s="28"/>
      <c r="B12" s="44"/>
      <c r="C12" s="30"/>
      <c r="D12" s="39"/>
      <c r="E12" s="32"/>
      <c r="F12" s="39"/>
      <c r="G12" s="34"/>
      <c r="H12" s="35"/>
      <c r="I12" s="35"/>
      <c r="J12" s="65"/>
      <c r="K12" s="89"/>
      <c r="L12" s="65"/>
      <c r="M12" s="72"/>
      <c r="N12" s="66"/>
      <c r="O12" s="35"/>
      <c r="P12" s="24">
        <v>1800</v>
      </c>
      <c r="Q12"/>
    </row>
    <row r="13" ht="20.1" customHeight="1" spans="1:15">
      <c r="A13" s="28"/>
      <c r="B13" s="44"/>
      <c r="C13" s="30"/>
      <c r="D13" s="39"/>
      <c r="E13" s="32"/>
      <c r="F13" s="39"/>
      <c r="G13" s="34"/>
      <c r="H13" s="35"/>
      <c r="I13" s="35"/>
      <c r="J13" s="65"/>
      <c r="K13" s="66"/>
      <c r="L13" s="65"/>
      <c r="M13" s="66"/>
      <c r="N13" s="66"/>
      <c r="O13" s="35"/>
    </row>
    <row r="14" ht="20.1" customHeight="1" spans="1:15">
      <c r="A14" s="28"/>
      <c r="B14" s="44"/>
      <c r="C14" s="30"/>
      <c r="D14" s="39"/>
      <c r="E14" s="32"/>
      <c r="F14" s="39"/>
      <c r="G14" s="34"/>
      <c r="H14" s="35"/>
      <c r="I14" s="35"/>
      <c r="J14" s="65"/>
      <c r="K14" s="66"/>
      <c r="L14" s="65"/>
      <c r="M14" s="66"/>
      <c r="N14" s="66"/>
      <c r="O14" s="35"/>
    </row>
    <row r="15" ht="20.1" customHeight="1" spans="1:15">
      <c r="A15" s="28"/>
      <c r="B15" s="44"/>
      <c r="C15" s="30"/>
      <c r="D15" s="39"/>
      <c r="E15" s="32"/>
      <c r="F15" s="39"/>
      <c r="G15" s="34"/>
      <c r="H15" s="35"/>
      <c r="I15" s="35"/>
      <c r="J15" s="65"/>
      <c r="K15" s="66"/>
      <c r="L15" s="65"/>
      <c r="M15" s="66"/>
      <c r="N15" s="66"/>
      <c r="O15" s="35"/>
    </row>
    <row r="16" ht="20.1" customHeight="1" spans="1:15">
      <c r="A16" s="28"/>
      <c r="B16" s="44"/>
      <c r="C16" s="30"/>
      <c r="D16" s="39"/>
      <c r="E16" s="32"/>
      <c r="F16" s="39"/>
      <c r="G16" s="34"/>
      <c r="H16" s="35"/>
      <c r="I16" s="35"/>
      <c r="J16" s="65"/>
      <c r="K16" s="66"/>
      <c r="L16" s="65"/>
      <c r="M16" s="66"/>
      <c r="N16" s="66"/>
      <c r="O16" s="35"/>
    </row>
    <row r="17" ht="20.1" customHeight="1" spans="1:15">
      <c r="A17" s="28"/>
      <c r="B17" s="44"/>
      <c r="C17" s="30"/>
      <c r="D17" s="39"/>
      <c r="E17" s="32"/>
      <c r="F17" s="39"/>
      <c r="G17" s="34"/>
      <c r="H17" s="35"/>
      <c r="I17" s="35"/>
      <c r="J17" s="65"/>
      <c r="K17" s="66"/>
      <c r="L17" s="65"/>
      <c r="M17" s="66"/>
      <c r="N17" s="66"/>
      <c r="O17" s="35"/>
    </row>
    <row r="18" ht="20.1" customHeight="1" spans="1:15">
      <c r="A18" s="28"/>
      <c r="B18" s="44"/>
      <c r="C18" s="30"/>
      <c r="D18" s="39"/>
      <c r="E18" s="32"/>
      <c r="F18" s="39"/>
      <c r="G18" s="34"/>
      <c r="H18" s="35"/>
      <c r="I18" s="35"/>
      <c r="J18" s="65"/>
      <c r="K18" s="66"/>
      <c r="L18" s="65"/>
      <c r="M18" s="66"/>
      <c r="N18" s="66"/>
      <c r="O18" s="35"/>
    </row>
    <row r="19" ht="20.1" customHeight="1" spans="1:15">
      <c r="A19" s="28"/>
      <c r="B19" s="44"/>
      <c r="C19" s="30"/>
      <c r="D19" s="39"/>
      <c r="E19" s="32"/>
      <c r="F19" s="39"/>
      <c r="G19" s="34"/>
      <c r="H19" s="35"/>
      <c r="I19" s="35"/>
      <c r="J19" s="65"/>
      <c r="K19" s="66"/>
      <c r="L19" s="65"/>
      <c r="M19" s="66"/>
      <c r="N19" s="66"/>
      <c r="O19" s="35"/>
    </row>
    <row r="20" ht="20.1" customHeight="1" spans="1:15">
      <c r="A20" s="28"/>
      <c r="B20" s="44"/>
      <c r="C20" s="30"/>
      <c r="D20" s="39"/>
      <c r="E20" s="32"/>
      <c r="F20" s="39"/>
      <c r="G20" s="34"/>
      <c r="H20" s="35"/>
      <c r="I20" s="35"/>
      <c r="J20" s="65"/>
      <c r="K20" s="66"/>
      <c r="L20" s="65"/>
      <c r="M20" s="66"/>
      <c r="N20" s="66"/>
      <c r="O20" s="35"/>
    </row>
    <row r="21" ht="20.1" customHeight="1" spans="1:15">
      <c r="A21" s="28"/>
      <c r="B21" s="44"/>
      <c r="C21" s="30"/>
      <c r="D21" s="39"/>
      <c r="E21" s="32"/>
      <c r="F21" s="39"/>
      <c r="G21" s="34"/>
      <c r="H21" s="35"/>
      <c r="I21" s="35"/>
      <c r="J21" s="65"/>
      <c r="K21" s="66"/>
      <c r="L21" s="65"/>
      <c r="M21" s="66"/>
      <c r="N21" s="66"/>
      <c r="O21" s="35"/>
    </row>
    <row r="22" ht="20.1" customHeight="1" spans="1:15">
      <c r="A22" s="28"/>
      <c r="B22" s="44"/>
      <c r="C22" s="30"/>
      <c r="D22" s="39"/>
      <c r="E22" s="32"/>
      <c r="F22" s="39"/>
      <c r="G22" s="34"/>
      <c r="H22" s="35"/>
      <c r="I22" s="35"/>
      <c r="J22" s="65"/>
      <c r="K22" s="66"/>
      <c r="L22" s="65"/>
      <c r="M22" s="66"/>
      <c r="N22" s="66"/>
      <c r="O22" s="35"/>
    </row>
    <row r="23" ht="20.1" customHeight="1" spans="1:15">
      <c r="A23" s="28"/>
      <c r="B23" s="44"/>
      <c r="C23" s="30"/>
      <c r="D23" s="39"/>
      <c r="E23" s="32"/>
      <c r="F23" s="39"/>
      <c r="G23" s="34"/>
      <c r="H23" s="35"/>
      <c r="I23" s="35"/>
      <c r="J23" s="65"/>
      <c r="K23" s="66"/>
      <c r="L23" s="65"/>
      <c r="M23" s="66"/>
      <c r="N23" s="66"/>
      <c r="O23" s="35"/>
    </row>
    <row r="24" ht="20.1" customHeight="1" spans="1:15">
      <c r="A24" s="28"/>
      <c r="B24" s="44"/>
      <c r="C24" s="30"/>
      <c r="D24" s="39"/>
      <c r="E24" s="32"/>
      <c r="F24" s="39"/>
      <c r="G24" s="34"/>
      <c r="H24" s="35"/>
      <c r="I24" s="35"/>
      <c r="J24" s="65"/>
      <c r="K24" s="66"/>
      <c r="L24" s="65"/>
      <c r="M24" s="66"/>
      <c r="N24" s="66"/>
      <c r="O24" s="35"/>
    </row>
    <row r="25" ht="20.1" customHeight="1" spans="1:15">
      <c r="A25" s="28"/>
      <c r="B25" s="44"/>
      <c r="C25" s="30"/>
      <c r="D25" s="39"/>
      <c r="E25" s="32"/>
      <c r="F25" s="39"/>
      <c r="G25" s="34"/>
      <c r="H25" s="35"/>
      <c r="I25" s="35"/>
      <c r="J25" s="65"/>
      <c r="K25" s="66"/>
      <c r="L25" s="65"/>
      <c r="M25" s="66"/>
      <c r="N25" s="66"/>
      <c r="O25" s="35"/>
    </row>
    <row r="26" ht="20.1" customHeight="1" spans="1:15">
      <c r="A26" s="1" t="s">
        <v>43</v>
      </c>
      <c r="B26" s="1"/>
      <c r="C26" s="55" t="s">
        <v>44</v>
      </c>
      <c r="D26" s="56">
        <f>SUM(D7:D25)</f>
        <v>2342000</v>
      </c>
      <c r="E26" s="57" t="s">
        <v>44</v>
      </c>
      <c r="F26" s="56">
        <f>SUM(F7:F25)</f>
        <v>2050000</v>
      </c>
      <c r="G26" s="57" t="s">
        <v>44</v>
      </c>
      <c r="H26" s="56">
        <f>SUM(H7:H25)</f>
        <v>46840</v>
      </c>
      <c r="I26" s="56">
        <f>SUM(I7:I25)</f>
        <v>179369.99</v>
      </c>
      <c r="J26" s="56">
        <f>SUM(J7:J25)</f>
        <v>3500</v>
      </c>
      <c r="K26" s="57" t="s">
        <v>44</v>
      </c>
      <c r="L26" s="56">
        <f>SUM(L7:L25)</f>
        <v>340000</v>
      </c>
      <c r="M26" s="57" t="s">
        <v>44</v>
      </c>
      <c r="N26" s="57" t="s">
        <v>44</v>
      </c>
      <c r="O26" s="56">
        <f>SUM(O7:O25)</f>
        <v>1772290.01</v>
      </c>
    </row>
    <row r="27" ht="30" customHeight="1" spans="1:15">
      <c r="A27" s="1" t="s">
        <v>45</v>
      </c>
      <c r="B27" s="1"/>
      <c r="C27" s="1" t="s">
        <v>46</v>
      </c>
      <c r="D27" s="1"/>
      <c r="E27" s="58">
        <f>O7+O8</f>
        <v>1772290.01</v>
      </c>
      <c r="F27" s="58"/>
      <c r="G27" s="58"/>
      <c r="H27" s="58"/>
      <c r="I27" s="1" t="s">
        <v>47</v>
      </c>
      <c r="J27" s="1"/>
      <c r="K27" s="1" t="s">
        <v>48</v>
      </c>
      <c r="L27" s="58">
        <f>E27-E28</f>
        <v>1772290.01</v>
      </c>
      <c r="M27" s="58"/>
      <c r="N27" s="58"/>
      <c r="O27" s="58"/>
    </row>
    <row r="28" ht="30" customHeight="1" spans="1:15">
      <c r="A28" s="1"/>
      <c r="B28" s="1"/>
      <c r="C28" s="1" t="s">
        <v>49</v>
      </c>
      <c r="D28" s="1"/>
      <c r="E28" s="59">
        <f>O8</f>
        <v>0</v>
      </c>
      <c r="F28" s="59"/>
      <c r="G28" s="59"/>
      <c r="H28" s="59"/>
      <c r="I28" s="1"/>
      <c r="J28" s="1"/>
      <c r="K28" s="1" t="s">
        <v>50</v>
      </c>
      <c r="L28" s="9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壹佰柒拾柒万贰仟贰佰玖拾元零壹分</v>
      </c>
      <c r="M28" s="92"/>
      <c r="N28" s="92"/>
      <c r="O28" s="92"/>
    </row>
    <row r="29" ht="50.1" customHeight="1" spans="1:15">
      <c r="A29" s="1" t="s">
        <v>51</v>
      </c>
      <c r="B29" s="1"/>
      <c r="C29" s="60" t="s">
        <v>52</v>
      </c>
      <c r="D29" s="61"/>
      <c r="E29" s="61"/>
      <c r="F29" s="61"/>
      <c r="G29" s="61"/>
      <c r="H29" s="62"/>
      <c r="I29" s="1" t="s">
        <v>53</v>
      </c>
      <c r="J29" s="1"/>
      <c r="K29" s="1" t="s">
        <v>54</v>
      </c>
      <c r="L29" s="1"/>
      <c r="M29" s="1"/>
      <c r="N29" s="1"/>
      <c r="O29" s="1"/>
    </row>
    <row r="30" ht="50.1" customHeight="1" spans="1:15">
      <c r="A30" s="1" t="s">
        <v>55</v>
      </c>
      <c r="B30" s="1"/>
      <c r="C30" s="63"/>
      <c r="D30" s="63"/>
      <c r="E30" s="63"/>
      <c r="F30" s="63"/>
      <c r="G30" s="63"/>
      <c r="H30" s="63"/>
      <c r="I30" s="1" t="s">
        <v>56</v>
      </c>
      <c r="J30" s="1"/>
      <c r="K30" s="63"/>
      <c r="L30" s="63"/>
      <c r="M30" s="63"/>
      <c r="N30" s="63"/>
      <c r="O30" s="63"/>
    </row>
    <row r="31" ht="50.1" customHeight="1" spans="1:15">
      <c r="A31" s="1" t="s">
        <v>57</v>
      </c>
      <c r="B31" s="1"/>
      <c r="C31" s="64"/>
      <c r="D31" s="64"/>
      <c r="E31" s="64"/>
      <c r="F31" s="64"/>
      <c r="G31" s="64"/>
      <c r="H31" s="64"/>
      <c r="I31" s="1" t="s">
        <v>58</v>
      </c>
      <c r="J31" s="1"/>
      <c r="K31" s="64"/>
      <c r="L31" s="64"/>
      <c r="M31" s="64"/>
      <c r="N31" s="64"/>
      <c r="O31" s="64"/>
    </row>
    <row r="32" ht="50.1" customHeight="1" spans="1:15">
      <c r="A32" s="1" t="s">
        <v>59</v>
      </c>
      <c r="B32" s="1"/>
      <c r="C32" s="64"/>
      <c r="D32" s="64"/>
      <c r="E32" s="64"/>
      <c r="F32" s="64"/>
      <c r="G32" s="64"/>
      <c r="H32" s="64"/>
      <c r="I32" s="1" t="s">
        <v>60</v>
      </c>
      <c r="J32" s="1"/>
      <c r="K32" s="64"/>
      <c r="L32" s="64"/>
      <c r="M32" s="64"/>
      <c r="N32" s="64"/>
      <c r="O32" s="64"/>
    </row>
    <row r="35" ht="13.5" spans="17:17">
      <c r="Q35"/>
    </row>
    <row r="38" ht="13.5" spans="2:2">
      <c r="B38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topLeftCell="A4" workbookViewId="0">
      <selection activeCell="B10" sqref="B10:F10"/>
    </sheetView>
  </sheetViews>
  <sheetFormatPr defaultColWidth="9" defaultRowHeight="11.25"/>
  <cols>
    <col min="1" max="1" width="3.25" style="24" customWidth="1"/>
    <col min="2" max="2" width="4.875" style="25" customWidth="1"/>
    <col min="3" max="3" width="3.625" style="24" customWidth="1"/>
    <col min="4" max="4" width="10" style="26" customWidth="1"/>
    <col min="5" max="5" width="6.25" style="25" customWidth="1"/>
    <col min="6" max="6" width="10.5" style="26" customWidth="1"/>
    <col min="7" max="7" width="3.625" style="24" customWidth="1"/>
    <col min="8" max="8" width="11" style="26" customWidth="1"/>
    <col min="9" max="9" width="9.375" style="24" customWidth="1"/>
    <col min="10" max="10" width="8.625" style="26" customWidth="1"/>
    <col min="11" max="11" width="7.875" style="24" customWidth="1"/>
    <col min="12" max="12" width="9.5" style="24" customWidth="1"/>
    <col min="13" max="13" width="6" style="24" customWidth="1"/>
    <col min="14" max="14" width="5.625" style="24" customWidth="1"/>
    <col min="15" max="15" width="9.125" style="26" customWidth="1"/>
    <col min="16" max="16" width="9" style="24"/>
    <col min="17" max="17" width="11.875" style="24" customWidth="1"/>
    <col min="18" max="18" width="6.75" style="24" customWidth="1"/>
    <col min="19" max="19" width="9.125" style="24" customWidth="1"/>
    <col min="20" max="20" width="31.125" style="24" customWidth="1"/>
    <col min="21" max="21" width="9" style="24"/>
    <col min="22" max="22" width="11.25" style="24" customWidth="1"/>
    <col min="23" max="25" width="9" style="24"/>
    <col min="26" max="26" width="14.5" style="24" customWidth="1"/>
    <col min="27" max="27" width="13.125" style="24" customWidth="1"/>
    <col min="28" max="28" width="14.5" style="24" customWidth="1"/>
    <col min="29" max="16384" width="9" style="24"/>
  </cols>
  <sheetData>
    <row r="1" ht="24.95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ht="27.95" customHeight="1" spans="1:30">
      <c r="A2" s="1" t="s">
        <v>1</v>
      </c>
      <c r="B2" s="1"/>
      <c r="C2" s="2" t="s">
        <v>2</v>
      </c>
      <c r="D2" s="2"/>
      <c r="E2" s="2"/>
      <c r="F2" s="2"/>
      <c r="G2" s="2"/>
      <c r="H2" s="2"/>
      <c r="I2" s="2"/>
      <c r="J2" s="2"/>
      <c r="K2" s="2"/>
      <c r="L2" s="19" t="s">
        <v>3</v>
      </c>
      <c r="M2" s="20">
        <v>6374</v>
      </c>
      <c r="N2" s="18" t="s">
        <v>4</v>
      </c>
      <c r="O2" s="18" t="s">
        <v>5</v>
      </c>
      <c r="Q2" s="107" t="s">
        <v>5</v>
      </c>
      <c r="R2" s="108">
        <v>9</v>
      </c>
      <c r="S2" s="108">
        <v>6374</v>
      </c>
      <c r="T2" s="109" t="s">
        <v>2</v>
      </c>
      <c r="U2" s="108" t="s">
        <v>6</v>
      </c>
      <c r="V2" s="110">
        <v>13755827.45</v>
      </c>
      <c r="W2" s="110" t="s">
        <v>7</v>
      </c>
      <c r="X2" s="110" t="s">
        <v>8</v>
      </c>
      <c r="Y2" s="111" t="s">
        <v>9</v>
      </c>
      <c r="Z2" s="112" t="s">
        <v>10</v>
      </c>
      <c r="AA2" s="112" t="s">
        <v>10</v>
      </c>
      <c r="AB2" s="113" t="s">
        <v>11</v>
      </c>
      <c r="AC2" s="112"/>
      <c r="AD2" s="114" t="s">
        <v>12</v>
      </c>
    </row>
    <row r="3" ht="27.95" customHeight="1" spans="1:15">
      <c r="A3" s="1" t="s">
        <v>13</v>
      </c>
      <c r="B3" s="1"/>
      <c r="C3" s="3">
        <v>13755827.45</v>
      </c>
      <c r="D3" s="8"/>
      <c r="E3" s="9" t="s">
        <v>14</v>
      </c>
      <c r="F3" s="10" t="s">
        <v>6</v>
      </c>
      <c r="G3" s="10"/>
      <c r="H3" s="11" t="s">
        <v>15</v>
      </c>
      <c r="I3" s="12" t="s">
        <v>16</v>
      </c>
      <c r="J3" s="13"/>
      <c r="K3" s="13"/>
      <c r="L3" s="13"/>
      <c r="M3" s="21" t="s">
        <v>17</v>
      </c>
      <c r="N3" s="1" t="s">
        <v>18</v>
      </c>
      <c r="O3" s="22" t="s">
        <v>19</v>
      </c>
    </row>
    <row r="4" ht="27.95" customHeight="1" spans="1:15">
      <c r="A4" s="1" t="s">
        <v>20</v>
      </c>
      <c r="B4" s="1"/>
      <c r="C4" s="115"/>
      <c r="D4" s="115"/>
      <c r="E4" s="9" t="s">
        <v>21</v>
      </c>
      <c r="F4" s="10"/>
      <c r="G4" s="10"/>
      <c r="H4" s="15"/>
      <c r="I4" s="16">
        <v>0</v>
      </c>
      <c r="J4" s="17"/>
      <c r="K4" s="17"/>
      <c r="L4" s="17"/>
      <c r="M4" s="21" t="s">
        <v>22</v>
      </c>
      <c r="N4" s="9" t="s">
        <v>23</v>
      </c>
      <c r="O4" s="23" t="s">
        <v>10</v>
      </c>
    </row>
    <row r="5" ht="27.95" customHeight="1" spans="1:15">
      <c r="A5" s="1" t="s">
        <v>24</v>
      </c>
      <c r="B5" s="1" t="s">
        <v>25</v>
      </c>
      <c r="C5" s="1"/>
      <c r="D5" s="1"/>
      <c r="E5" s="1" t="s">
        <v>26</v>
      </c>
      <c r="F5" s="1"/>
      <c r="G5" s="1" t="s">
        <v>27</v>
      </c>
      <c r="H5" s="1"/>
      <c r="I5" s="1" t="s">
        <v>28</v>
      </c>
      <c r="J5" s="1" t="s">
        <v>29</v>
      </c>
      <c r="K5" s="1"/>
      <c r="L5" s="1" t="s">
        <v>30</v>
      </c>
      <c r="M5" s="1"/>
      <c r="N5" s="9" t="s">
        <v>31</v>
      </c>
      <c r="O5" s="9"/>
    </row>
    <row r="6" ht="27.95" customHeight="1" spans="1:15">
      <c r="A6" s="1"/>
      <c r="B6" s="5" t="s">
        <v>32</v>
      </c>
      <c r="C6" s="1" t="s">
        <v>33</v>
      </c>
      <c r="D6" s="9" t="s">
        <v>34</v>
      </c>
      <c r="E6" s="5" t="s">
        <v>32</v>
      </c>
      <c r="F6" s="9" t="s">
        <v>34</v>
      </c>
      <c r="G6" s="1" t="s">
        <v>35</v>
      </c>
      <c r="H6" s="9" t="s">
        <v>34</v>
      </c>
      <c r="I6" s="18" t="s">
        <v>34</v>
      </c>
      <c r="J6" s="9" t="s">
        <v>34</v>
      </c>
      <c r="K6" s="1" t="s">
        <v>36</v>
      </c>
      <c r="L6" s="1" t="s">
        <v>34</v>
      </c>
      <c r="M6" s="1" t="s">
        <v>36</v>
      </c>
      <c r="N6" s="9" t="s">
        <v>37</v>
      </c>
      <c r="O6" s="9" t="s">
        <v>34</v>
      </c>
    </row>
    <row r="7" ht="44.25" customHeight="1" spans="1:17">
      <c r="A7" s="28">
        <v>1</v>
      </c>
      <c r="B7" s="29">
        <v>42986</v>
      </c>
      <c r="C7" s="30" t="s">
        <v>38</v>
      </c>
      <c r="D7" s="31">
        <v>2342000</v>
      </c>
      <c r="E7" s="32">
        <v>42972</v>
      </c>
      <c r="F7" s="33">
        <v>2050000</v>
      </c>
      <c r="G7" s="34">
        <v>0.02</v>
      </c>
      <c r="H7" s="35">
        <f>ROUNDUP(D7*G7,2)</f>
        <v>46840</v>
      </c>
      <c r="I7" s="35">
        <v>179369.99</v>
      </c>
      <c r="J7" s="65">
        <v>3500</v>
      </c>
      <c r="K7" s="66" t="s">
        <v>39</v>
      </c>
      <c r="L7" s="71">
        <v>340000</v>
      </c>
      <c r="M7" s="72" t="s">
        <v>40</v>
      </c>
      <c r="N7" s="69" t="s">
        <v>41</v>
      </c>
      <c r="O7" s="35">
        <f>ROUNDUP(D7-H7-I7-J7-L7,2)</f>
        <v>1772290.01</v>
      </c>
      <c r="Q7" s="97"/>
    </row>
    <row r="8" ht="24.95" customHeight="1" spans="1:15">
      <c r="A8" s="28"/>
      <c r="B8" s="36" t="s">
        <v>42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70"/>
      <c r="N8" s="66"/>
      <c r="O8" s="35"/>
    </row>
    <row r="9" ht="20.1" customHeight="1" spans="1:15">
      <c r="A9" s="28"/>
      <c r="B9" s="38" t="s">
        <v>61</v>
      </c>
      <c r="C9" s="30"/>
      <c r="D9" s="39"/>
      <c r="E9" s="32"/>
      <c r="F9" s="39"/>
      <c r="G9" s="34"/>
      <c r="H9" s="35"/>
      <c r="I9" s="35"/>
      <c r="J9" s="65"/>
      <c r="K9" s="66"/>
      <c r="L9" s="65"/>
      <c r="M9" s="66"/>
      <c r="N9" s="66"/>
      <c r="O9" s="35"/>
    </row>
    <row r="10" ht="39" customHeight="1" spans="1:15">
      <c r="A10" s="125">
        <v>2</v>
      </c>
      <c r="B10" s="126">
        <v>43047</v>
      </c>
      <c r="C10" s="127" t="s">
        <v>38</v>
      </c>
      <c r="D10" s="128">
        <v>1725000</v>
      </c>
      <c r="E10" s="129">
        <v>43041</v>
      </c>
      <c r="F10" s="130">
        <v>2017000</v>
      </c>
      <c r="G10" s="131">
        <v>0.02</v>
      </c>
      <c r="H10" s="128">
        <f>ROUNDUP(D10*G10,2)</f>
        <v>34500</v>
      </c>
      <c r="I10" s="128">
        <v>0</v>
      </c>
      <c r="J10" s="128">
        <v>0</v>
      </c>
      <c r="K10" s="132"/>
      <c r="L10" s="133">
        <v>600000</v>
      </c>
      <c r="M10" s="134" t="s">
        <v>62</v>
      </c>
      <c r="N10" s="132" t="s">
        <v>41</v>
      </c>
      <c r="O10" s="52">
        <f>ROUNDUP(D10-H10-I10-J10-L10-O11,2)</f>
        <v>90500</v>
      </c>
    </row>
    <row r="11" ht="20.1" customHeight="1" spans="1:15">
      <c r="A11" s="125"/>
      <c r="B11" s="126"/>
      <c r="C11" s="127"/>
      <c r="D11" s="128"/>
      <c r="E11" s="129"/>
      <c r="F11" s="130"/>
      <c r="G11" s="131"/>
      <c r="H11" s="128"/>
      <c r="I11" s="128"/>
      <c r="J11" s="128"/>
      <c r="K11" s="132"/>
      <c r="L11" s="133"/>
      <c r="M11" s="134"/>
      <c r="N11" s="132">
        <v>11.22</v>
      </c>
      <c r="O11" s="73">
        <v>1000000</v>
      </c>
    </row>
    <row r="12" ht="20.1" customHeight="1" spans="1:15">
      <c r="A12" s="46"/>
      <c r="B12" s="47"/>
      <c r="C12" s="48"/>
      <c r="D12" s="91"/>
      <c r="E12" s="50"/>
      <c r="F12" s="118"/>
      <c r="G12" s="54"/>
      <c r="H12" s="52"/>
      <c r="I12" s="52"/>
      <c r="J12" s="73"/>
      <c r="K12" s="89"/>
      <c r="L12" s="71"/>
      <c r="M12" s="72"/>
      <c r="N12" s="103"/>
      <c r="O12" s="52"/>
    </row>
    <row r="13" ht="20.1" customHeight="1" spans="1:15">
      <c r="A13" s="46"/>
      <c r="B13" s="47"/>
      <c r="C13" s="48"/>
      <c r="D13" s="91"/>
      <c r="E13" s="50"/>
      <c r="F13" s="118"/>
      <c r="G13" s="54"/>
      <c r="H13" s="52"/>
      <c r="I13" s="52"/>
      <c r="J13" s="73"/>
      <c r="K13" s="89"/>
      <c r="L13" s="71"/>
      <c r="M13" s="72"/>
      <c r="N13" s="103"/>
      <c r="O13" s="52"/>
    </row>
    <row r="14" ht="20.1" customHeight="1" spans="1:15">
      <c r="A14" s="46"/>
      <c r="B14" s="47"/>
      <c r="C14" s="48"/>
      <c r="D14" s="91"/>
      <c r="E14" s="50"/>
      <c r="F14" s="118"/>
      <c r="G14" s="54"/>
      <c r="H14" s="52"/>
      <c r="I14" s="52"/>
      <c r="J14" s="73"/>
      <c r="K14" s="89"/>
      <c r="L14" s="71"/>
      <c r="M14" s="72"/>
      <c r="N14" s="103"/>
      <c r="O14" s="52"/>
    </row>
    <row r="15" ht="20.1" customHeight="1" spans="1:15">
      <c r="A15" s="28"/>
      <c r="B15" s="44"/>
      <c r="C15" s="30"/>
      <c r="D15" s="39"/>
      <c r="E15" s="32"/>
      <c r="F15" s="39"/>
      <c r="G15" s="34"/>
      <c r="H15" s="35"/>
      <c r="I15" s="35"/>
      <c r="J15" s="65"/>
      <c r="K15" s="66"/>
      <c r="L15" s="65"/>
      <c r="M15" s="66"/>
      <c r="N15" s="66"/>
      <c r="O15" s="35"/>
    </row>
    <row r="16" ht="20.1" customHeight="1" spans="1:15">
      <c r="A16" s="28"/>
      <c r="B16" s="44"/>
      <c r="C16" s="30"/>
      <c r="D16" s="39"/>
      <c r="E16" s="32"/>
      <c r="F16" s="39"/>
      <c r="G16" s="34"/>
      <c r="H16" s="35"/>
      <c r="I16" s="35"/>
      <c r="J16" s="65"/>
      <c r="K16" s="66"/>
      <c r="L16" s="65"/>
      <c r="M16" s="66"/>
      <c r="N16" s="66"/>
      <c r="O16" s="35"/>
    </row>
    <row r="17" ht="20.1" customHeight="1" spans="1:15">
      <c r="A17" s="28"/>
      <c r="B17" s="44"/>
      <c r="C17" s="30"/>
      <c r="D17" s="39"/>
      <c r="E17" s="32"/>
      <c r="F17" s="39"/>
      <c r="G17" s="34"/>
      <c r="H17" s="35"/>
      <c r="I17" s="35"/>
      <c r="J17" s="65"/>
      <c r="K17" s="66"/>
      <c r="L17" s="65"/>
      <c r="M17" s="66"/>
      <c r="N17" s="66"/>
      <c r="O17" s="35"/>
    </row>
    <row r="18" ht="20.1" customHeight="1" spans="1:15">
      <c r="A18" s="28"/>
      <c r="B18" s="44"/>
      <c r="C18" s="30"/>
      <c r="D18" s="39"/>
      <c r="E18" s="32"/>
      <c r="F18" s="39"/>
      <c r="G18" s="34"/>
      <c r="H18" s="35"/>
      <c r="I18" s="35"/>
      <c r="J18" s="65"/>
      <c r="K18" s="66"/>
      <c r="L18" s="65"/>
      <c r="M18" s="66"/>
      <c r="N18" s="66"/>
      <c r="O18" s="35"/>
    </row>
    <row r="19" ht="20.1" customHeight="1" spans="1:15">
      <c r="A19" s="28"/>
      <c r="B19" s="44"/>
      <c r="C19" s="30"/>
      <c r="D19" s="39"/>
      <c r="E19" s="32"/>
      <c r="F19" s="39"/>
      <c r="G19" s="34"/>
      <c r="H19" s="35"/>
      <c r="I19" s="35"/>
      <c r="J19" s="65"/>
      <c r="K19" s="66"/>
      <c r="L19" s="65"/>
      <c r="M19" s="66"/>
      <c r="N19" s="66"/>
      <c r="O19" s="35"/>
    </row>
    <row r="20" ht="20.1" customHeight="1" spans="1:15">
      <c r="A20" s="28"/>
      <c r="B20" s="44"/>
      <c r="C20" s="30"/>
      <c r="D20" s="39"/>
      <c r="E20" s="32"/>
      <c r="F20" s="39"/>
      <c r="G20" s="34"/>
      <c r="H20" s="35"/>
      <c r="I20" s="35"/>
      <c r="J20" s="65"/>
      <c r="K20" s="66"/>
      <c r="L20" s="65"/>
      <c r="M20" s="66"/>
      <c r="N20" s="66"/>
      <c r="O20" s="35"/>
    </row>
    <row r="21" ht="20.1" customHeight="1" spans="1:15">
      <c r="A21" s="28"/>
      <c r="B21" s="44"/>
      <c r="C21" s="30"/>
      <c r="D21" s="39"/>
      <c r="E21" s="32"/>
      <c r="F21" s="39"/>
      <c r="G21" s="34"/>
      <c r="H21" s="35"/>
      <c r="I21" s="35"/>
      <c r="J21" s="65"/>
      <c r="K21" s="66"/>
      <c r="L21" s="65"/>
      <c r="M21" s="66"/>
      <c r="N21" s="66"/>
      <c r="O21" s="35"/>
    </row>
    <row r="22" ht="20.1" customHeight="1" spans="1:15">
      <c r="A22" s="28"/>
      <c r="B22" s="44"/>
      <c r="C22" s="30"/>
      <c r="D22" s="39"/>
      <c r="E22" s="32"/>
      <c r="F22" s="39"/>
      <c r="G22" s="34"/>
      <c r="H22" s="35"/>
      <c r="I22" s="35"/>
      <c r="J22" s="65"/>
      <c r="K22" s="66"/>
      <c r="L22" s="65"/>
      <c r="M22" s="66"/>
      <c r="N22" s="66"/>
      <c r="O22" s="35"/>
    </row>
    <row r="23" ht="20.1" customHeight="1" spans="1:15">
      <c r="A23" s="28"/>
      <c r="B23" s="44"/>
      <c r="C23" s="30"/>
      <c r="D23" s="39"/>
      <c r="E23" s="32"/>
      <c r="F23" s="39"/>
      <c r="G23" s="34"/>
      <c r="H23" s="35"/>
      <c r="I23" s="35"/>
      <c r="J23" s="65"/>
      <c r="K23" s="66"/>
      <c r="L23" s="65"/>
      <c r="M23" s="66"/>
      <c r="N23" s="66"/>
      <c r="O23" s="35"/>
    </row>
    <row r="24" ht="20.1" customHeight="1" spans="1:15">
      <c r="A24" s="28"/>
      <c r="B24" s="44"/>
      <c r="C24" s="30"/>
      <c r="D24" s="39"/>
      <c r="E24" s="32"/>
      <c r="F24" s="39"/>
      <c r="G24" s="34"/>
      <c r="H24" s="35"/>
      <c r="I24" s="35"/>
      <c r="J24" s="65"/>
      <c r="K24" s="66"/>
      <c r="L24" s="65"/>
      <c r="M24" s="66"/>
      <c r="N24" s="66"/>
      <c r="O24" s="35"/>
    </row>
    <row r="25" ht="26.1" customHeight="1" spans="1:15">
      <c r="A25" s="1" t="s">
        <v>43</v>
      </c>
      <c r="B25" s="1"/>
      <c r="C25" s="55" t="s">
        <v>44</v>
      </c>
      <c r="D25" s="56">
        <f>SUM(D7:D24)</f>
        <v>4067000</v>
      </c>
      <c r="E25" s="57" t="s">
        <v>44</v>
      </c>
      <c r="F25" s="56">
        <f>SUM(F7:F24)</f>
        <v>4067000</v>
      </c>
      <c r="G25" s="57" t="s">
        <v>44</v>
      </c>
      <c r="H25" s="56">
        <f>SUM(H7:H24)</f>
        <v>81340</v>
      </c>
      <c r="I25" s="56">
        <f>SUM(I7:I24)</f>
        <v>179369.99</v>
      </c>
      <c r="J25" s="56">
        <f>SUM(J7:J24)</f>
        <v>3500</v>
      </c>
      <c r="K25" s="57" t="s">
        <v>44</v>
      </c>
      <c r="L25" s="56">
        <f>SUM(L7:L24)</f>
        <v>940000</v>
      </c>
      <c r="M25" s="57" t="s">
        <v>44</v>
      </c>
      <c r="N25" s="57" t="s">
        <v>44</v>
      </c>
      <c r="O25" s="56">
        <f>SUM(O7:O24)</f>
        <v>2862790.01</v>
      </c>
    </row>
    <row r="26" ht="30" customHeight="1" spans="1:15">
      <c r="A26" s="1" t="s">
        <v>45</v>
      </c>
      <c r="B26" s="1"/>
      <c r="C26" s="1" t="s">
        <v>46</v>
      </c>
      <c r="D26" s="1"/>
      <c r="E26" s="58">
        <f>O10</f>
        <v>90500</v>
      </c>
      <c r="F26" s="58"/>
      <c r="G26" s="58"/>
      <c r="H26" s="58"/>
      <c r="I26" s="1" t="s">
        <v>47</v>
      </c>
      <c r="J26" s="1"/>
      <c r="K26" s="1" t="s">
        <v>48</v>
      </c>
      <c r="L26" s="58">
        <f>E26-E27</f>
        <v>90500</v>
      </c>
      <c r="M26" s="58"/>
      <c r="N26" s="58"/>
      <c r="O26" s="58"/>
    </row>
    <row r="27" ht="30" customHeight="1" spans="1:15">
      <c r="A27" s="1"/>
      <c r="B27" s="1"/>
      <c r="C27" s="1" t="s">
        <v>49</v>
      </c>
      <c r="D27" s="1"/>
      <c r="E27" s="59">
        <f>O8</f>
        <v>0</v>
      </c>
      <c r="F27" s="59"/>
      <c r="G27" s="59"/>
      <c r="H27" s="59"/>
      <c r="I27" s="1"/>
      <c r="J27" s="1"/>
      <c r="K27" s="1" t="s">
        <v>50</v>
      </c>
      <c r="L27" s="9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玖万零伍佰元整</v>
      </c>
      <c r="M27" s="92"/>
      <c r="N27" s="92"/>
      <c r="O27" s="92"/>
    </row>
    <row r="28" ht="50.1" customHeight="1" spans="1:15">
      <c r="A28" s="1" t="s">
        <v>51</v>
      </c>
      <c r="B28" s="1"/>
      <c r="C28" s="60" t="s">
        <v>63</v>
      </c>
      <c r="D28" s="61"/>
      <c r="E28" s="61"/>
      <c r="F28" s="61"/>
      <c r="G28" s="61"/>
      <c r="H28" s="62"/>
      <c r="I28" s="1" t="s">
        <v>53</v>
      </c>
      <c r="J28" s="1"/>
      <c r="K28" s="1" t="s">
        <v>54</v>
      </c>
      <c r="L28" s="1"/>
      <c r="M28" s="1"/>
      <c r="N28" s="1"/>
      <c r="O28" s="1"/>
    </row>
    <row r="29" ht="50.1" customHeight="1" spans="1:15">
      <c r="A29" s="1" t="s">
        <v>55</v>
      </c>
      <c r="B29" s="1"/>
      <c r="C29" s="63"/>
      <c r="D29" s="63"/>
      <c r="E29" s="63"/>
      <c r="F29" s="63"/>
      <c r="G29" s="63"/>
      <c r="H29" s="63"/>
      <c r="I29" s="1" t="s">
        <v>56</v>
      </c>
      <c r="J29" s="1"/>
      <c r="K29" s="63"/>
      <c r="L29" s="63"/>
      <c r="M29" s="63"/>
      <c r="N29" s="63"/>
      <c r="O29" s="63"/>
    </row>
    <row r="30" ht="50.1" customHeight="1" spans="1:15">
      <c r="A30" s="1" t="s">
        <v>57</v>
      </c>
      <c r="B30" s="1"/>
      <c r="C30" s="64"/>
      <c r="D30" s="64"/>
      <c r="E30" s="64"/>
      <c r="F30" s="64"/>
      <c r="G30" s="64"/>
      <c r="H30" s="64"/>
      <c r="I30" s="1" t="s">
        <v>58</v>
      </c>
      <c r="J30" s="1"/>
      <c r="K30" s="64"/>
      <c r="L30" s="64"/>
      <c r="M30" s="64"/>
      <c r="N30" s="64"/>
      <c r="O30" s="64"/>
    </row>
    <row r="31" ht="50.1" customHeight="1" spans="1:15">
      <c r="A31" s="1" t="s">
        <v>59</v>
      </c>
      <c r="B31" s="1"/>
      <c r="C31" s="64"/>
      <c r="D31" s="64"/>
      <c r="E31" s="64"/>
      <c r="F31" s="64"/>
      <c r="G31" s="64"/>
      <c r="H31" s="64"/>
      <c r="I31" s="1" t="s">
        <v>60</v>
      </c>
      <c r="J31" s="1"/>
      <c r="K31" s="64"/>
      <c r="L31" s="64"/>
      <c r="M31" s="64"/>
      <c r="N31" s="64"/>
      <c r="O31" s="64"/>
    </row>
    <row r="34" ht="13.5" spans="17:17">
      <c r="Q34"/>
    </row>
    <row r="37" ht="13.5" spans="2:2">
      <c r="B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64"/>
  <sheetViews>
    <sheetView workbookViewId="0">
      <selection activeCell="M9" sqref="M9"/>
    </sheetView>
  </sheetViews>
  <sheetFormatPr defaultColWidth="9" defaultRowHeight="11.25"/>
  <cols>
    <col min="1" max="1" width="3.25" style="24" customWidth="1"/>
    <col min="2" max="2" width="7" style="25" customWidth="1"/>
    <col min="3" max="3" width="3.625" style="24" customWidth="1"/>
    <col min="4" max="4" width="10" style="26" customWidth="1"/>
    <col min="5" max="5" width="6.25" style="25" customWidth="1"/>
    <col min="6" max="6" width="10.5" style="26" customWidth="1"/>
    <col min="7" max="7" width="3.625" style="24" customWidth="1"/>
    <col min="8" max="8" width="9.875" style="26" customWidth="1"/>
    <col min="9" max="9" width="8.875" style="24" customWidth="1"/>
    <col min="10" max="10" width="8.625" style="26" customWidth="1"/>
    <col min="11" max="11" width="7.875" style="24" customWidth="1"/>
    <col min="12" max="12" width="9.5" style="24" customWidth="1"/>
    <col min="13" max="13" width="6" style="24" customWidth="1"/>
    <col min="14" max="14" width="5.625" style="24" customWidth="1"/>
    <col min="15" max="15" width="11.625" style="26" customWidth="1"/>
    <col min="16" max="16" width="9" style="24"/>
    <col min="17" max="17" width="11.875" style="24" customWidth="1"/>
    <col min="18" max="18" width="6.75" style="24" customWidth="1"/>
    <col min="19" max="19" width="9.125" style="24" customWidth="1"/>
    <col min="20" max="20" width="31.125" style="24" customWidth="1"/>
    <col min="21" max="21" width="9" style="24"/>
    <col min="22" max="22" width="11.25" style="24" customWidth="1"/>
    <col min="23" max="25" width="9" style="24"/>
    <col min="26" max="26" width="14.5" style="24" customWidth="1"/>
    <col min="27" max="27" width="13.125" style="24" customWidth="1"/>
    <col min="28" max="28" width="14.5" style="24" customWidth="1"/>
    <col min="29" max="16384" width="9" style="24"/>
  </cols>
  <sheetData>
    <row r="1" ht="24.95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ht="27.95" customHeight="1" spans="1:30">
      <c r="A2" s="1" t="s">
        <v>1</v>
      </c>
      <c r="B2" s="1"/>
      <c r="C2" s="2" t="s">
        <v>2</v>
      </c>
      <c r="D2" s="2"/>
      <c r="E2" s="2"/>
      <c r="F2" s="2"/>
      <c r="G2" s="2"/>
      <c r="H2" s="2"/>
      <c r="I2" s="2"/>
      <c r="J2" s="2"/>
      <c r="K2" s="2"/>
      <c r="L2" s="19" t="s">
        <v>3</v>
      </c>
      <c r="M2" s="20">
        <v>6374</v>
      </c>
      <c r="N2" s="18" t="s">
        <v>4</v>
      </c>
      <c r="O2" s="18" t="s">
        <v>5</v>
      </c>
      <c r="Q2" s="107" t="s">
        <v>5</v>
      </c>
      <c r="R2" s="108">
        <v>9</v>
      </c>
      <c r="S2" s="108">
        <v>6374</v>
      </c>
      <c r="T2" s="109" t="s">
        <v>2</v>
      </c>
      <c r="U2" s="108" t="s">
        <v>6</v>
      </c>
      <c r="V2" s="110">
        <v>13755827.45</v>
      </c>
      <c r="W2" s="110" t="s">
        <v>7</v>
      </c>
      <c r="X2" s="110" t="s">
        <v>8</v>
      </c>
      <c r="Y2" s="111" t="s">
        <v>9</v>
      </c>
      <c r="Z2" s="112" t="s">
        <v>10</v>
      </c>
      <c r="AA2" s="112" t="s">
        <v>10</v>
      </c>
      <c r="AB2" s="113" t="s">
        <v>11</v>
      </c>
      <c r="AC2" s="112"/>
      <c r="AD2" s="114" t="s">
        <v>12</v>
      </c>
    </row>
    <row r="3" ht="27.95" customHeight="1" spans="1:15">
      <c r="A3" s="1" t="s">
        <v>13</v>
      </c>
      <c r="B3" s="1"/>
      <c r="C3" s="3">
        <v>13755827.45</v>
      </c>
      <c r="D3" s="8"/>
      <c r="E3" s="9" t="s">
        <v>14</v>
      </c>
      <c r="F3" s="10" t="s">
        <v>6</v>
      </c>
      <c r="G3" s="10"/>
      <c r="H3" s="11" t="s">
        <v>15</v>
      </c>
      <c r="I3" s="12" t="s">
        <v>16</v>
      </c>
      <c r="J3" s="13"/>
      <c r="K3" s="13"/>
      <c r="L3" s="13"/>
      <c r="M3" s="21" t="s">
        <v>17</v>
      </c>
      <c r="N3" s="1" t="s">
        <v>18</v>
      </c>
      <c r="O3" s="22" t="s">
        <v>19</v>
      </c>
    </row>
    <row r="4" ht="27.95" customHeight="1" spans="1:15">
      <c r="A4" s="1" t="s">
        <v>20</v>
      </c>
      <c r="B4" s="1"/>
      <c r="C4" s="115"/>
      <c r="D4" s="115"/>
      <c r="E4" s="9" t="s">
        <v>21</v>
      </c>
      <c r="F4" s="10"/>
      <c r="G4" s="10"/>
      <c r="H4" s="15"/>
      <c r="I4" s="16">
        <v>0</v>
      </c>
      <c r="J4" s="17"/>
      <c r="K4" s="17"/>
      <c r="L4" s="17"/>
      <c r="M4" s="21" t="s">
        <v>22</v>
      </c>
      <c r="N4" s="9" t="s">
        <v>23</v>
      </c>
      <c r="O4" s="23" t="s">
        <v>10</v>
      </c>
    </row>
    <row r="5" ht="27.95" customHeight="1" spans="1:15">
      <c r="A5" s="1" t="s">
        <v>24</v>
      </c>
      <c r="B5" s="1" t="s">
        <v>25</v>
      </c>
      <c r="C5" s="1"/>
      <c r="D5" s="1"/>
      <c r="E5" s="1" t="s">
        <v>26</v>
      </c>
      <c r="F5" s="1"/>
      <c r="G5" s="1" t="s">
        <v>27</v>
      </c>
      <c r="H5" s="1"/>
      <c r="I5" s="1" t="s">
        <v>28</v>
      </c>
      <c r="J5" s="1" t="s">
        <v>29</v>
      </c>
      <c r="K5" s="1"/>
      <c r="L5" s="1" t="s">
        <v>30</v>
      </c>
      <c r="M5" s="1"/>
      <c r="N5" s="9" t="s">
        <v>31</v>
      </c>
      <c r="O5" s="9"/>
    </row>
    <row r="6" ht="27.95" customHeight="1" spans="1:15">
      <c r="A6" s="1"/>
      <c r="B6" s="5" t="s">
        <v>32</v>
      </c>
      <c r="C6" s="1" t="s">
        <v>33</v>
      </c>
      <c r="D6" s="9" t="s">
        <v>34</v>
      </c>
      <c r="E6" s="5" t="s">
        <v>32</v>
      </c>
      <c r="F6" s="9" t="s">
        <v>34</v>
      </c>
      <c r="G6" s="1" t="s">
        <v>35</v>
      </c>
      <c r="H6" s="9" t="s">
        <v>34</v>
      </c>
      <c r="I6" s="18" t="s">
        <v>34</v>
      </c>
      <c r="J6" s="9" t="s">
        <v>34</v>
      </c>
      <c r="K6" s="1" t="s">
        <v>36</v>
      </c>
      <c r="L6" s="1" t="s">
        <v>34</v>
      </c>
      <c r="M6" s="1" t="s">
        <v>36</v>
      </c>
      <c r="N6" s="9" t="s">
        <v>37</v>
      </c>
      <c r="O6" s="9" t="s">
        <v>34</v>
      </c>
    </row>
    <row r="7" ht="44.25" customHeight="1" spans="1:17">
      <c r="A7" s="28">
        <v>1</v>
      </c>
      <c r="B7" s="29">
        <v>42986</v>
      </c>
      <c r="C7" s="30" t="s">
        <v>38</v>
      </c>
      <c r="D7" s="31">
        <v>2342000</v>
      </c>
      <c r="E7" s="32">
        <v>42972</v>
      </c>
      <c r="F7" s="33">
        <v>2050000</v>
      </c>
      <c r="G7" s="34">
        <v>0.02</v>
      </c>
      <c r="H7" s="35">
        <f t="shared" ref="H7:H12" si="0">ROUNDUP(D7*G7,2)</f>
        <v>46840</v>
      </c>
      <c r="I7" s="35">
        <v>179369.99</v>
      </c>
      <c r="J7" s="65">
        <v>3500</v>
      </c>
      <c r="K7" s="66" t="s">
        <v>39</v>
      </c>
      <c r="L7" s="67">
        <v>340000</v>
      </c>
      <c r="M7" s="68" t="s">
        <v>40</v>
      </c>
      <c r="N7" s="69" t="s">
        <v>41</v>
      </c>
      <c r="O7" s="35">
        <f>ROUNDUP(D7-H7-I7-J7-L7,2)</f>
        <v>1772290.01</v>
      </c>
      <c r="Q7" s="97"/>
    </row>
    <row r="8" ht="24.95" customHeight="1" spans="1:15">
      <c r="A8" s="28"/>
      <c r="B8" s="36" t="s">
        <v>42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70"/>
      <c r="N8" s="66"/>
      <c r="O8" s="35"/>
    </row>
    <row r="9" ht="20.1" customHeight="1" spans="1:15">
      <c r="A9" s="28"/>
      <c r="B9" s="38" t="s">
        <v>64</v>
      </c>
      <c r="C9" s="30"/>
      <c r="D9" s="39"/>
      <c r="E9" s="32"/>
      <c r="F9" s="39"/>
      <c r="G9" s="34"/>
      <c r="H9" s="35"/>
      <c r="I9" s="35"/>
      <c r="J9" s="65"/>
      <c r="K9" s="66"/>
      <c r="L9" s="65"/>
      <c r="M9" s="66"/>
      <c r="N9" s="66"/>
      <c r="O9" s="35"/>
    </row>
    <row r="10" ht="38.25" customHeight="1" spans="1:15">
      <c r="A10" s="116">
        <v>2</v>
      </c>
      <c r="B10" s="117">
        <v>43047</v>
      </c>
      <c r="C10" s="48" t="s">
        <v>38</v>
      </c>
      <c r="D10" s="91">
        <v>1725000</v>
      </c>
      <c r="E10" s="50">
        <v>43041</v>
      </c>
      <c r="F10" s="118">
        <v>2017000</v>
      </c>
      <c r="G10" s="54">
        <v>0.02</v>
      </c>
      <c r="H10" s="52">
        <f t="shared" si="0"/>
        <v>34500</v>
      </c>
      <c r="I10" s="52">
        <v>0</v>
      </c>
      <c r="J10" s="73">
        <v>0</v>
      </c>
      <c r="K10" s="89"/>
      <c r="L10" s="67">
        <v>-340000</v>
      </c>
      <c r="M10" s="68" t="s">
        <v>65</v>
      </c>
      <c r="N10" s="103" t="s">
        <v>66</v>
      </c>
      <c r="O10" s="91">
        <v>1000000</v>
      </c>
    </row>
    <row r="11" ht="21.75" customHeight="1" spans="1:15">
      <c r="A11" s="119"/>
      <c r="B11" s="117"/>
      <c r="C11" s="48"/>
      <c r="D11" s="91"/>
      <c r="E11" s="50"/>
      <c r="F11" s="91"/>
      <c r="G11" s="54"/>
      <c r="H11" s="52"/>
      <c r="I11" s="52"/>
      <c r="J11" s="73"/>
      <c r="K11" s="89"/>
      <c r="L11" s="71"/>
      <c r="M11" s="72"/>
      <c r="N11" s="103" t="s">
        <v>67</v>
      </c>
      <c r="O11" s="91">
        <v>500000</v>
      </c>
    </row>
    <row r="12" ht="34.5" customHeight="1" spans="1:15">
      <c r="A12" s="119"/>
      <c r="B12" s="117">
        <v>43278</v>
      </c>
      <c r="C12" s="48" t="s">
        <v>38</v>
      </c>
      <c r="D12" s="91">
        <v>2448000</v>
      </c>
      <c r="E12" s="50">
        <v>43266</v>
      </c>
      <c r="F12" s="91">
        <v>2448000</v>
      </c>
      <c r="G12" s="54">
        <v>0.02</v>
      </c>
      <c r="H12" s="52">
        <f t="shared" si="0"/>
        <v>48960</v>
      </c>
      <c r="I12" s="52">
        <v>179895</v>
      </c>
      <c r="J12" s="73">
        <v>20</v>
      </c>
      <c r="K12" s="89" t="s">
        <v>68</v>
      </c>
      <c r="L12" s="73">
        <v>672668</v>
      </c>
      <c r="M12" s="89" t="s">
        <v>69</v>
      </c>
      <c r="N12" s="103" t="s">
        <v>70</v>
      </c>
      <c r="O12" s="91">
        <v>1400000</v>
      </c>
    </row>
    <row r="13" ht="20.1" customHeight="1" spans="1:15">
      <c r="A13" s="119"/>
      <c r="B13" s="117"/>
      <c r="C13" s="48"/>
      <c r="D13" s="91"/>
      <c r="E13" s="50"/>
      <c r="F13" s="118"/>
      <c r="G13" s="54"/>
      <c r="H13" s="52"/>
      <c r="I13" s="52"/>
      <c r="J13" s="74"/>
      <c r="K13" s="75" t="s">
        <v>71</v>
      </c>
      <c r="L13" s="76"/>
      <c r="M13" s="72"/>
      <c r="N13" s="121"/>
      <c r="O13" s="122"/>
    </row>
    <row r="14" ht="20.1" customHeight="1" spans="1:15">
      <c r="A14" s="120"/>
      <c r="B14" s="117">
        <v>43308</v>
      </c>
      <c r="C14" s="48" t="s">
        <v>38</v>
      </c>
      <c r="D14" s="91">
        <v>1645000</v>
      </c>
      <c r="E14" s="50">
        <v>43302</v>
      </c>
      <c r="F14" s="91">
        <v>1645000</v>
      </c>
      <c r="G14" s="54">
        <v>0.02</v>
      </c>
      <c r="H14" s="52">
        <f>ROUNDUP(D14*G14,2)</f>
        <v>32900</v>
      </c>
      <c r="I14" s="52">
        <v>0</v>
      </c>
      <c r="J14" s="73">
        <v>0</v>
      </c>
      <c r="K14" s="89"/>
      <c r="L14" s="73">
        <v>1171667</v>
      </c>
      <c r="M14" s="123" t="s">
        <v>72</v>
      </c>
      <c r="N14" s="89" t="s">
        <v>73</v>
      </c>
      <c r="O14" s="73">
        <f>D10+D12+D14-H10-H12-H14-I10-I12-I14-J10-J12-J14-L10-L12-O10-O11-O12-L14-O15</f>
        <v>817390</v>
      </c>
    </row>
    <row r="15" ht="20.1" customHeight="1" spans="1:15">
      <c r="A15" s="28"/>
      <c r="B15" s="44"/>
      <c r="C15" s="30"/>
      <c r="D15" s="39"/>
      <c r="E15" s="32"/>
      <c r="F15" s="39"/>
      <c r="G15" s="34"/>
      <c r="H15" s="35"/>
      <c r="I15" s="35"/>
      <c r="J15" s="65"/>
      <c r="K15" s="75" t="s">
        <v>74</v>
      </c>
      <c r="L15" s="65"/>
      <c r="M15" s="124"/>
      <c r="N15" s="103">
        <v>7.31</v>
      </c>
      <c r="O15" s="91">
        <v>300000</v>
      </c>
    </row>
    <row r="16" ht="20.1" customHeight="1" spans="1:15">
      <c r="A16" s="28"/>
      <c r="B16" s="44"/>
      <c r="C16" s="30"/>
      <c r="D16" s="39"/>
      <c r="E16" s="32"/>
      <c r="F16" s="39"/>
      <c r="G16" s="34"/>
      <c r="H16" s="35"/>
      <c r="I16" s="35"/>
      <c r="J16" s="65"/>
      <c r="K16" s="66"/>
      <c r="L16" s="65"/>
      <c r="M16" s="66"/>
      <c r="N16" s="66"/>
      <c r="O16" s="35"/>
    </row>
    <row r="17" ht="20.1" customHeight="1" spans="1:15">
      <c r="A17" s="28"/>
      <c r="B17" s="44"/>
      <c r="C17" s="30"/>
      <c r="D17" s="39"/>
      <c r="E17" s="32"/>
      <c r="F17" s="39"/>
      <c r="G17" s="34"/>
      <c r="H17" s="35"/>
      <c r="I17" s="35"/>
      <c r="J17" s="65"/>
      <c r="K17" s="66"/>
      <c r="L17" s="65"/>
      <c r="M17" s="66"/>
      <c r="N17" s="66"/>
      <c r="O17" s="35"/>
    </row>
    <row r="18" ht="20.1" customHeight="1" spans="1:15">
      <c r="A18" s="28"/>
      <c r="B18" s="44"/>
      <c r="C18" s="30"/>
      <c r="D18" s="39"/>
      <c r="E18"/>
      <c r="F18" s="39"/>
      <c r="G18" s="34"/>
      <c r="H18" s="35"/>
      <c r="I18" s="35"/>
      <c r="J18" s="65"/>
      <c r="K18" s="81"/>
      <c r="L18" s="82"/>
      <c r="M18" s="66"/>
      <c r="N18" s="66"/>
      <c r="O18" s="35"/>
    </row>
    <row r="19" ht="20.1" customHeight="1" spans="1:15">
      <c r="A19" s="28"/>
      <c r="B19" s="44"/>
      <c r="C19" s="30"/>
      <c r="D19" s="39"/>
      <c r="E19" s="32"/>
      <c r="F19" s="39"/>
      <c r="G19" s="34"/>
      <c r="H19" s="35"/>
      <c r="I19" s="35"/>
      <c r="J19" s="65"/>
      <c r="K19" s="81"/>
      <c r="L19" s="82"/>
      <c r="M19" s="66"/>
      <c r="N19" s="66"/>
      <c r="O19" s="35"/>
    </row>
    <row r="20" ht="20.1" customHeight="1" spans="1:15">
      <c r="A20" s="28"/>
      <c r="B20" s="44"/>
      <c r="C20" s="30"/>
      <c r="D20"/>
      <c r="E20" s="32"/>
      <c r="F20" s="39"/>
      <c r="G20" s="34"/>
      <c r="H20" s="35"/>
      <c r="I20" s="35"/>
      <c r="J20" s="65"/>
      <c r="K20" s="66"/>
      <c r="L20" s="65"/>
      <c r="M20" s="66"/>
      <c r="N20" s="66"/>
      <c r="O20" s="35"/>
    </row>
    <row r="21" ht="20.1" customHeight="1" spans="1:15">
      <c r="A21" s="28"/>
      <c r="B21" s="44"/>
      <c r="C21" s="30"/>
      <c r="D21" s="39"/>
      <c r="E21" s="32"/>
      <c r="F21" s="39"/>
      <c r="G21" s="34"/>
      <c r="H21" s="35"/>
      <c r="I21" s="35"/>
      <c r="J21" s="65"/>
      <c r="K21" s="66"/>
      <c r="L21" s="65"/>
      <c r="M21" s="66"/>
      <c r="N21" s="66"/>
      <c r="O21" s="35"/>
    </row>
    <row r="22" ht="20.1" customHeight="1" spans="1:15">
      <c r="A22" s="28"/>
      <c r="B22" s="44"/>
      <c r="C22" s="30"/>
      <c r="D22" s="39"/>
      <c r="E22" s="32"/>
      <c r="F22" s="39"/>
      <c r="G22" s="34"/>
      <c r="H22" s="35"/>
      <c r="I22" s="35"/>
      <c r="J22" s="65"/>
      <c r="K22" s="66"/>
      <c r="L22" s="65"/>
      <c r="M22" s="66"/>
      <c r="N22" s="66"/>
      <c r="O22" s="35"/>
    </row>
    <row r="23" ht="20.1" customHeight="1" spans="1:15">
      <c r="A23" s="28"/>
      <c r="B23" s="44"/>
      <c r="C23" s="30"/>
      <c r="D23" s="39"/>
      <c r="E23" s="32"/>
      <c r="F23" s="39"/>
      <c r="G23" s="34"/>
      <c r="H23" s="35"/>
      <c r="I23" s="35"/>
      <c r="J23" s="65"/>
      <c r="K23" s="66"/>
      <c r="L23" s="65"/>
      <c r="M23" s="66"/>
      <c r="N23" s="66"/>
      <c r="O23" s="35"/>
    </row>
    <row r="24" ht="20.1" customHeight="1" spans="1:15">
      <c r="A24" s="28"/>
      <c r="B24" s="44"/>
      <c r="C24" s="30"/>
      <c r="D24" s="39"/>
      <c r="E24" s="32"/>
      <c r="F24" s="39"/>
      <c r="G24" s="34"/>
      <c r="H24" s="35"/>
      <c r="I24" s="35"/>
      <c r="J24" s="65"/>
      <c r="K24" s="66"/>
      <c r="L24" s="65"/>
      <c r="M24" s="66"/>
      <c r="N24" s="66"/>
      <c r="O24" s="35"/>
    </row>
    <row r="25" ht="26.1" customHeight="1" spans="1:15">
      <c r="A25" s="1" t="s">
        <v>43</v>
      </c>
      <c r="B25" s="1"/>
      <c r="C25" s="55" t="s">
        <v>44</v>
      </c>
      <c r="D25" s="56">
        <f>SUM(D7:D24)</f>
        <v>8160000</v>
      </c>
      <c r="E25" s="57" t="s">
        <v>44</v>
      </c>
      <c r="F25" s="56">
        <f>SUM(F7:F24)</f>
        <v>8160000</v>
      </c>
      <c r="G25" s="57" t="s">
        <v>44</v>
      </c>
      <c r="H25" s="56">
        <f>SUM(H7:H24)</f>
        <v>163200</v>
      </c>
      <c r="I25" s="56">
        <f>SUM(I7:I24)</f>
        <v>359264.99</v>
      </c>
      <c r="J25" s="56">
        <f>SUM(J7:J24)</f>
        <v>3520</v>
      </c>
      <c r="K25" s="57" t="s">
        <v>44</v>
      </c>
      <c r="L25" s="56">
        <f>SUM(L7:L24)</f>
        <v>1844335</v>
      </c>
      <c r="M25" s="57" t="s">
        <v>44</v>
      </c>
      <c r="N25" s="57" t="s">
        <v>44</v>
      </c>
      <c r="O25" s="56">
        <f>SUM(O7:O24)</f>
        <v>5789680.01</v>
      </c>
    </row>
    <row r="26" ht="30" customHeight="1" spans="1:15">
      <c r="A26" s="1" t="s">
        <v>45</v>
      </c>
      <c r="B26" s="1"/>
      <c r="C26" s="1" t="s">
        <v>46</v>
      </c>
      <c r="D26" s="1"/>
      <c r="E26" s="58">
        <f>E27+L26</f>
        <v>4017390</v>
      </c>
      <c r="F26" s="58"/>
      <c r="G26" s="58"/>
      <c r="H26" s="58"/>
      <c r="I26" s="1" t="s">
        <v>47</v>
      </c>
      <c r="J26" s="1"/>
      <c r="K26" s="1" t="s">
        <v>48</v>
      </c>
      <c r="L26" s="58">
        <v>0</v>
      </c>
      <c r="M26" s="58"/>
      <c r="N26" s="58"/>
      <c r="O26" s="58"/>
    </row>
    <row r="27" ht="30" customHeight="1" spans="1:15">
      <c r="A27" s="1"/>
      <c r="B27" s="1"/>
      <c r="C27" s="1" t="s">
        <v>49</v>
      </c>
      <c r="D27" s="1"/>
      <c r="E27" s="59">
        <f>O10+O11+O12+O14+O15</f>
        <v>4017390</v>
      </c>
      <c r="F27" s="59"/>
      <c r="G27" s="59"/>
      <c r="H27" s="59"/>
      <c r="I27" s="1"/>
      <c r="J27" s="1"/>
      <c r="K27" s="1" t="s">
        <v>50</v>
      </c>
      <c r="L27" s="9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92"/>
      <c r="N27" s="92"/>
      <c r="O27" s="92"/>
    </row>
    <row r="28" ht="50.1" customHeight="1" spans="1:15">
      <c r="A28" s="1" t="s">
        <v>51</v>
      </c>
      <c r="B28" s="1"/>
      <c r="C28" s="60"/>
      <c r="D28" s="61"/>
      <c r="E28" s="61"/>
      <c r="F28" s="61"/>
      <c r="G28" s="61"/>
      <c r="H28" s="62"/>
      <c r="I28" s="1" t="s">
        <v>53</v>
      </c>
      <c r="J28" s="1"/>
      <c r="K28" s="1" t="s">
        <v>54</v>
      </c>
      <c r="L28" s="1"/>
      <c r="M28" s="1"/>
      <c r="N28" s="1"/>
      <c r="O28" s="1"/>
    </row>
    <row r="29" ht="50.1" customHeight="1" spans="1:15">
      <c r="A29" s="1" t="s">
        <v>55</v>
      </c>
      <c r="B29" s="1"/>
      <c r="C29" s="63"/>
      <c r="D29" s="63"/>
      <c r="E29" s="63"/>
      <c r="F29" s="63"/>
      <c r="G29" s="63"/>
      <c r="H29" s="63"/>
      <c r="I29" s="1" t="s">
        <v>56</v>
      </c>
      <c r="J29" s="1"/>
      <c r="K29" s="63"/>
      <c r="L29" s="63"/>
      <c r="M29" s="63"/>
      <c r="N29" s="63"/>
      <c r="O29" s="63"/>
    </row>
    <row r="30" ht="50.1" customHeight="1" spans="1:15">
      <c r="A30" s="1" t="s">
        <v>57</v>
      </c>
      <c r="B30" s="1"/>
      <c r="C30" s="64"/>
      <c r="D30" s="64"/>
      <c r="E30" s="64"/>
      <c r="F30" s="64"/>
      <c r="G30" s="64"/>
      <c r="H30" s="64"/>
      <c r="I30" s="1" t="s">
        <v>58</v>
      </c>
      <c r="J30" s="1"/>
      <c r="K30" s="64"/>
      <c r="L30" s="64"/>
      <c r="M30" s="64"/>
      <c r="N30" s="64"/>
      <c r="O30" s="64"/>
    </row>
    <row r="31" ht="50.1" customHeight="1" spans="1:15">
      <c r="A31" s="1" t="s">
        <v>59</v>
      </c>
      <c r="B31" s="1"/>
      <c r="C31" s="64"/>
      <c r="D31" s="64"/>
      <c r="E31" s="64"/>
      <c r="F31" s="64"/>
      <c r="G31" s="64"/>
      <c r="H31" s="64"/>
      <c r="I31" s="1" t="s">
        <v>60</v>
      </c>
      <c r="J31" s="1"/>
      <c r="K31" s="64"/>
      <c r="L31" s="64"/>
      <c r="M31" s="64"/>
      <c r="N31" s="64"/>
      <c r="O31" s="64"/>
    </row>
    <row r="34" ht="13.5" spans="17:17">
      <c r="Q34"/>
    </row>
    <row r="37" ht="13.5" spans="2:2">
      <c r="B37"/>
    </row>
    <row r="64" spans="17:19">
      <c r="Q64" s="24">
        <v>5818000</v>
      </c>
      <c r="S64" s="24">
        <f>Q64*0.2</f>
        <v>1163600</v>
      </c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0:A14"/>
    <mergeCell ref="H3:H4"/>
    <mergeCell ref="M14:M15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68"/>
  <sheetViews>
    <sheetView topLeftCell="A10" workbookViewId="0">
      <selection activeCell="K25" sqref="K25"/>
    </sheetView>
  </sheetViews>
  <sheetFormatPr defaultColWidth="9" defaultRowHeight="11.25"/>
  <cols>
    <col min="1" max="1" width="3.25" style="24" customWidth="1"/>
    <col min="2" max="2" width="7" style="25" customWidth="1"/>
    <col min="3" max="3" width="3.625" style="24" customWidth="1"/>
    <col min="4" max="4" width="10" style="26" customWidth="1"/>
    <col min="5" max="5" width="6.25" style="25" customWidth="1"/>
    <col min="6" max="6" width="10.5" style="26" customWidth="1"/>
    <col min="7" max="7" width="3.625" style="24" customWidth="1"/>
    <col min="8" max="8" width="9.875" style="26" customWidth="1"/>
    <col min="9" max="9" width="8.875" style="24" customWidth="1"/>
    <col min="10" max="10" width="8.625" style="26" customWidth="1"/>
    <col min="11" max="11" width="7.875" style="24" customWidth="1"/>
    <col min="12" max="12" width="9.5" style="24" customWidth="1"/>
    <col min="13" max="13" width="6" style="24" customWidth="1"/>
    <col min="14" max="14" width="5.625" style="24" customWidth="1"/>
    <col min="15" max="15" width="11.625" style="26" customWidth="1"/>
    <col min="16" max="16" width="9" style="24"/>
    <col min="17" max="17" width="11.875" style="24" customWidth="1"/>
    <col min="18" max="18" width="6.75" style="24" customWidth="1"/>
    <col min="19" max="19" width="14.25" style="24" customWidth="1"/>
    <col min="20" max="20" width="31.125" style="24" customWidth="1"/>
    <col min="21" max="21" width="9" style="24"/>
    <col min="22" max="22" width="11.25" style="24" customWidth="1"/>
    <col min="23" max="25" width="9" style="24"/>
    <col min="26" max="26" width="14.5" style="24" customWidth="1"/>
    <col min="27" max="27" width="13.125" style="24" customWidth="1"/>
    <col min="28" max="28" width="14.5" style="24" customWidth="1"/>
    <col min="29" max="16384" width="9" style="24"/>
  </cols>
  <sheetData>
    <row r="1" ht="19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ht="24" customHeight="1" spans="1:30">
      <c r="A2" s="1" t="s">
        <v>1</v>
      </c>
      <c r="B2" s="1"/>
      <c r="C2" s="2" t="s">
        <v>2</v>
      </c>
      <c r="D2" s="2"/>
      <c r="E2" s="2"/>
      <c r="F2" s="2"/>
      <c r="G2" s="2"/>
      <c r="H2" s="2"/>
      <c r="I2" s="2"/>
      <c r="J2" s="2"/>
      <c r="K2" s="2"/>
      <c r="L2" s="19" t="s">
        <v>3</v>
      </c>
      <c r="M2" s="20">
        <v>6374</v>
      </c>
      <c r="N2" s="18" t="s">
        <v>4</v>
      </c>
      <c r="O2" s="18" t="s">
        <v>5</v>
      </c>
      <c r="Q2" s="107" t="s">
        <v>5</v>
      </c>
      <c r="R2" s="108">
        <v>9</v>
      </c>
      <c r="S2" s="108">
        <v>6374</v>
      </c>
      <c r="T2" s="109" t="s">
        <v>2</v>
      </c>
      <c r="U2" s="108" t="s">
        <v>6</v>
      </c>
      <c r="V2" s="110">
        <v>13755827.45</v>
      </c>
      <c r="W2" s="110" t="s">
        <v>7</v>
      </c>
      <c r="X2" s="110" t="s">
        <v>8</v>
      </c>
      <c r="Y2" s="111" t="s">
        <v>9</v>
      </c>
      <c r="Z2" s="112" t="s">
        <v>10</v>
      </c>
      <c r="AA2" s="112" t="s">
        <v>10</v>
      </c>
      <c r="AB2" s="113" t="s">
        <v>11</v>
      </c>
      <c r="AC2" s="112"/>
      <c r="AD2" s="114" t="s">
        <v>12</v>
      </c>
    </row>
    <row r="3" ht="24" customHeight="1" spans="1:15">
      <c r="A3" s="1" t="s">
        <v>13</v>
      </c>
      <c r="B3" s="1"/>
      <c r="C3" s="3">
        <v>13755827.45</v>
      </c>
      <c r="D3" s="8"/>
      <c r="E3" s="9" t="s">
        <v>14</v>
      </c>
      <c r="F3" s="10" t="s">
        <v>6</v>
      </c>
      <c r="G3" s="10"/>
      <c r="H3" s="11" t="s">
        <v>15</v>
      </c>
      <c r="I3" s="12" t="s">
        <v>16</v>
      </c>
      <c r="J3" s="13"/>
      <c r="K3" s="13"/>
      <c r="L3" s="13"/>
      <c r="M3" s="21" t="s">
        <v>17</v>
      </c>
      <c r="N3" s="1" t="s">
        <v>18</v>
      </c>
      <c r="O3" s="22" t="s">
        <v>19</v>
      </c>
    </row>
    <row r="4" ht="24" customHeight="1" spans="1:15">
      <c r="A4" s="1" t="s">
        <v>20</v>
      </c>
      <c r="B4" s="1"/>
      <c r="C4" s="115"/>
      <c r="D4" s="115"/>
      <c r="E4" s="9" t="s">
        <v>21</v>
      </c>
      <c r="F4" s="10"/>
      <c r="G4" s="10"/>
      <c r="H4" s="15"/>
      <c r="I4" s="16"/>
      <c r="J4" s="17"/>
      <c r="K4" s="17"/>
      <c r="L4" s="17"/>
      <c r="M4" s="21" t="s">
        <v>22</v>
      </c>
      <c r="N4" s="9" t="s">
        <v>23</v>
      </c>
      <c r="O4" s="23" t="s">
        <v>10</v>
      </c>
    </row>
    <row r="5" ht="27.95" customHeight="1" spans="1:15">
      <c r="A5" s="1" t="s">
        <v>24</v>
      </c>
      <c r="B5" s="1" t="s">
        <v>25</v>
      </c>
      <c r="C5" s="1"/>
      <c r="D5" s="1"/>
      <c r="E5" s="1" t="s">
        <v>26</v>
      </c>
      <c r="F5" s="1"/>
      <c r="G5" s="1" t="s">
        <v>27</v>
      </c>
      <c r="H5" s="1"/>
      <c r="I5" s="1" t="s">
        <v>28</v>
      </c>
      <c r="J5" s="1" t="s">
        <v>29</v>
      </c>
      <c r="K5" s="1"/>
      <c r="L5" s="1" t="s">
        <v>30</v>
      </c>
      <c r="M5" s="1"/>
      <c r="N5" s="9" t="s">
        <v>31</v>
      </c>
      <c r="O5" s="9"/>
    </row>
    <row r="6" ht="27.95" customHeight="1" spans="1:15">
      <c r="A6" s="1"/>
      <c r="B6" s="5" t="s">
        <v>32</v>
      </c>
      <c r="C6" s="1" t="s">
        <v>33</v>
      </c>
      <c r="D6" s="9" t="s">
        <v>34</v>
      </c>
      <c r="E6" s="5" t="s">
        <v>32</v>
      </c>
      <c r="F6" s="9" t="s">
        <v>34</v>
      </c>
      <c r="G6" s="1" t="s">
        <v>35</v>
      </c>
      <c r="H6" s="9" t="s">
        <v>34</v>
      </c>
      <c r="I6" s="18" t="s">
        <v>34</v>
      </c>
      <c r="J6" s="9" t="s">
        <v>34</v>
      </c>
      <c r="K6" s="1" t="s">
        <v>36</v>
      </c>
      <c r="L6" s="1" t="s">
        <v>34</v>
      </c>
      <c r="M6" s="1" t="s">
        <v>36</v>
      </c>
      <c r="N6" s="9" t="s">
        <v>37</v>
      </c>
      <c r="O6" s="9" t="s">
        <v>34</v>
      </c>
    </row>
    <row r="7" ht="44.25" customHeight="1" spans="1:17">
      <c r="A7" s="28">
        <v>1</v>
      </c>
      <c r="B7" s="29">
        <v>42986</v>
      </c>
      <c r="C7" s="30" t="s">
        <v>38</v>
      </c>
      <c r="D7" s="31">
        <v>2342000</v>
      </c>
      <c r="E7" s="32">
        <v>42972</v>
      </c>
      <c r="F7" s="33">
        <v>2050000</v>
      </c>
      <c r="G7" s="34">
        <v>0.02</v>
      </c>
      <c r="H7" s="35">
        <f t="shared" ref="H7:H12" si="0">ROUNDUP(D7*G7,2)</f>
        <v>46840</v>
      </c>
      <c r="I7" s="35">
        <v>179369.99</v>
      </c>
      <c r="J7" s="65">
        <v>3500</v>
      </c>
      <c r="K7" s="66" t="s">
        <v>39</v>
      </c>
      <c r="L7" s="67">
        <v>340000</v>
      </c>
      <c r="M7" s="68" t="s">
        <v>40</v>
      </c>
      <c r="N7" s="69" t="s">
        <v>41</v>
      </c>
      <c r="O7" s="35">
        <f>ROUNDUP(D7-H7-I7-J7-L7,2)</f>
        <v>1772290.01</v>
      </c>
      <c r="Q7" s="97"/>
    </row>
    <row r="8" ht="24.95" customHeight="1" spans="1:15">
      <c r="A8" s="28"/>
      <c r="B8" s="36" t="s">
        <v>42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70"/>
      <c r="N8" s="66"/>
      <c r="O8" s="35"/>
    </row>
    <row r="9" ht="20.1" customHeight="1" spans="1:15">
      <c r="A9" s="28"/>
      <c r="B9" s="38"/>
      <c r="C9" s="30"/>
      <c r="D9" s="39"/>
      <c r="E9" s="32"/>
      <c r="F9" s="39"/>
      <c r="G9" s="34"/>
      <c r="H9" s="35"/>
      <c r="I9" s="35"/>
      <c r="J9" s="65"/>
      <c r="K9" s="66"/>
      <c r="L9" s="65"/>
      <c r="M9" s="66"/>
      <c r="N9" s="66"/>
      <c r="O9" s="35"/>
    </row>
    <row r="10" ht="38.25" customHeight="1" spans="1:15">
      <c r="A10" s="40">
        <v>2</v>
      </c>
      <c r="B10" s="41">
        <v>43047</v>
      </c>
      <c r="C10" s="30" t="s">
        <v>38</v>
      </c>
      <c r="D10" s="31">
        <v>1725000</v>
      </c>
      <c r="E10" s="32">
        <v>43041</v>
      </c>
      <c r="F10" s="33">
        <v>2017000</v>
      </c>
      <c r="G10" s="34">
        <v>0.02</v>
      </c>
      <c r="H10" s="35">
        <f t="shared" si="0"/>
        <v>34500</v>
      </c>
      <c r="I10" s="35">
        <v>0</v>
      </c>
      <c r="J10" s="65">
        <v>0</v>
      </c>
      <c r="K10" s="66"/>
      <c r="L10" s="67">
        <v>-340000</v>
      </c>
      <c r="M10" s="68" t="s">
        <v>65</v>
      </c>
      <c r="N10" s="69" t="s">
        <v>66</v>
      </c>
      <c r="O10" s="31">
        <v>1000000</v>
      </c>
    </row>
    <row r="11" ht="21.75" customHeight="1" spans="1:15">
      <c r="A11" s="42"/>
      <c r="B11" s="41"/>
      <c r="C11" s="30"/>
      <c r="D11" s="31"/>
      <c r="E11" s="32"/>
      <c r="F11" s="31"/>
      <c r="G11" s="34"/>
      <c r="H11" s="35"/>
      <c r="I11" s="35"/>
      <c r="J11" s="65"/>
      <c r="K11" s="66"/>
      <c r="L11" s="71"/>
      <c r="M11" s="72"/>
      <c r="N11" s="69" t="s">
        <v>67</v>
      </c>
      <c r="O11" s="31">
        <v>500000</v>
      </c>
    </row>
    <row r="12" ht="34.5" customHeight="1" spans="1:15">
      <c r="A12" s="42"/>
      <c r="B12" s="41">
        <v>43278</v>
      </c>
      <c r="C12" s="30" t="s">
        <v>38</v>
      </c>
      <c r="D12" s="31">
        <v>2448000</v>
      </c>
      <c r="E12" s="32">
        <v>43266</v>
      </c>
      <c r="F12" s="31">
        <v>2448000</v>
      </c>
      <c r="G12" s="34">
        <v>0.02</v>
      </c>
      <c r="H12" s="35">
        <f t="shared" si="0"/>
        <v>48960</v>
      </c>
      <c r="I12" s="35">
        <v>179895</v>
      </c>
      <c r="J12" s="65">
        <v>20</v>
      </c>
      <c r="K12" s="66" t="s">
        <v>68</v>
      </c>
      <c r="L12" s="73">
        <v>672668</v>
      </c>
      <c r="M12" s="66" t="s">
        <v>75</v>
      </c>
      <c r="N12" s="69" t="s">
        <v>70</v>
      </c>
      <c r="O12" s="31">
        <v>1400000</v>
      </c>
    </row>
    <row r="13" ht="20.1" customHeight="1" spans="1:15">
      <c r="A13" s="42"/>
      <c r="B13" s="41"/>
      <c r="C13" s="30"/>
      <c r="D13" s="31"/>
      <c r="E13" s="32"/>
      <c r="F13" s="33"/>
      <c r="G13" s="34"/>
      <c r="H13" s="35"/>
      <c r="I13" s="35"/>
      <c r="J13" s="74"/>
      <c r="K13" s="75" t="s">
        <v>71</v>
      </c>
      <c r="L13" s="76"/>
      <c r="M13" s="9"/>
      <c r="N13" s="77"/>
      <c r="O13" s="78"/>
    </row>
    <row r="14" ht="20.1" customHeight="1" spans="1:15">
      <c r="A14" s="43"/>
      <c r="B14" s="41">
        <v>43308</v>
      </c>
      <c r="C14" s="30" t="s">
        <v>38</v>
      </c>
      <c r="D14" s="31">
        <v>1645000</v>
      </c>
      <c r="E14" s="32">
        <v>43302</v>
      </c>
      <c r="F14" s="31">
        <v>1645000</v>
      </c>
      <c r="G14" s="34">
        <v>0.02</v>
      </c>
      <c r="H14" s="35">
        <f>ROUNDUP(D14*G14,2)</f>
        <v>32900</v>
      </c>
      <c r="I14" s="35">
        <v>0</v>
      </c>
      <c r="J14" s="65">
        <v>0</v>
      </c>
      <c r="K14" s="66"/>
      <c r="L14" s="65">
        <v>1171667</v>
      </c>
      <c r="M14" s="79" t="s">
        <v>72</v>
      </c>
      <c r="N14" s="66" t="s">
        <v>73</v>
      </c>
      <c r="O14" s="65">
        <f>D10+D12+D14-H10-H12-H14-I10-I12-I14-J10-J12-J14-L10-L12-O10-O11-O12-L14-O15</f>
        <v>817390</v>
      </c>
    </row>
    <row r="15" ht="20.1" customHeight="1" spans="1:15">
      <c r="A15" s="28"/>
      <c r="B15" s="44"/>
      <c r="C15" s="30"/>
      <c r="D15" s="39"/>
      <c r="E15" s="32"/>
      <c r="F15" s="39"/>
      <c r="G15" s="34"/>
      <c r="H15" s="35"/>
      <c r="I15" s="35"/>
      <c r="J15" s="65"/>
      <c r="K15" s="75" t="s">
        <v>74</v>
      </c>
      <c r="L15" s="65"/>
      <c r="M15" s="80"/>
      <c r="N15" s="69">
        <v>7.31</v>
      </c>
      <c r="O15" s="31">
        <v>300000</v>
      </c>
    </row>
    <row r="16" ht="20.1" customHeight="1" spans="1:15">
      <c r="A16" s="28"/>
      <c r="B16" s="44"/>
      <c r="C16" s="30"/>
      <c r="D16" s="39"/>
      <c r="E16" s="32"/>
      <c r="F16" s="39"/>
      <c r="G16" s="34"/>
      <c r="H16" s="35"/>
      <c r="I16" s="35"/>
      <c r="J16" s="65"/>
      <c r="K16" s="66"/>
      <c r="L16" s="65"/>
      <c r="M16" s="66"/>
      <c r="N16" s="66"/>
      <c r="O16" s="35"/>
    </row>
    <row r="17" ht="20.1" customHeight="1" spans="1:15">
      <c r="A17" s="28"/>
      <c r="B17" s="44"/>
      <c r="C17" s="30"/>
      <c r="D17" s="39"/>
      <c r="E17" s="32"/>
      <c r="F17" s="39"/>
      <c r="G17" s="34"/>
      <c r="H17" s="35"/>
      <c r="I17" s="35"/>
      <c r="J17" s="65"/>
      <c r="K17" s="66"/>
      <c r="L17" s="65"/>
      <c r="M17" s="66"/>
      <c r="N17" s="66"/>
      <c r="O17" s="35"/>
    </row>
    <row r="18" ht="20.1" customHeight="1" spans="1:15">
      <c r="A18" s="28"/>
      <c r="B18" s="44"/>
      <c r="C18" s="30"/>
      <c r="D18" s="39"/>
      <c r="E18"/>
      <c r="F18" s="39"/>
      <c r="G18" s="34"/>
      <c r="H18" s="35"/>
      <c r="I18" s="35"/>
      <c r="J18" s="65"/>
      <c r="K18" s="81"/>
      <c r="L18" s="82"/>
      <c r="M18" s="66"/>
      <c r="N18" s="66"/>
      <c r="O18" s="35"/>
    </row>
    <row r="19" ht="20.1" customHeight="1" spans="1:15">
      <c r="A19" s="28"/>
      <c r="B19" s="44"/>
      <c r="C19" s="30"/>
      <c r="D19" s="39"/>
      <c r="E19" s="32"/>
      <c r="F19" s="39"/>
      <c r="G19" s="34"/>
      <c r="H19" s="35"/>
      <c r="I19" s="35"/>
      <c r="J19" s="65"/>
      <c r="K19" s="81"/>
      <c r="L19" s="82"/>
      <c r="M19" s="66"/>
      <c r="N19" s="66"/>
      <c r="O19" s="35"/>
    </row>
    <row r="20" ht="20.1" customHeight="1" spans="1:15">
      <c r="A20" s="28"/>
      <c r="B20" s="45" t="s">
        <v>64</v>
      </c>
      <c r="C20" s="30"/>
      <c r="D20"/>
      <c r="E20" s="32"/>
      <c r="F20" s="39"/>
      <c r="G20" s="34"/>
      <c r="H20" s="35"/>
      <c r="I20" s="35"/>
      <c r="J20" s="65"/>
      <c r="K20" s="66"/>
      <c r="L20" s="65"/>
      <c r="M20" s="66"/>
      <c r="N20" s="66"/>
      <c r="O20" s="35"/>
    </row>
    <row r="21" ht="40" customHeight="1" spans="1:15">
      <c r="A21" s="46">
        <v>3</v>
      </c>
      <c r="B21" s="47">
        <v>43430</v>
      </c>
      <c r="C21" s="48" t="s">
        <v>38</v>
      </c>
      <c r="D21" s="91">
        <v>1100000</v>
      </c>
      <c r="E21" s="50">
        <v>43420</v>
      </c>
      <c r="F21" s="91">
        <v>1100000</v>
      </c>
      <c r="G21" s="54">
        <v>0.02</v>
      </c>
      <c r="H21" s="52">
        <f>ROUNDUP(D21*G21,2)</f>
        <v>22000</v>
      </c>
      <c r="I21" s="52">
        <v>0</v>
      </c>
      <c r="J21" s="73">
        <v>39435</v>
      </c>
      <c r="K21" s="89" t="s">
        <v>76</v>
      </c>
      <c r="L21" s="83">
        <f>ROUNDUP(D21*1%,0)</f>
        <v>11000</v>
      </c>
      <c r="M21" s="84" t="s">
        <v>77</v>
      </c>
      <c r="N21" s="103" t="s">
        <v>78</v>
      </c>
      <c r="O21" s="73">
        <f>ROUNDUP(D21-H21-I21-J21-L21,2)</f>
        <v>1027565</v>
      </c>
    </row>
    <row r="22" customFormat="1" ht="20.1" customHeight="1" spans="1:15">
      <c r="A22" s="28"/>
      <c r="B22" s="44"/>
      <c r="C22" s="30"/>
      <c r="D22" s="39"/>
      <c r="E22" s="32"/>
      <c r="F22" s="39"/>
      <c r="G22" s="34"/>
      <c r="H22" s="35"/>
      <c r="I22" s="35"/>
      <c r="J22" s="65"/>
      <c r="K22" s="66"/>
      <c r="L22" s="65"/>
      <c r="M22" s="66"/>
      <c r="N22" s="66"/>
      <c r="O22" s="35"/>
    </row>
    <row r="23" customFormat="1" ht="20.1" customHeight="1" spans="1:19">
      <c r="A23" s="28"/>
      <c r="B23" s="44"/>
      <c r="C23" s="30"/>
      <c r="D23" s="39"/>
      <c r="E23" s="32"/>
      <c r="F23" s="39"/>
      <c r="G23" s="34"/>
      <c r="H23" s="35"/>
      <c r="I23" s="35"/>
      <c r="J23" s="65"/>
      <c r="K23" s="66"/>
      <c r="L23" s="65"/>
      <c r="M23" s="66"/>
      <c r="N23" s="66"/>
      <c r="O23" s="35"/>
      <c r="Q23">
        <v>-11000</v>
      </c>
      <c r="S23">
        <v>9206045</v>
      </c>
    </row>
    <row r="24" customFormat="1" ht="20.1" customHeight="1" spans="1:20">
      <c r="A24" s="28"/>
      <c r="B24" s="44"/>
      <c r="C24" s="30"/>
      <c r="D24" s="39"/>
      <c r="E24" s="32"/>
      <c r="F24" s="39"/>
      <c r="G24" s="34"/>
      <c r="H24" s="35"/>
      <c r="I24" s="35"/>
      <c r="J24" s="65"/>
      <c r="K24" s="66"/>
      <c r="L24" s="65"/>
      <c r="M24" s="66"/>
      <c r="N24" s="66"/>
      <c r="O24" s="35"/>
      <c r="Q24" s="6">
        <v>500000</v>
      </c>
      <c r="S24">
        <v>9201015.01</v>
      </c>
      <c r="T24">
        <f>S23-S24</f>
        <v>5029.99000000022</v>
      </c>
    </row>
    <row r="25" customFormat="1" ht="20.1" customHeight="1" spans="1:15">
      <c r="A25" s="28"/>
      <c r="B25" s="44"/>
      <c r="C25" s="30"/>
      <c r="D25" s="39"/>
      <c r="E25" s="32"/>
      <c r="F25" s="39"/>
      <c r="G25" s="34"/>
      <c r="H25" s="35"/>
      <c r="I25" s="35"/>
      <c r="J25" s="65"/>
      <c r="K25" s="66"/>
      <c r="L25" s="65"/>
      <c r="M25" s="66"/>
      <c r="N25" s="66"/>
      <c r="O25" s="35"/>
    </row>
    <row r="26" customFormat="1" ht="20.1" customHeight="1" spans="1:15">
      <c r="A26" s="28"/>
      <c r="B26" s="44"/>
      <c r="C26" s="30"/>
      <c r="D26" s="39"/>
      <c r="E26" s="32"/>
      <c r="F26" s="39"/>
      <c r="G26" s="34"/>
      <c r="H26" s="35"/>
      <c r="I26" s="35"/>
      <c r="J26" s="65"/>
      <c r="K26" s="66"/>
      <c r="L26" s="65"/>
      <c r="M26" s="66"/>
      <c r="N26" s="66"/>
      <c r="O26" s="35"/>
    </row>
    <row r="27" customFormat="1" ht="20.1" customHeight="1" spans="1:15">
      <c r="A27" s="28"/>
      <c r="B27" s="44"/>
      <c r="C27" s="30"/>
      <c r="D27" s="39"/>
      <c r="E27" s="32"/>
      <c r="F27" s="39"/>
      <c r="G27" s="34"/>
      <c r="H27" s="35"/>
      <c r="I27" s="35"/>
      <c r="J27" s="65"/>
      <c r="K27" s="66"/>
      <c r="L27" s="65"/>
      <c r="M27" s="66"/>
      <c r="N27" s="66"/>
      <c r="O27" s="35"/>
    </row>
    <row r="28" customFormat="1" ht="20.1" customHeight="1" spans="1:15">
      <c r="A28" s="28"/>
      <c r="B28" s="44"/>
      <c r="C28" s="30"/>
      <c r="D28" s="39"/>
      <c r="E28" s="32"/>
      <c r="F28" s="39"/>
      <c r="G28" s="34"/>
      <c r="H28" s="35"/>
      <c r="I28" s="35"/>
      <c r="J28" s="65"/>
      <c r="K28" s="66"/>
      <c r="L28" s="65"/>
      <c r="M28" s="66"/>
      <c r="N28" s="66"/>
      <c r="O28" s="35"/>
    </row>
    <row r="29" ht="26.1" customHeight="1" spans="1:15">
      <c r="A29" s="1" t="s">
        <v>43</v>
      </c>
      <c r="B29" s="1"/>
      <c r="C29" s="55" t="s">
        <v>44</v>
      </c>
      <c r="D29" s="56">
        <f>SUM(D7:D28)</f>
        <v>9260000</v>
      </c>
      <c r="E29" s="57" t="s">
        <v>44</v>
      </c>
      <c r="F29" s="56">
        <f>SUM(F7:F28)</f>
        <v>9260000</v>
      </c>
      <c r="G29" s="57" t="s">
        <v>44</v>
      </c>
      <c r="H29" s="56">
        <f>SUM(H7:H28)</f>
        <v>185200</v>
      </c>
      <c r="I29" s="56">
        <f>SUM(I7:I28)</f>
        <v>359264.99</v>
      </c>
      <c r="J29" s="56">
        <f>SUM(J7:J28)</f>
        <v>42955</v>
      </c>
      <c r="K29" s="57" t="s">
        <v>44</v>
      </c>
      <c r="L29" s="56">
        <f>SUM(L7:L28)</f>
        <v>1855335</v>
      </c>
      <c r="M29" s="57" t="s">
        <v>44</v>
      </c>
      <c r="N29" s="57" t="s">
        <v>44</v>
      </c>
      <c r="O29" s="56">
        <f>SUM(O7:O28)</f>
        <v>6817245.01</v>
      </c>
    </row>
    <row r="30" ht="30" customHeight="1" spans="1:15">
      <c r="A30" s="1" t="s">
        <v>45</v>
      </c>
      <c r="B30" s="1"/>
      <c r="C30" s="1" t="s">
        <v>46</v>
      </c>
      <c r="D30" s="1"/>
      <c r="E30" s="58">
        <f>E31+L30</f>
        <v>1027565</v>
      </c>
      <c r="F30" s="58"/>
      <c r="G30" s="58"/>
      <c r="H30" s="58"/>
      <c r="I30" s="1" t="s">
        <v>47</v>
      </c>
      <c r="J30" s="1"/>
      <c r="K30" s="1" t="s">
        <v>48</v>
      </c>
      <c r="L30" s="58">
        <v>0</v>
      </c>
      <c r="M30" s="58"/>
      <c r="N30" s="58"/>
      <c r="O30" s="58"/>
    </row>
    <row r="31" ht="30" customHeight="1" spans="1:15">
      <c r="A31" s="1"/>
      <c r="B31" s="1"/>
      <c r="C31" s="1" t="s">
        <v>49</v>
      </c>
      <c r="D31" s="1"/>
      <c r="E31" s="59">
        <f>O21</f>
        <v>1027565</v>
      </c>
      <c r="F31" s="59"/>
      <c r="G31" s="59"/>
      <c r="H31" s="59"/>
      <c r="I31" s="1"/>
      <c r="J31" s="1"/>
      <c r="K31" s="1" t="s">
        <v>50</v>
      </c>
      <c r="L31" s="92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92"/>
      <c r="N31" s="92"/>
      <c r="O31" s="92"/>
    </row>
    <row r="32" ht="32" customHeight="1" spans="1:15">
      <c r="A32" s="1" t="s">
        <v>51</v>
      </c>
      <c r="B32" s="1"/>
      <c r="C32" s="60"/>
      <c r="D32" s="61"/>
      <c r="E32" s="61"/>
      <c r="F32" s="61"/>
      <c r="G32" s="61"/>
      <c r="H32" s="62"/>
      <c r="I32" s="1" t="s">
        <v>53</v>
      </c>
      <c r="J32" s="1"/>
      <c r="K32" s="1" t="s">
        <v>54</v>
      </c>
      <c r="L32" s="1"/>
      <c r="M32" s="1"/>
      <c r="N32" s="1"/>
      <c r="O32" s="1"/>
    </row>
    <row r="33" ht="32" customHeight="1" spans="1:15">
      <c r="A33" s="1" t="s">
        <v>55</v>
      </c>
      <c r="B33" s="1"/>
      <c r="C33" s="63"/>
      <c r="D33" s="63"/>
      <c r="E33" s="63"/>
      <c r="F33" s="63"/>
      <c r="G33" s="63"/>
      <c r="H33" s="63"/>
      <c r="I33" s="1" t="s">
        <v>56</v>
      </c>
      <c r="J33" s="1"/>
      <c r="K33" s="63"/>
      <c r="L33" s="63"/>
      <c r="M33" s="63"/>
      <c r="N33" s="63"/>
      <c r="O33" s="63"/>
    </row>
    <row r="34" ht="32" customHeight="1" spans="1:15">
      <c r="A34" s="1" t="s">
        <v>57</v>
      </c>
      <c r="B34" s="1"/>
      <c r="C34" s="64"/>
      <c r="D34" s="64"/>
      <c r="E34" s="64"/>
      <c r="F34" s="64"/>
      <c r="G34" s="64"/>
      <c r="H34" s="64"/>
      <c r="I34" s="1" t="s">
        <v>58</v>
      </c>
      <c r="J34" s="1"/>
      <c r="K34" s="64"/>
      <c r="L34" s="64"/>
      <c r="M34" s="64"/>
      <c r="N34" s="64"/>
      <c r="O34" s="64"/>
    </row>
    <row r="35" ht="32" customHeight="1" spans="1:15">
      <c r="A35" s="1" t="s">
        <v>59</v>
      </c>
      <c r="B35" s="1"/>
      <c r="C35" s="64"/>
      <c r="D35" s="64"/>
      <c r="E35" s="64"/>
      <c r="F35" s="64"/>
      <c r="G35" s="64"/>
      <c r="H35" s="64"/>
      <c r="I35" s="1" t="s">
        <v>60</v>
      </c>
      <c r="J35" s="1"/>
      <c r="K35" s="64"/>
      <c r="L35" s="64"/>
      <c r="M35" s="64"/>
      <c r="N35" s="64"/>
      <c r="O35" s="64"/>
    </row>
    <row r="38" ht="13.5" spans="17:17">
      <c r="Q38"/>
    </row>
    <row r="41" ht="13.5" spans="2:2">
      <c r="B41"/>
    </row>
    <row r="68" spans="17:19">
      <c r="Q68" s="24">
        <v>5818000</v>
      </c>
      <c r="S68" s="24">
        <f>Q68*0.2</f>
        <v>1163600</v>
      </c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10:A14"/>
    <mergeCell ref="H3:H4"/>
    <mergeCell ref="M14:M15"/>
    <mergeCell ref="A30:B31"/>
    <mergeCell ref="I30:J31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1"/>
  <sheetViews>
    <sheetView topLeftCell="A10" workbookViewId="0">
      <selection activeCell="A10" sqref="$A1:$XFD1048576"/>
    </sheetView>
  </sheetViews>
  <sheetFormatPr defaultColWidth="9" defaultRowHeight="11.25"/>
  <cols>
    <col min="1" max="1" width="3.25" style="24" customWidth="1"/>
    <col min="2" max="2" width="7" style="25" customWidth="1"/>
    <col min="3" max="3" width="3.625" style="24" customWidth="1"/>
    <col min="4" max="4" width="10" style="26" customWidth="1"/>
    <col min="5" max="5" width="6.25" style="25" customWidth="1"/>
    <col min="6" max="6" width="10.5" style="26" customWidth="1"/>
    <col min="7" max="7" width="3.625" style="24" customWidth="1"/>
    <col min="8" max="8" width="9.875" style="26" customWidth="1"/>
    <col min="9" max="9" width="8.875" style="24" customWidth="1"/>
    <col min="10" max="10" width="8.625" style="26" customWidth="1"/>
    <col min="11" max="11" width="7.875" style="24" customWidth="1"/>
    <col min="12" max="12" width="9.5" style="24" customWidth="1"/>
    <col min="13" max="13" width="6" style="24" customWidth="1"/>
    <col min="14" max="14" width="5.625" style="24" customWidth="1"/>
    <col min="15" max="15" width="11.625" style="26" customWidth="1"/>
    <col min="16" max="16" width="9" style="24"/>
    <col min="17" max="17" width="11.875" style="24" customWidth="1"/>
    <col min="18" max="18" width="6.75" style="24" customWidth="1"/>
    <col min="19" max="19" width="9.125" style="24" customWidth="1"/>
    <col min="20" max="20" width="31.125" style="24" customWidth="1"/>
    <col min="21" max="21" width="11.5" style="24"/>
    <col min="22" max="22" width="11.25" style="24" customWidth="1"/>
    <col min="23" max="25" width="9" style="24"/>
    <col min="26" max="26" width="14.5" style="24" customWidth="1"/>
    <col min="27" max="27" width="13.125" style="24" customWidth="1"/>
    <col min="28" max="28" width="14.5" style="24" customWidth="1"/>
    <col min="29" max="16384" width="9" style="24"/>
  </cols>
  <sheetData>
    <row r="1" ht="19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ht="24" customHeight="1" spans="1:30">
      <c r="A2" s="1" t="s">
        <v>1</v>
      </c>
      <c r="B2" s="1"/>
      <c r="C2" s="2" t="s">
        <v>2</v>
      </c>
      <c r="D2" s="2"/>
      <c r="E2" s="2"/>
      <c r="F2" s="2"/>
      <c r="G2" s="2"/>
      <c r="H2" s="2"/>
      <c r="I2" s="2"/>
      <c r="J2" s="2"/>
      <c r="K2" s="2"/>
      <c r="L2" s="19" t="s">
        <v>3</v>
      </c>
      <c r="M2" s="20">
        <v>6374</v>
      </c>
      <c r="N2" s="18" t="s">
        <v>4</v>
      </c>
      <c r="O2" s="18" t="s">
        <v>5</v>
      </c>
      <c r="Q2" s="107" t="s">
        <v>5</v>
      </c>
      <c r="R2" s="108">
        <v>9</v>
      </c>
      <c r="S2" s="108">
        <v>6374</v>
      </c>
      <c r="T2" s="109" t="s">
        <v>2</v>
      </c>
      <c r="U2" s="108" t="s">
        <v>6</v>
      </c>
      <c r="V2" s="110">
        <v>13755827.45</v>
      </c>
      <c r="W2" s="110" t="s">
        <v>7</v>
      </c>
      <c r="X2" s="110" t="s">
        <v>8</v>
      </c>
      <c r="Y2" s="111" t="s">
        <v>9</v>
      </c>
      <c r="Z2" s="112" t="s">
        <v>10</v>
      </c>
      <c r="AA2" s="112" t="s">
        <v>10</v>
      </c>
      <c r="AB2" s="113" t="s">
        <v>11</v>
      </c>
      <c r="AC2" s="112"/>
      <c r="AD2" s="114" t="s">
        <v>12</v>
      </c>
    </row>
    <row r="3" ht="24" customHeight="1" spans="1:15">
      <c r="A3" s="1" t="s">
        <v>13</v>
      </c>
      <c r="B3" s="1"/>
      <c r="C3" s="3">
        <v>13755827.45</v>
      </c>
      <c r="D3" s="8"/>
      <c r="E3" s="9" t="s">
        <v>14</v>
      </c>
      <c r="F3" s="10" t="s">
        <v>6</v>
      </c>
      <c r="G3" s="10"/>
      <c r="H3" s="11" t="s">
        <v>15</v>
      </c>
      <c r="I3" s="12" t="s">
        <v>79</v>
      </c>
      <c r="J3" s="13"/>
      <c r="K3" s="13"/>
      <c r="L3" s="13"/>
      <c r="M3" s="21" t="s">
        <v>17</v>
      </c>
      <c r="N3" s="1" t="s">
        <v>18</v>
      </c>
      <c r="O3" s="22" t="s">
        <v>19</v>
      </c>
    </row>
    <row r="4" ht="24" customHeight="1" spans="1:15">
      <c r="A4" s="1" t="s">
        <v>20</v>
      </c>
      <c r="B4" s="1"/>
      <c r="C4" s="4">
        <v>13135701.15</v>
      </c>
      <c r="D4" s="14"/>
      <c r="E4" s="9" t="s">
        <v>21</v>
      </c>
      <c r="F4" s="10"/>
      <c r="G4" s="10"/>
      <c r="H4" s="15"/>
      <c r="I4" s="16"/>
      <c r="J4" s="17"/>
      <c r="K4" s="17"/>
      <c r="L4" s="17"/>
      <c r="M4" s="21" t="s">
        <v>22</v>
      </c>
      <c r="N4" s="9" t="s">
        <v>23</v>
      </c>
      <c r="O4" s="23" t="s">
        <v>10</v>
      </c>
    </row>
    <row r="5" ht="27.95" customHeight="1" spans="1:15">
      <c r="A5" s="1" t="s">
        <v>24</v>
      </c>
      <c r="B5" s="1" t="s">
        <v>25</v>
      </c>
      <c r="C5" s="1"/>
      <c r="D5" s="1"/>
      <c r="E5" s="1" t="s">
        <v>26</v>
      </c>
      <c r="F5" s="1"/>
      <c r="G5" s="1" t="s">
        <v>27</v>
      </c>
      <c r="H5" s="1"/>
      <c r="I5" s="1" t="s">
        <v>28</v>
      </c>
      <c r="J5" s="1" t="s">
        <v>29</v>
      </c>
      <c r="K5" s="1"/>
      <c r="L5" s="1" t="s">
        <v>30</v>
      </c>
      <c r="M5" s="1"/>
      <c r="N5" s="9" t="s">
        <v>31</v>
      </c>
      <c r="O5" s="9"/>
    </row>
    <row r="6" ht="27.95" customHeight="1" spans="1:15">
      <c r="A6" s="1"/>
      <c r="B6" s="5" t="s">
        <v>32</v>
      </c>
      <c r="C6" s="1" t="s">
        <v>33</v>
      </c>
      <c r="D6" s="9" t="s">
        <v>34</v>
      </c>
      <c r="E6" s="5" t="s">
        <v>32</v>
      </c>
      <c r="F6" s="9" t="s">
        <v>34</v>
      </c>
      <c r="G6" s="1" t="s">
        <v>35</v>
      </c>
      <c r="H6" s="9" t="s">
        <v>34</v>
      </c>
      <c r="I6" s="18" t="s">
        <v>34</v>
      </c>
      <c r="J6" s="9" t="s">
        <v>34</v>
      </c>
      <c r="K6" s="1" t="s">
        <v>36</v>
      </c>
      <c r="L6" s="1" t="s">
        <v>34</v>
      </c>
      <c r="M6" s="1" t="s">
        <v>36</v>
      </c>
      <c r="N6" s="9" t="s">
        <v>37</v>
      </c>
      <c r="O6" s="9" t="s">
        <v>34</v>
      </c>
    </row>
    <row r="7" ht="44.25" customHeight="1" spans="1:17">
      <c r="A7" s="28">
        <v>1</v>
      </c>
      <c r="B7" s="29">
        <v>42986</v>
      </c>
      <c r="C7" s="30" t="s">
        <v>38</v>
      </c>
      <c r="D7" s="31">
        <v>2342000</v>
      </c>
      <c r="E7" s="32">
        <v>42972</v>
      </c>
      <c r="F7" s="33">
        <v>2050000</v>
      </c>
      <c r="G7" s="34">
        <v>0.02</v>
      </c>
      <c r="H7" s="35">
        <f t="shared" ref="H7:H12" si="0">ROUNDUP(D7*G7,2)</f>
        <v>46840</v>
      </c>
      <c r="I7" s="35">
        <v>179369.99</v>
      </c>
      <c r="J7" s="65">
        <v>3500</v>
      </c>
      <c r="K7" s="66" t="s">
        <v>39</v>
      </c>
      <c r="L7" s="67">
        <v>340000</v>
      </c>
      <c r="M7" s="68" t="s">
        <v>40</v>
      </c>
      <c r="N7" s="69" t="s">
        <v>41</v>
      </c>
      <c r="O7" s="35">
        <f>ROUNDUP(D7-H7-I7-J7-L7,2)</f>
        <v>1772290.01</v>
      </c>
      <c r="Q7" s="97"/>
    </row>
    <row r="8" ht="24.95" customHeight="1" spans="1:15">
      <c r="A8" s="28"/>
      <c r="B8" s="36" t="s">
        <v>42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70"/>
      <c r="N8" s="66"/>
      <c r="O8" s="35"/>
    </row>
    <row r="9" ht="20.1" customHeight="1" spans="1:15">
      <c r="A9" s="28"/>
      <c r="B9" s="38"/>
      <c r="C9" s="30"/>
      <c r="D9" s="39"/>
      <c r="E9" s="32"/>
      <c r="F9" s="39"/>
      <c r="G9" s="34"/>
      <c r="H9" s="35"/>
      <c r="I9" s="35"/>
      <c r="J9" s="65"/>
      <c r="K9" s="66"/>
      <c r="L9" s="65"/>
      <c r="M9" s="66"/>
      <c r="N9" s="66"/>
      <c r="O9" s="35"/>
    </row>
    <row r="10" ht="38.25" customHeight="1" spans="1:15">
      <c r="A10" s="40">
        <v>2</v>
      </c>
      <c r="B10" s="41">
        <v>43047</v>
      </c>
      <c r="C10" s="30" t="s">
        <v>38</v>
      </c>
      <c r="D10" s="31">
        <v>1725000</v>
      </c>
      <c r="E10" s="32">
        <v>43041</v>
      </c>
      <c r="F10" s="33">
        <v>2017000</v>
      </c>
      <c r="G10" s="34">
        <v>0.02</v>
      </c>
      <c r="H10" s="35">
        <f t="shared" si="0"/>
        <v>34500</v>
      </c>
      <c r="I10" s="35">
        <v>0</v>
      </c>
      <c r="J10" s="65">
        <v>0</v>
      </c>
      <c r="K10" s="66"/>
      <c r="L10" s="67">
        <v>-340000</v>
      </c>
      <c r="M10" s="68" t="s">
        <v>65</v>
      </c>
      <c r="N10" s="69" t="s">
        <v>66</v>
      </c>
      <c r="O10" s="31">
        <v>1000000</v>
      </c>
    </row>
    <row r="11" ht="21.75" customHeight="1" spans="1:15">
      <c r="A11" s="42"/>
      <c r="B11" s="41"/>
      <c r="C11" s="30"/>
      <c r="D11" s="31"/>
      <c r="E11" s="32"/>
      <c r="F11" s="31"/>
      <c r="G11" s="34"/>
      <c r="H11" s="35"/>
      <c r="I11" s="35"/>
      <c r="J11" s="65"/>
      <c r="K11" s="66"/>
      <c r="L11" s="71"/>
      <c r="M11" s="72"/>
      <c r="N11" s="69" t="s">
        <v>67</v>
      </c>
      <c r="O11" s="31">
        <v>500000</v>
      </c>
    </row>
    <row r="12" ht="34.5" customHeight="1" spans="1:15">
      <c r="A12" s="42"/>
      <c r="B12" s="41">
        <v>43278</v>
      </c>
      <c r="C12" s="30" t="s">
        <v>38</v>
      </c>
      <c r="D12" s="31">
        <v>2448000</v>
      </c>
      <c r="E12" s="32">
        <v>43266</v>
      </c>
      <c r="F12" s="31">
        <v>2448000</v>
      </c>
      <c r="G12" s="34">
        <v>0.02</v>
      </c>
      <c r="H12" s="35">
        <f t="shared" si="0"/>
        <v>48960</v>
      </c>
      <c r="I12" s="35">
        <v>179895</v>
      </c>
      <c r="J12" s="65">
        <v>20</v>
      </c>
      <c r="K12" s="66" t="s">
        <v>68</v>
      </c>
      <c r="L12" s="73">
        <v>672668</v>
      </c>
      <c r="M12" s="66" t="s">
        <v>75</v>
      </c>
      <c r="N12" s="69" t="s">
        <v>70</v>
      </c>
      <c r="O12" s="31">
        <v>1400000</v>
      </c>
    </row>
    <row r="13" ht="20.1" customHeight="1" spans="1:15">
      <c r="A13" s="42"/>
      <c r="B13" s="41"/>
      <c r="C13" s="30"/>
      <c r="D13" s="31"/>
      <c r="E13" s="32"/>
      <c r="F13" s="33"/>
      <c r="G13" s="34"/>
      <c r="H13" s="35"/>
      <c r="I13" s="35"/>
      <c r="J13" s="74"/>
      <c r="K13" s="75" t="s">
        <v>71</v>
      </c>
      <c r="L13" s="76"/>
      <c r="M13" s="9"/>
      <c r="N13" s="77"/>
      <c r="O13" s="78"/>
    </row>
    <row r="14" ht="20.1" customHeight="1" spans="1:15">
      <c r="A14" s="43"/>
      <c r="B14" s="41">
        <v>43308</v>
      </c>
      <c r="C14" s="30" t="s">
        <v>38</v>
      </c>
      <c r="D14" s="31">
        <v>1645000</v>
      </c>
      <c r="E14" s="32">
        <v>43302</v>
      </c>
      <c r="F14" s="31">
        <v>1645000</v>
      </c>
      <c r="G14" s="34">
        <v>0.02</v>
      </c>
      <c r="H14" s="35">
        <f>ROUNDUP(D14*G14,2)</f>
        <v>32900</v>
      </c>
      <c r="I14" s="35">
        <v>0</v>
      </c>
      <c r="J14" s="65">
        <v>0</v>
      </c>
      <c r="K14" s="66"/>
      <c r="L14" s="65">
        <v>1171667</v>
      </c>
      <c r="M14" s="79" t="s">
        <v>72</v>
      </c>
      <c r="N14" s="66" t="s">
        <v>73</v>
      </c>
      <c r="O14" s="65">
        <f>D10+D12+D14-H10-H12-H14-I10-I12-I14-J10-J12-J14-L10-L12-O10-O11-O12-L14-O15</f>
        <v>817390</v>
      </c>
    </row>
    <row r="15" ht="20.1" customHeight="1" spans="1:15">
      <c r="A15" s="28"/>
      <c r="B15" s="44"/>
      <c r="C15" s="30"/>
      <c r="D15" s="39"/>
      <c r="E15" s="32"/>
      <c r="F15" s="39"/>
      <c r="G15" s="34"/>
      <c r="H15" s="35"/>
      <c r="I15" s="35"/>
      <c r="J15" s="65"/>
      <c r="K15" s="75" t="s">
        <v>74</v>
      </c>
      <c r="L15" s="65"/>
      <c r="M15" s="80"/>
      <c r="N15" s="69">
        <v>7.31</v>
      </c>
      <c r="O15" s="31">
        <v>300000</v>
      </c>
    </row>
    <row r="16" ht="20.1" customHeight="1" spans="1:15">
      <c r="A16" s="28"/>
      <c r="B16" s="44"/>
      <c r="C16" s="30"/>
      <c r="D16" s="39"/>
      <c r="E16" s="32"/>
      <c r="F16" s="39"/>
      <c r="G16" s="34"/>
      <c r="H16" s="35"/>
      <c r="I16" s="35"/>
      <c r="J16" s="65"/>
      <c r="K16" s="66"/>
      <c r="L16" s="65"/>
      <c r="M16" s="66"/>
      <c r="N16" s="66"/>
      <c r="O16" s="35"/>
    </row>
    <row r="17" ht="20.1" customHeight="1" spans="1:15">
      <c r="A17" s="28"/>
      <c r="B17" s="44"/>
      <c r="C17" s="30"/>
      <c r="D17" s="39"/>
      <c r="E17" s="32"/>
      <c r="F17" s="39"/>
      <c r="G17" s="34"/>
      <c r="H17" s="35"/>
      <c r="I17" s="35"/>
      <c r="J17" s="65"/>
      <c r="K17" s="66"/>
      <c r="L17" s="65"/>
      <c r="M17" s="66"/>
      <c r="N17" s="66"/>
      <c r="O17" s="35"/>
    </row>
    <row r="18" ht="20.1" customHeight="1" spans="1:15">
      <c r="A18" s="28"/>
      <c r="B18" s="44"/>
      <c r="C18" s="30"/>
      <c r="D18" s="39"/>
      <c r="E18"/>
      <c r="F18" s="39"/>
      <c r="G18" s="34"/>
      <c r="H18" s="35"/>
      <c r="I18" s="35"/>
      <c r="J18" s="65"/>
      <c r="K18" s="81"/>
      <c r="L18" s="82"/>
      <c r="M18" s="66"/>
      <c r="N18" s="66"/>
      <c r="O18" s="35"/>
    </row>
    <row r="19" ht="20.1" customHeight="1" spans="1:15">
      <c r="A19" s="28"/>
      <c r="B19" s="44"/>
      <c r="C19" s="30"/>
      <c r="D19" s="39"/>
      <c r="E19" s="32"/>
      <c r="F19" s="39"/>
      <c r="G19" s="34"/>
      <c r="H19" s="35"/>
      <c r="I19" s="35"/>
      <c r="J19" s="65"/>
      <c r="K19" s="81"/>
      <c r="L19" s="82"/>
      <c r="M19" s="66"/>
      <c r="N19" s="66"/>
      <c r="O19" s="35"/>
    </row>
    <row r="20" ht="9" customHeight="1" spans="1:15">
      <c r="A20" s="28"/>
      <c r="B20" s="45"/>
      <c r="C20" s="30"/>
      <c r="D20"/>
      <c r="E20" s="32"/>
      <c r="F20" s="39"/>
      <c r="G20" s="34"/>
      <c r="H20" s="35"/>
      <c r="I20" s="35"/>
      <c r="J20" s="65"/>
      <c r="K20" s="66"/>
      <c r="L20" s="65"/>
      <c r="M20" s="66"/>
      <c r="N20" s="66"/>
      <c r="O20" s="35"/>
    </row>
    <row r="21" ht="40" customHeight="1" spans="1:15">
      <c r="A21" s="28">
        <v>3</v>
      </c>
      <c r="B21" s="29">
        <v>43430</v>
      </c>
      <c r="C21" s="30" t="s">
        <v>38</v>
      </c>
      <c r="D21" s="31">
        <v>1100000</v>
      </c>
      <c r="E21" s="32">
        <v>43420</v>
      </c>
      <c r="F21" s="31">
        <v>1100000</v>
      </c>
      <c r="G21" s="34">
        <v>0.02</v>
      </c>
      <c r="H21" s="35">
        <f>ROUNDUP(D21*G21,2)</f>
        <v>22000</v>
      </c>
      <c r="I21" s="35">
        <v>0</v>
      </c>
      <c r="J21" s="65">
        <v>39435</v>
      </c>
      <c r="K21" s="66" t="s">
        <v>76</v>
      </c>
      <c r="L21" s="83">
        <f>ROUNDUP(D21*1%,0)</f>
        <v>11000</v>
      </c>
      <c r="M21" s="84" t="s">
        <v>77</v>
      </c>
      <c r="N21" s="69" t="s">
        <v>78</v>
      </c>
      <c r="O21" s="65">
        <f>ROUNDUP(D21-H21-I21-J21-L21,2)</f>
        <v>1027565</v>
      </c>
    </row>
    <row r="22" customFormat="1" ht="20.1" customHeight="1" spans="1:15">
      <c r="A22" s="28"/>
      <c r="B22" s="45" t="s">
        <v>64</v>
      </c>
      <c r="C22" s="30"/>
      <c r="E22" s="32"/>
      <c r="F22" s="39"/>
      <c r="G22" s="34"/>
      <c r="H22" s="35"/>
      <c r="I22" s="35"/>
      <c r="J22" s="65"/>
      <c r="K22" s="66"/>
      <c r="L22" s="65"/>
      <c r="M22" s="66"/>
      <c r="N22" s="66"/>
      <c r="O22" s="35"/>
    </row>
    <row r="23" customFormat="1" ht="36" customHeight="1" spans="1:20">
      <c r="A23" s="46">
        <v>4</v>
      </c>
      <c r="B23" s="47">
        <v>43559</v>
      </c>
      <c r="C23" s="48" t="s">
        <v>38</v>
      </c>
      <c r="D23" s="91">
        <v>3200000</v>
      </c>
      <c r="E23" s="50">
        <v>43556</v>
      </c>
      <c r="F23" s="91">
        <v>3200000</v>
      </c>
      <c r="G23" s="54">
        <v>0.02</v>
      </c>
      <c r="H23" s="52">
        <f>ROUNDUP(D23*G23,2)</f>
        <v>64000</v>
      </c>
      <c r="I23" s="52">
        <v>35070</v>
      </c>
      <c r="J23" s="73">
        <v>0</v>
      </c>
      <c r="K23" s="89"/>
      <c r="L23" s="83">
        <f>ROUNDUP(D23*1%,0)</f>
        <v>32000</v>
      </c>
      <c r="M23" s="84" t="s">
        <v>77</v>
      </c>
      <c r="N23" s="103" t="s">
        <v>80</v>
      </c>
      <c r="O23" s="104">
        <f>ROUNDUP(D23-H23-I23-J23-L23-L24-O24,2)</f>
        <v>2480930</v>
      </c>
      <c r="S23" s="98"/>
      <c r="T23" s="98"/>
    </row>
    <row r="24" customFormat="1" ht="20.1" customHeight="1" spans="1:15">
      <c r="A24" s="28"/>
      <c r="B24" s="44"/>
      <c r="C24" s="30"/>
      <c r="D24" s="39"/>
      <c r="E24" s="32"/>
      <c r="F24" s="39"/>
      <c r="G24" s="34"/>
      <c r="H24" s="35"/>
      <c r="I24" s="35"/>
      <c r="J24" s="65"/>
      <c r="K24" s="66"/>
      <c r="L24" s="105">
        <v>88000</v>
      </c>
      <c r="M24" s="106" t="s">
        <v>81</v>
      </c>
      <c r="N24" s="89" t="s">
        <v>82</v>
      </c>
      <c r="O24" s="104">
        <v>500000</v>
      </c>
    </row>
    <row r="25" customFormat="1" ht="20.1" customHeight="1" spans="1:15">
      <c r="A25" s="28"/>
      <c r="B25" s="44"/>
      <c r="C25" s="30"/>
      <c r="D25" s="39"/>
      <c r="E25" s="32"/>
      <c r="F25" s="39"/>
      <c r="G25" s="34"/>
      <c r="H25" s="35"/>
      <c r="I25" s="35"/>
      <c r="J25" s="88"/>
      <c r="K25" s="66"/>
      <c r="L25" s="65"/>
      <c r="M25" s="66"/>
      <c r="N25" s="66"/>
      <c r="O25" s="35"/>
    </row>
    <row r="26" customFormat="1" ht="20.1" customHeight="1" spans="1:15">
      <c r="A26" s="28"/>
      <c r="B26" s="44"/>
      <c r="C26" s="30"/>
      <c r="D26" s="39"/>
      <c r="E26" s="32"/>
      <c r="F26" s="39"/>
      <c r="G26" s="34"/>
      <c r="H26" s="35"/>
      <c r="I26" s="35"/>
      <c r="J26" s="65"/>
      <c r="K26" s="66"/>
      <c r="L26" s="65"/>
      <c r="M26" s="66"/>
      <c r="N26" s="66"/>
      <c r="O26" s="35"/>
    </row>
    <row r="27" customFormat="1" ht="20.1" customHeight="1" spans="1:15">
      <c r="A27" s="28"/>
      <c r="B27" s="44"/>
      <c r="C27" s="30"/>
      <c r="D27" s="39"/>
      <c r="E27" s="32"/>
      <c r="F27" s="39"/>
      <c r="G27" s="34"/>
      <c r="H27" s="35"/>
      <c r="I27" s="35"/>
      <c r="J27" s="65"/>
      <c r="K27" s="66"/>
      <c r="L27" s="65"/>
      <c r="M27" s="66"/>
      <c r="N27" s="66"/>
      <c r="O27" s="35"/>
    </row>
    <row r="28" customFormat="1" ht="20.1" customHeight="1" spans="1:15">
      <c r="A28" s="28"/>
      <c r="B28" s="44"/>
      <c r="C28" s="30"/>
      <c r="D28" s="39"/>
      <c r="E28" s="32"/>
      <c r="F28" s="39"/>
      <c r="G28" s="34"/>
      <c r="H28" s="35"/>
      <c r="I28" s="35"/>
      <c r="J28" s="65"/>
      <c r="K28" s="90" t="s">
        <v>83</v>
      </c>
      <c r="L28" s="91"/>
      <c r="M28" s="91"/>
      <c r="N28" s="66"/>
      <c r="O28" s="35"/>
    </row>
    <row r="29" ht="26.1" customHeight="1" spans="1:15">
      <c r="A29" s="1" t="s">
        <v>43</v>
      </c>
      <c r="B29" s="1"/>
      <c r="C29" s="55" t="s">
        <v>44</v>
      </c>
      <c r="D29" s="56">
        <f t="shared" ref="D29:J29" si="1">SUM(D7:D28)</f>
        <v>12460000</v>
      </c>
      <c r="E29" s="57" t="s">
        <v>44</v>
      </c>
      <c r="F29" s="56">
        <f t="shared" si="1"/>
        <v>12460000</v>
      </c>
      <c r="G29" s="57" t="s">
        <v>44</v>
      </c>
      <c r="H29" s="56">
        <f t="shared" si="1"/>
        <v>249200</v>
      </c>
      <c r="I29" s="56">
        <f t="shared" si="1"/>
        <v>394334.99</v>
      </c>
      <c r="J29" s="56">
        <f t="shared" si="1"/>
        <v>42955</v>
      </c>
      <c r="K29" s="57" t="s">
        <v>44</v>
      </c>
      <c r="L29" s="56">
        <f>SUM(L7:L28)</f>
        <v>1975335</v>
      </c>
      <c r="M29" s="57" t="s">
        <v>44</v>
      </c>
      <c r="N29" s="57" t="s">
        <v>44</v>
      </c>
      <c r="O29" s="56">
        <f>SUM(O7:O28)</f>
        <v>9798175.01</v>
      </c>
    </row>
    <row r="30" ht="30" customHeight="1" spans="1:15">
      <c r="A30" s="1" t="s">
        <v>45</v>
      </c>
      <c r="B30" s="1"/>
      <c r="C30" s="1" t="s">
        <v>46</v>
      </c>
      <c r="D30" s="1"/>
      <c r="E30" s="58">
        <f>O23+O24</f>
        <v>2980930</v>
      </c>
      <c r="F30" s="58"/>
      <c r="G30" s="58"/>
      <c r="H30" s="58"/>
      <c r="I30" s="1" t="s">
        <v>47</v>
      </c>
      <c r="J30" s="1"/>
      <c r="K30" s="1" t="s">
        <v>48</v>
      </c>
      <c r="L30" s="58">
        <v>0</v>
      </c>
      <c r="M30" s="58"/>
      <c r="N30" s="58"/>
      <c r="O30" s="58"/>
    </row>
    <row r="31" ht="30" customHeight="1" spans="1:15">
      <c r="A31" s="1"/>
      <c r="B31" s="1"/>
      <c r="C31" s="1" t="s">
        <v>49</v>
      </c>
      <c r="D31" s="1"/>
      <c r="E31" s="59">
        <f>O24</f>
        <v>500000</v>
      </c>
      <c r="F31" s="59"/>
      <c r="G31" s="59"/>
      <c r="H31" s="59"/>
      <c r="I31" s="1"/>
      <c r="J31" s="1"/>
      <c r="K31" s="1" t="s">
        <v>50</v>
      </c>
      <c r="L31" s="92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92"/>
      <c r="N31" s="92"/>
      <c r="O31" s="92"/>
    </row>
    <row r="32" ht="32" customHeight="1" spans="1:15">
      <c r="A32" s="1" t="s">
        <v>51</v>
      </c>
      <c r="B32" s="1"/>
      <c r="C32" s="60"/>
      <c r="D32" s="61"/>
      <c r="E32" s="61"/>
      <c r="F32" s="61"/>
      <c r="G32" s="61"/>
      <c r="H32" s="62"/>
      <c r="I32" s="1" t="s">
        <v>53</v>
      </c>
      <c r="J32" s="1"/>
      <c r="K32" s="1" t="s">
        <v>54</v>
      </c>
      <c r="L32" s="1"/>
      <c r="M32" s="1"/>
      <c r="N32" s="1"/>
      <c r="O32" s="1"/>
    </row>
    <row r="33" ht="32" customHeight="1" spans="1:15">
      <c r="A33" s="1" t="s">
        <v>55</v>
      </c>
      <c r="B33" s="1"/>
      <c r="C33" s="63"/>
      <c r="D33" s="63"/>
      <c r="E33" s="63"/>
      <c r="F33" s="63"/>
      <c r="G33" s="63"/>
      <c r="H33" s="63"/>
      <c r="I33" s="1" t="s">
        <v>56</v>
      </c>
      <c r="J33" s="1"/>
      <c r="K33" s="63"/>
      <c r="L33" s="63"/>
      <c r="M33" s="63"/>
      <c r="N33" s="63"/>
      <c r="O33" s="63"/>
    </row>
    <row r="34" ht="32" customHeight="1" spans="1:15">
      <c r="A34" s="1" t="s">
        <v>57</v>
      </c>
      <c r="B34" s="1"/>
      <c r="C34" s="64"/>
      <c r="D34" s="64"/>
      <c r="E34" s="64"/>
      <c r="F34" s="64"/>
      <c r="G34" s="64"/>
      <c r="H34" s="64"/>
      <c r="I34" s="1" t="s">
        <v>58</v>
      </c>
      <c r="J34" s="1"/>
      <c r="K34" s="64"/>
      <c r="L34" s="64"/>
      <c r="M34" s="64"/>
      <c r="N34" s="64"/>
      <c r="O34" s="64"/>
    </row>
    <row r="35" ht="32" customHeight="1" spans="1:15">
      <c r="A35" s="1" t="s">
        <v>59</v>
      </c>
      <c r="B35" s="1"/>
      <c r="C35" s="64"/>
      <c r="D35" s="64"/>
      <c r="E35" s="64"/>
      <c r="F35" s="64"/>
      <c r="G35" s="64"/>
      <c r="H35" s="64"/>
      <c r="I35" s="1" t="s">
        <v>60</v>
      </c>
      <c r="J35" s="1"/>
      <c r="K35" s="64"/>
      <c r="L35" s="64"/>
      <c r="M35" s="64"/>
      <c r="N35" s="64"/>
      <c r="O35" s="64"/>
    </row>
    <row r="38" ht="13.5" spans="17:17">
      <c r="Q38"/>
    </row>
    <row r="41" ht="13.5" spans="2:2">
      <c r="B41"/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10:A14"/>
    <mergeCell ref="H3:H4"/>
    <mergeCell ref="M14:M15"/>
    <mergeCell ref="A30:B31"/>
    <mergeCell ref="I30:J31"/>
  </mergeCells>
  <printOptions horizontalCentered="1"/>
  <pageMargins left="0" right="0" top="0" bottom="0" header="0" footer="0"/>
  <pageSetup paperSize="9" scale="90" fitToHeight="0" orientation="portrait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tabSelected="1" workbookViewId="0">
      <selection activeCell="D25" sqref="D7 D10 D12 D14 D21 D23 D25"/>
    </sheetView>
  </sheetViews>
  <sheetFormatPr defaultColWidth="9" defaultRowHeight="11.25"/>
  <cols>
    <col min="1" max="1" width="3.25" style="24" customWidth="1"/>
    <col min="2" max="2" width="7" style="25" customWidth="1"/>
    <col min="3" max="3" width="3.625" style="24" customWidth="1"/>
    <col min="4" max="4" width="10" style="26" customWidth="1"/>
    <col min="5" max="5" width="6.25" style="25" customWidth="1"/>
    <col min="6" max="6" width="10.5" style="26" customWidth="1"/>
    <col min="7" max="7" width="3.625" style="24" customWidth="1"/>
    <col min="8" max="8" width="9.875" style="26" customWidth="1"/>
    <col min="9" max="9" width="8.875" style="24" customWidth="1"/>
    <col min="10" max="10" width="8.625" style="26" customWidth="1"/>
    <col min="11" max="11" width="7.875" style="24" customWidth="1"/>
    <col min="12" max="12" width="9.5" style="24" customWidth="1"/>
    <col min="13" max="13" width="9.625" style="24" customWidth="1"/>
    <col min="14" max="14" width="5.625" style="24" customWidth="1"/>
    <col min="15" max="15" width="11.625" style="26" customWidth="1"/>
    <col min="16" max="16" width="9" style="24"/>
    <col min="17" max="17" width="11.875" style="24" customWidth="1"/>
    <col min="18" max="18" width="6.75" style="24" customWidth="1"/>
    <col min="19" max="19" width="9.125" style="24" customWidth="1"/>
    <col min="20" max="20" width="31.125" style="24" customWidth="1"/>
    <col min="21" max="21" width="11.5" style="24"/>
    <col min="22" max="22" width="11.25" style="24" customWidth="1"/>
    <col min="23" max="25" width="9" style="24"/>
    <col min="26" max="26" width="14.5" style="24" customWidth="1"/>
    <col min="27" max="27" width="13.125" style="24" customWidth="1"/>
    <col min="28" max="28" width="14.5" style="24" customWidth="1"/>
    <col min="29" max="16384" width="9" style="24"/>
  </cols>
  <sheetData>
    <row r="1" s="24" customFormat="1" ht="19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4" customFormat="1" ht="24" customHeight="1" spans="1:30">
      <c r="A2" s="1" t="s">
        <v>1</v>
      </c>
      <c r="B2" s="1"/>
      <c r="C2" s="2" t="s">
        <v>2</v>
      </c>
      <c r="D2" s="2"/>
      <c r="E2" s="2"/>
      <c r="F2" s="2"/>
      <c r="G2" s="2"/>
      <c r="H2" s="2"/>
      <c r="I2" s="2"/>
      <c r="J2" s="2"/>
      <c r="K2" s="2"/>
      <c r="L2" s="19" t="s">
        <v>3</v>
      </c>
      <c r="M2" s="20">
        <v>6374</v>
      </c>
      <c r="N2" s="18" t="s">
        <v>4</v>
      </c>
      <c r="O2" s="18" t="s">
        <v>5</v>
      </c>
      <c r="Q2" s="93"/>
      <c r="R2" s="94"/>
      <c r="S2" s="94"/>
      <c r="T2" s="95"/>
      <c r="U2" s="94"/>
      <c r="V2" s="96"/>
      <c r="W2" s="96"/>
      <c r="X2" s="96"/>
      <c r="Y2" s="99"/>
      <c r="Z2" s="100"/>
      <c r="AA2" s="100"/>
      <c r="AB2" s="101"/>
      <c r="AC2" s="100"/>
      <c r="AD2" s="102"/>
    </row>
    <row r="3" s="24" customFormat="1" ht="24" customHeight="1" spans="1:15">
      <c r="A3" s="1" t="s">
        <v>13</v>
      </c>
      <c r="B3" s="1"/>
      <c r="C3" s="3">
        <v>13755827.45</v>
      </c>
      <c r="D3" s="8"/>
      <c r="E3" s="9" t="s">
        <v>14</v>
      </c>
      <c r="F3" s="10" t="s">
        <v>6</v>
      </c>
      <c r="G3" s="10"/>
      <c r="H3" s="11" t="s">
        <v>15</v>
      </c>
      <c r="I3" s="12" t="s">
        <v>84</v>
      </c>
      <c r="J3" s="13"/>
      <c r="K3" s="13"/>
      <c r="L3" s="13"/>
      <c r="M3" s="21" t="s">
        <v>17</v>
      </c>
      <c r="N3" s="1" t="s">
        <v>18</v>
      </c>
      <c r="O3" s="22" t="s">
        <v>19</v>
      </c>
    </row>
    <row r="4" s="24" customFormat="1" ht="24" customHeight="1" spans="1:15">
      <c r="A4" s="1" t="s">
        <v>20</v>
      </c>
      <c r="B4" s="1"/>
      <c r="C4" s="4">
        <v>13135701.15</v>
      </c>
      <c r="D4" s="14"/>
      <c r="E4" s="9" t="s">
        <v>21</v>
      </c>
      <c r="F4" s="10"/>
      <c r="G4" s="10"/>
      <c r="H4" s="15"/>
      <c r="I4" s="16"/>
      <c r="J4" s="17"/>
      <c r="K4" s="17"/>
      <c r="L4" s="17"/>
      <c r="M4" s="21" t="s">
        <v>22</v>
      </c>
      <c r="N4" s="9" t="s">
        <v>23</v>
      </c>
      <c r="O4" s="23" t="s">
        <v>10</v>
      </c>
    </row>
    <row r="5" s="24" customFormat="1" ht="27.95" customHeight="1" spans="1:15">
      <c r="A5" s="1" t="s">
        <v>24</v>
      </c>
      <c r="B5" s="1" t="s">
        <v>25</v>
      </c>
      <c r="C5" s="1"/>
      <c r="D5" s="1"/>
      <c r="E5" s="1" t="s">
        <v>26</v>
      </c>
      <c r="F5" s="1"/>
      <c r="G5" s="1" t="s">
        <v>27</v>
      </c>
      <c r="H5" s="1"/>
      <c r="I5" s="1" t="s">
        <v>28</v>
      </c>
      <c r="J5" s="1" t="s">
        <v>29</v>
      </c>
      <c r="K5" s="1"/>
      <c r="L5" s="1" t="s">
        <v>30</v>
      </c>
      <c r="M5" s="1"/>
      <c r="N5" s="9" t="s">
        <v>31</v>
      </c>
      <c r="O5" s="9"/>
    </row>
    <row r="6" s="24" customFormat="1" ht="27.95" customHeight="1" spans="1:15">
      <c r="A6" s="1"/>
      <c r="B6" s="5" t="s">
        <v>32</v>
      </c>
      <c r="C6" s="1" t="s">
        <v>33</v>
      </c>
      <c r="D6" s="9" t="s">
        <v>34</v>
      </c>
      <c r="E6" s="5" t="s">
        <v>32</v>
      </c>
      <c r="F6" s="9" t="s">
        <v>34</v>
      </c>
      <c r="G6" s="1" t="s">
        <v>35</v>
      </c>
      <c r="H6" s="9" t="s">
        <v>34</v>
      </c>
      <c r="I6" s="18" t="s">
        <v>34</v>
      </c>
      <c r="J6" s="9" t="s">
        <v>34</v>
      </c>
      <c r="K6" s="1" t="s">
        <v>36</v>
      </c>
      <c r="L6" s="1" t="s">
        <v>34</v>
      </c>
      <c r="M6" s="1" t="s">
        <v>36</v>
      </c>
      <c r="N6" s="9" t="s">
        <v>37</v>
      </c>
      <c r="O6" s="9" t="s">
        <v>34</v>
      </c>
    </row>
    <row r="7" s="24" customFormat="1" ht="44.25" customHeight="1" spans="1:17">
      <c r="A7" s="28">
        <v>1</v>
      </c>
      <c r="B7" s="29">
        <v>42986</v>
      </c>
      <c r="C7" s="30" t="s">
        <v>38</v>
      </c>
      <c r="D7" s="31">
        <v>2342000</v>
      </c>
      <c r="E7" s="32">
        <v>42972</v>
      </c>
      <c r="F7" s="33">
        <v>2050000</v>
      </c>
      <c r="G7" s="34">
        <v>0.02</v>
      </c>
      <c r="H7" s="35">
        <f t="shared" ref="H7:H12" si="0">ROUNDUP(D7*G7,2)</f>
        <v>46840</v>
      </c>
      <c r="I7" s="35">
        <v>179369.99</v>
      </c>
      <c r="J7" s="65">
        <v>3500</v>
      </c>
      <c r="K7" s="66" t="s">
        <v>39</v>
      </c>
      <c r="L7" s="67">
        <v>340000</v>
      </c>
      <c r="M7" s="68" t="s">
        <v>40</v>
      </c>
      <c r="N7" s="69" t="s">
        <v>41</v>
      </c>
      <c r="O7" s="35">
        <f>ROUNDUP(D7-H7-I7-J7-L7,2)</f>
        <v>1772290.01</v>
      </c>
      <c r="Q7" s="97"/>
    </row>
    <row r="8" s="24" customFormat="1" ht="24.95" customHeight="1" spans="1:15">
      <c r="A8" s="28"/>
      <c r="B8" s="36" t="s">
        <v>42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70"/>
      <c r="N8" s="66"/>
      <c r="O8" s="35"/>
    </row>
    <row r="9" s="24" customFormat="1" ht="20.1" customHeight="1" spans="1:15">
      <c r="A9" s="28"/>
      <c r="B9" s="38"/>
      <c r="C9" s="30"/>
      <c r="D9" s="39"/>
      <c r="E9" s="32"/>
      <c r="F9" s="39"/>
      <c r="G9" s="34"/>
      <c r="H9" s="35"/>
      <c r="I9" s="35"/>
      <c r="J9" s="65"/>
      <c r="K9" s="66"/>
      <c r="L9" s="65"/>
      <c r="M9" s="66"/>
      <c r="N9" s="66"/>
      <c r="O9" s="35"/>
    </row>
    <row r="10" s="24" customFormat="1" ht="38.25" customHeight="1" spans="1:15">
      <c r="A10" s="40">
        <v>2</v>
      </c>
      <c r="B10" s="41">
        <v>43047</v>
      </c>
      <c r="C10" s="30" t="s">
        <v>38</v>
      </c>
      <c r="D10" s="31">
        <v>1725000</v>
      </c>
      <c r="E10" s="32">
        <v>43041</v>
      </c>
      <c r="F10" s="33">
        <v>2017000</v>
      </c>
      <c r="G10" s="34">
        <v>0.02</v>
      </c>
      <c r="H10" s="35">
        <f t="shared" si="0"/>
        <v>34500</v>
      </c>
      <c r="I10" s="35">
        <v>0</v>
      </c>
      <c r="J10" s="65">
        <v>0</v>
      </c>
      <c r="K10" s="66"/>
      <c r="L10" s="67">
        <v>-340000</v>
      </c>
      <c r="M10" s="68" t="s">
        <v>65</v>
      </c>
      <c r="N10" s="69" t="s">
        <v>66</v>
      </c>
      <c r="O10" s="31">
        <v>1000000</v>
      </c>
    </row>
    <row r="11" s="24" customFormat="1" ht="21.75" customHeight="1" spans="1:15">
      <c r="A11" s="42"/>
      <c r="B11" s="41"/>
      <c r="C11" s="30"/>
      <c r="D11" s="31"/>
      <c r="E11" s="32"/>
      <c r="F11" s="31"/>
      <c r="G11" s="34"/>
      <c r="H11" s="35"/>
      <c r="I11" s="35"/>
      <c r="J11" s="65"/>
      <c r="K11" s="66"/>
      <c r="L11" s="71"/>
      <c r="M11" s="72"/>
      <c r="N11" s="69" t="s">
        <v>67</v>
      </c>
      <c r="O11" s="31">
        <v>500000</v>
      </c>
    </row>
    <row r="12" s="24" customFormat="1" ht="34.5" customHeight="1" spans="1:15">
      <c r="A12" s="42"/>
      <c r="B12" s="41">
        <v>43278</v>
      </c>
      <c r="C12" s="30" t="s">
        <v>38</v>
      </c>
      <c r="D12" s="31">
        <v>2448000</v>
      </c>
      <c r="E12" s="32">
        <v>43266</v>
      </c>
      <c r="F12" s="31">
        <v>2448000</v>
      </c>
      <c r="G12" s="34">
        <v>0.02</v>
      </c>
      <c r="H12" s="35">
        <f t="shared" si="0"/>
        <v>48960</v>
      </c>
      <c r="I12" s="35">
        <v>179895</v>
      </c>
      <c r="J12" s="65">
        <v>20</v>
      </c>
      <c r="K12" s="66" t="s">
        <v>68</v>
      </c>
      <c r="L12" s="73">
        <v>672668</v>
      </c>
      <c r="M12" s="66" t="s">
        <v>75</v>
      </c>
      <c r="N12" s="69" t="s">
        <v>70</v>
      </c>
      <c r="O12" s="31">
        <v>1400000</v>
      </c>
    </row>
    <row r="13" s="24" customFormat="1" ht="20.1" customHeight="1" spans="1:15">
      <c r="A13" s="42"/>
      <c r="B13" s="41"/>
      <c r="C13" s="30"/>
      <c r="D13" s="31"/>
      <c r="E13" s="32"/>
      <c r="F13" s="33"/>
      <c r="G13" s="34"/>
      <c r="H13" s="35"/>
      <c r="I13" s="35"/>
      <c r="J13" s="74"/>
      <c r="K13" s="75" t="s">
        <v>71</v>
      </c>
      <c r="L13" s="76"/>
      <c r="M13" s="9"/>
      <c r="N13" s="77"/>
      <c r="O13" s="78"/>
    </row>
    <row r="14" s="24" customFormat="1" ht="20.1" customHeight="1" spans="1:15">
      <c r="A14" s="43"/>
      <c r="B14" s="41">
        <v>43308</v>
      </c>
      <c r="C14" s="30" t="s">
        <v>38</v>
      </c>
      <c r="D14" s="31">
        <v>1645000</v>
      </c>
      <c r="E14" s="32">
        <v>43302</v>
      </c>
      <c r="F14" s="31">
        <v>1645000</v>
      </c>
      <c r="G14" s="34">
        <v>0.02</v>
      </c>
      <c r="H14" s="35">
        <f>ROUNDUP(D14*G14,2)</f>
        <v>32900</v>
      </c>
      <c r="I14" s="35">
        <v>0</v>
      </c>
      <c r="J14" s="65">
        <v>0</v>
      </c>
      <c r="K14" s="66"/>
      <c r="L14" s="65">
        <v>1171667</v>
      </c>
      <c r="M14" s="79" t="s">
        <v>72</v>
      </c>
      <c r="N14" s="66" t="s">
        <v>73</v>
      </c>
      <c r="O14" s="65">
        <f>D10+D12+D14-H10-H12-H14-I10-I12-I14-J10-J12-J14-L10-L12-O10-O11-O12-L14-O15</f>
        <v>817390</v>
      </c>
    </row>
    <row r="15" s="24" customFormat="1" ht="20.1" customHeight="1" spans="1:15">
      <c r="A15" s="28"/>
      <c r="B15" s="44"/>
      <c r="C15" s="30"/>
      <c r="D15" s="39"/>
      <c r="E15" s="32"/>
      <c r="F15" s="39"/>
      <c r="G15" s="34"/>
      <c r="H15" s="35"/>
      <c r="I15" s="35"/>
      <c r="J15" s="65"/>
      <c r="K15" s="75" t="s">
        <v>74</v>
      </c>
      <c r="L15" s="65"/>
      <c r="M15" s="80"/>
      <c r="N15" s="69">
        <v>7.31</v>
      </c>
      <c r="O15" s="31">
        <v>300000</v>
      </c>
    </row>
    <row r="16" s="24" customFormat="1" ht="20.1" customHeight="1" spans="1:15">
      <c r="A16" s="28"/>
      <c r="B16" s="44"/>
      <c r="C16" s="30"/>
      <c r="D16" s="39"/>
      <c r="E16" s="32"/>
      <c r="F16" s="39"/>
      <c r="G16" s="34"/>
      <c r="H16" s="35"/>
      <c r="I16" s="35"/>
      <c r="J16" s="65"/>
      <c r="K16" s="66"/>
      <c r="L16" s="65"/>
      <c r="M16" s="66"/>
      <c r="N16" s="66"/>
      <c r="O16" s="35"/>
    </row>
    <row r="17" s="24" customFormat="1" ht="20.1" customHeight="1" spans="1:15">
      <c r="A17" s="28"/>
      <c r="B17" s="44"/>
      <c r="C17" s="30"/>
      <c r="D17" s="39"/>
      <c r="E17" s="32"/>
      <c r="F17" s="39"/>
      <c r="G17" s="34"/>
      <c r="H17" s="35"/>
      <c r="I17" s="35"/>
      <c r="J17" s="65"/>
      <c r="K17" s="66"/>
      <c r="L17" s="65"/>
      <c r="M17" s="66"/>
      <c r="N17" s="66"/>
      <c r="O17" s="35"/>
    </row>
    <row r="18" s="24" customFormat="1" ht="20.1" customHeight="1" spans="1:15">
      <c r="A18" s="28"/>
      <c r="B18" s="44"/>
      <c r="C18" s="30"/>
      <c r="D18" s="39"/>
      <c r="E18"/>
      <c r="F18" s="39"/>
      <c r="G18" s="34"/>
      <c r="H18" s="35"/>
      <c r="I18" s="35"/>
      <c r="J18" s="65"/>
      <c r="K18" s="81"/>
      <c r="L18" s="82"/>
      <c r="M18" s="66"/>
      <c r="N18" s="66"/>
      <c r="O18" s="35"/>
    </row>
    <row r="19" s="24" customFormat="1" ht="20.1" customHeight="1" spans="1:15">
      <c r="A19" s="28"/>
      <c r="B19" s="44"/>
      <c r="C19" s="30"/>
      <c r="D19" s="39"/>
      <c r="E19" s="32"/>
      <c r="F19" s="39"/>
      <c r="G19" s="34"/>
      <c r="H19" s="35"/>
      <c r="I19" s="35"/>
      <c r="J19" s="65"/>
      <c r="K19" s="81"/>
      <c r="L19" s="82"/>
      <c r="M19" s="66"/>
      <c r="N19" s="66"/>
      <c r="O19" s="35"/>
    </row>
    <row r="20" s="24" customFormat="1" ht="9" customHeight="1" spans="1:15">
      <c r="A20" s="28"/>
      <c r="B20" s="45"/>
      <c r="C20" s="30"/>
      <c r="D20"/>
      <c r="E20" s="32"/>
      <c r="F20" s="39"/>
      <c r="G20" s="34"/>
      <c r="H20" s="35"/>
      <c r="I20" s="35"/>
      <c r="J20" s="65"/>
      <c r="K20" s="66"/>
      <c r="L20" s="65"/>
      <c r="M20" s="66"/>
      <c r="N20" s="66"/>
      <c r="O20" s="35"/>
    </row>
    <row r="21" s="24" customFormat="1" ht="40" customHeight="1" spans="1:15">
      <c r="A21" s="28">
        <v>3</v>
      </c>
      <c r="B21" s="29">
        <v>43430</v>
      </c>
      <c r="C21" s="30" t="s">
        <v>38</v>
      </c>
      <c r="D21" s="31">
        <v>1100000</v>
      </c>
      <c r="E21" s="32">
        <v>43420</v>
      </c>
      <c r="F21" s="31">
        <v>1100000</v>
      </c>
      <c r="G21" s="34">
        <v>0.02</v>
      </c>
      <c r="H21" s="35">
        <f>ROUNDUP(D21*G21,2)</f>
        <v>22000</v>
      </c>
      <c r="I21" s="35">
        <v>0</v>
      </c>
      <c r="J21" s="65">
        <v>39435</v>
      </c>
      <c r="K21" s="66" t="s">
        <v>76</v>
      </c>
      <c r="L21" s="83">
        <f>ROUNDUP(D21*1%,0)</f>
        <v>11000</v>
      </c>
      <c r="M21" s="84" t="s">
        <v>77</v>
      </c>
      <c r="N21" s="69" t="s">
        <v>78</v>
      </c>
      <c r="O21" s="65">
        <f>ROUNDUP(D21-H21-I21-J21-L21,2)</f>
        <v>1027565</v>
      </c>
    </row>
    <row r="22" customFormat="1" ht="20.1" customHeight="1" spans="1:15">
      <c r="A22" s="28"/>
      <c r="B22" s="45"/>
      <c r="C22" s="30"/>
      <c r="E22" s="32"/>
      <c r="F22" s="39"/>
      <c r="G22" s="34"/>
      <c r="H22" s="35"/>
      <c r="I22" s="35"/>
      <c r="J22" s="65"/>
      <c r="K22" s="66"/>
      <c r="L22" s="65"/>
      <c r="M22" s="66"/>
      <c r="N22" s="66"/>
      <c r="O22" s="35"/>
    </row>
    <row r="23" customFormat="1" ht="36" customHeight="1" spans="1:20">
      <c r="A23" s="28">
        <v>4</v>
      </c>
      <c r="B23" s="29">
        <v>43559</v>
      </c>
      <c r="C23" s="30" t="s">
        <v>38</v>
      </c>
      <c r="D23" s="31">
        <v>3200000</v>
      </c>
      <c r="E23" s="32">
        <v>43556</v>
      </c>
      <c r="F23" s="31">
        <v>3200000</v>
      </c>
      <c r="G23" s="34">
        <v>0.02</v>
      </c>
      <c r="H23" s="35">
        <f>ROUNDUP(D23*G23,2)</f>
        <v>64000</v>
      </c>
      <c r="I23" s="35">
        <v>35070</v>
      </c>
      <c r="J23" s="65">
        <v>0</v>
      </c>
      <c r="K23" s="66"/>
      <c r="L23" s="85">
        <f>ROUNDUP(D23*1%,0)</f>
        <v>32000</v>
      </c>
      <c r="M23" s="86" t="s">
        <v>77</v>
      </c>
      <c r="N23" s="69" t="s">
        <v>80</v>
      </c>
      <c r="O23" s="87">
        <f>ROUNDUP(D23-H23-I23-J23-L23-L24-O24,2)</f>
        <v>2480930</v>
      </c>
      <c r="S23" s="98"/>
      <c r="T23" s="98"/>
    </row>
    <row r="24" customFormat="1" ht="20.1" customHeight="1" spans="1:15">
      <c r="A24" s="28"/>
      <c r="B24" s="44"/>
      <c r="C24" s="30"/>
      <c r="D24" s="39"/>
      <c r="E24" s="32"/>
      <c r="F24" s="39"/>
      <c r="G24" s="34"/>
      <c r="H24" s="35"/>
      <c r="I24" s="35"/>
      <c r="J24" s="65"/>
      <c r="K24" s="66"/>
      <c r="L24" s="18">
        <v>88000</v>
      </c>
      <c r="M24" s="86" t="s">
        <v>81</v>
      </c>
      <c r="N24" s="66" t="s">
        <v>82</v>
      </c>
      <c r="O24" s="87">
        <v>500000</v>
      </c>
    </row>
    <row r="25" customFormat="1" ht="24" customHeight="1" spans="1:17">
      <c r="A25" s="46">
        <v>5</v>
      </c>
      <c r="B25" s="47">
        <v>44446</v>
      </c>
      <c r="C25" s="48" t="s">
        <v>38</v>
      </c>
      <c r="D25" s="49">
        <v>200644.9</v>
      </c>
      <c r="E25" s="50"/>
      <c r="F25" s="49"/>
      <c r="G25" s="51">
        <v>0.02</v>
      </c>
      <c r="H25" s="52">
        <v>13514</v>
      </c>
      <c r="I25" s="52">
        <v>21869.13</v>
      </c>
      <c r="J25" s="88">
        <v>150</v>
      </c>
      <c r="K25" s="89" t="s">
        <v>85</v>
      </c>
      <c r="L25" s="73">
        <v>-131000</v>
      </c>
      <c r="M25" s="89" t="s">
        <v>86</v>
      </c>
      <c r="N25" s="89" t="s">
        <v>87</v>
      </c>
      <c r="O25" s="52">
        <v>219070</v>
      </c>
      <c r="Q25">
        <f>D25-H25-I25-J25-L25-J26-J27</f>
        <v>296111.77</v>
      </c>
    </row>
    <row r="26" customFormat="1" ht="20.1" customHeight="1" spans="1:17">
      <c r="A26" s="46"/>
      <c r="B26" s="53"/>
      <c r="C26" s="48"/>
      <c r="D26" s="49"/>
      <c r="E26" s="50"/>
      <c r="F26" s="49"/>
      <c r="G26" s="54"/>
      <c r="H26" s="52"/>
      <c r="I26" s="52"/>
      <c r="J26" s="73"/>
      <c r="K26" s="89"/>
      <c r="L26" s="73"/>
      <c r="M26" s="89"/>
      <c r="N26" s="89" t="s">
        <v>88</v>
      </c>
      <c r="O26" s="52">
        <v>77041.77</v>
      </c>
      <c r="Q26">
        <f>D25-H25-I25-J25-L25-O25-O26</f>
        <v>0</v>
      </c>
    </row>
    <row r="27" customFormat="1" ht="20.1" customHeight="1" spans="1:15">
      <c r="A27" s="46"/>
      <c r="B27" s="53"/>
      <c r="C27" s="48"/>
      <c r="D27" s="49"/>
      <c r="E27" s="50"/>
      <c r="F27" s="49"/>
      <c r="G27" s="54"/>
      <c r="H27" s="52"/>
      <c r="I27" s="52"/>
      <c r="J27" s="73"/>
      <c r="K27" s="89"/>
      <c r="L27" s="73"/>
      <c r="M27" s="89"/>
      <c r="N27" s="89"/>
      <c r="O27" s="52"/>
    </row>
    <row r="28" customFormat="1" ht="20.1" customHeight="1" spans="1:15">
      <c r="A28" s="28"/>
      <c r="B28" s="44"/>
      <c r="C28" s="30"/>
      <c r="D28" s="39"/>
      <c r="E28" s="32"/>
      <c r="F28" s="39"/>
      <c r="G28" s="34"/>
      <c r="H28" s="35"/>
      <c r="I28" s="35"/>
      <c r="J28" s="65"/>
      <c r="K28" s="90"/>
      <c r="L28" s="91"/>
      <c r="M28" s="91"/>
      <c r="N28" s="66"/>
      <c r="O28" s="35"/>
    </row>
    <row r="29" s="24" customFormat="1" ht="26.1" customHeight="1" spans="1:15">
      <c r="A29" s="1" t="s">
        <v>43</v>
      </c>
      <c r="B29" s="1"/>
      <c r="C29" s="55" t="s">
        <v>44</v>
      </c>
      <c r="D29" s="56">
        <f t="shared" ref="D29:J29" si="1">SUM(D7:D28)</f>
        <v>12660644.9</v>
      </c>
      <c r="E29" s="57" t="s">
        <v>44</v>
      </c>
      <c r="F29" s="56">
        <f t="shared" si="1"/>
        <v>12460000</v>
      </c>
      <c r="G29" s="57" t="s">
        <v>44</v>
      </c>
      <c r="H29" s="56">
        <f t="shared" si="1"/>
        <v>262714</v>
      </c>
      <c r="I29" s="56">
        <f t="shared" si="1"/>
        <v>416204.12</v>
      </c>
      <c r="J29" s="56">
        <f t="shared" si="1"/>
        <v>43105</v>
      </c>
      <c r="K29" s="57" t="s">
        <v>44</v>
      </c>
      <c r="L29" s="56">
        <f>SUM(L7:L28)</f>
        <v>1844335</v>
      </c>
      <c r="M29" s="57" t="s">
        <v>44</v>
      </c>
      <c r="N29" s="57" t="s">
        <v>44</v>
      </c>
      <c r="O29" s="56">
        <f>SUM(O7:O28)</f>
        <v>10094286.78</v>
      </c>
    </row>
    <row r="30" s="24" customFormat="1" ht="30" customHeight="1" spans="1:15">
      <c r="A30" s="1" t="s">
        <v>45</v>
      </c>
      <c r="B30" s="1"/>
      <c r="C30" s="1" t="s">
        <v>46</v>
      </c>
      <c r="D30" s="1"/>
      <c r="E30" s="58">
        <f>O25+O26</f>
        <v>296111.77</v>
      </c>
      <c r="F30" s="58"/>
      <c r="G30" s="58"/>
      <c r="H30" s="58"/>
      <c r="I30" s="1" t="s">
        <v>47</v>
      </c>
      <c r="J30" s="1"/>
      <c r="K30" s="1" t="s">
        <v>48</v>
      </c>
      <c r="L30" s="58">
        <v>0</v>
      </c>
      <c r="M30" s="58"/>
      <c r="N30" s="58"/>
      <c r="O30" s="58"/>
    </row>
    <row r="31" s="24" customFormat="1" ht="30" customHeight="1" spans="1:15">
      <c r="A31" s="1"/>
      <c r="B31" s="1"/>
      <c r="C31" s="1" t="s">
        <v>49</v>
      </c>
      <c r="D31" s="1"/>
      <c r="E31" s="59">
        <v>0</v>
      </c>
      <c r="F31" s="59"/>
      <c r="G31" s="59"/>
      <c r="H31" s="59"/>
      <c r="I31" s="1"/>
      <c r="J31" s="1"/>
      <c r="K31" s="1" t="s">
        <v>50</v>
      </c>
      <c r="L31" s="92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92"/>
      <c r="N31" s="92"/>
      <c r="O31" s="92"/>
    </row>
    <row r="32" s="24" customFormat="1" ht="32" customHeight="1" spans="1:15">
      <c r="A32" s="1" t="s">
        <v>51</v>
      </c>
      <c r="B32" s="1"/>
      <c r="C32" s="60"/>
      <c r="D32" s="61"/>
      <c r="E32" s="61"/>
      <c r="F32" s="61"/>
      <c r="G32" s="61"/>
      <c r="H32" s="62"/>
      <c r="I32" s="1" t="s">
        <v>53</v>
      </c>
      <c r="J32" s="1"/>
      <c r="K32" s="1"/>
      <c r="L32" s="1"/>
      <c r="M32" s="1"/>
      <c r="N32" s="1"/>
      <c r="O32" s="1"/>
    </row>
    <row r="33" s="24" customFormat="1" ht="32" customHeight="1" spans="1:15">
      <c r="A33" s="1" t="s">
        <v>55</v>
      </c>
      <c r="B33" s="1"/>
      <c r="C33" s="63"/>
      <c r="D33" s="63"/>
      <c r="E33" s="63"/>
      <c r="F33" s="63"/>
      <c r="G33" s="63"/>
      <c r="H33" s="63"/>
      <c r="I33" s="1" t="s">
        <v>56</v>
      </c>
      <c r="J33" s="1"/>
      <c r="K33" s="63"/>
      <c r="L33" s="63"/>
      <c r="M33" s="63"/>
      <c r="N33" s="63"/>
      <c r="O33" s="63"/>
    </row>
    <row r="34" s="24" customFormat="1" ht="32" customHeight="1" spans="1:15">
      <c r="A34" s="1" t="s">
        <v>57</v>
      </c>
      <c r="B34" s="1"/>
      <c r="C34" s="64"/>
      <c r="D34" s="64"/>
      <c r="E34" s="64"/>
      <c r="F34" s="64"/>
      <c r="G34" s="64"/>
      <c r="H34" s="64"/>
      <c r="I34" s="1" t="s">
        <v>58</v>
      </c>
      <c r="J34" s="1"/>
      <c r="K34" s="64"/>
      <c r="L34" s="64"/>
      <c r="M34" s="64"/>
      <c r="N34" s="64"/>
      <c r="O34" s="64"/>
    </row>
    <row r="35" s="24" customFormat="1" ht="32" customHeight="1" spans="1:15">
      <c r="A35" s="1" t="s">
        <v>59</v>
      </c>
      <c r="B35" s="1"/>
      <c r="C35" s="64"/>
      <c r="D35" s="64"/>
      <c r="E35" s="64"/>
      <c r="F35" s="64"/>
      <c r="G35" s="64"/>
      <c r="H35" s="64"/>
      <c r="I35" s="1" t="s">
        <v>60</v>
      </c>
      <c r="J35" s="1"/>
      <c r="K35" s="64"/>
      <c r="L35" s="64"/>
      <c r="M35" s="64"/>
      <c r="N35" s="64"/>
      <c r="O35" s="64"/>
    </row>
    <row r="36" s="24" customFormat="1" spans="2:15">
      <c r="B36" s="25"/>
      <c r="D36" s="26"/>
      <c r="E36" s="25"/>
      <c r="F36" s="26"/>
      <c r="H36" s="26"/>
      <c r="J36" s="26"/>
      <c r="O36" s="26"/>
    </row>
    <row r="37" s="24" customFormat="1" spans="2:15">
      <c r="B37" s="25"/>
      <c r="D37" s="26"/>
      <c r="E37" s="25"/>
      <c r="F37" s="26"/>
      <c r="H37" s="26"/>
      <c r="J37" s="26"/>
      <c r="O37" s="26"/>
    </row>
    <row r="38" s="24" customFormat="1" ht="13.5" spans="2:17">
      <c r="B38" s="25"/>
      <c r="D38" s="26"/>
      <c r="E38" s="25"/>
      <c r="F38" s="26"/>
      <c r="H38" s="26"/>
      <c r="J38" s="26"/>
      <c r="O38" s="26"/>
      <c r="Q38"/>
    </row>
    <row r="39" s="24" customFormat="1" spans="2:15">
      <c r="B39" s="25"/>
      <c r="D39" s="26"/>
      <c r="E39" s="25"/>
      <c r="F39" s="26"/>
      <c r="H39" s="26"/>
      <c r="J39" s="26"/>
      <c r="O39" s="26"/>
    </row>
    <row r="40" s="24" customFormat="1" spans="2:15">
      <c r="B40" s="25"/>
      <c r="D40" s="26"/>
      <c r="E40" s="25"/>
      <c r="F40" s="26"/>
      <c r="H40" s="26"/>
      <c r="J40" s="26"/>
      <c r="O40" s="26"/>
    </row>
    <row r="41" s="24" customFormat="1" ht="13.5" spans="2:15">
      <c r="B41"/>
      <c r="D41" s="26"/>
      <c r="E41" s="25"/>
      <c r="F41" s="26"/>
      <c r="H41" s="26"/>
      <c r="J41" s="26"/>
      <c r="O41" s="26"/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10:A14"/>
    <mergeCell ref="H3:H4"/>
    <mergeCell ref="M14:M15"/>
    <mergeCell ref="A30:B31"/>
    <mergeCell ref="I30:J3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2:AB26"/>
  <sheetViews>
    <sheetView workbookViewId="0">
      <selection activeCell="M20" sqref="M20"/>
    </sheetView>
  </sheetViews>
  <sheetFormatPr defaultColWidth="9" defaultRowHeight="13.5"/>
  <cols>
    <col min="15" max="15" width="18.75" customWidth="1"/>
    <col min="18" max="18" width="11.5"/>
  </cols>
  <sheetData>
    <row r="2" spans="14:28">
      <c r="N2" s="1" t="s">
        <v>1</v>
      </c>
      <c r="O2" s="1"/>
      <c r="P2" s="2" t="s">
        <v>2</v>
      </c>
      <c r="Q2" s="2"/>
      <c r="R2" s="2"/>
      <c r="S2" s="2"/>
      <c r="T2" s="2"/>
      <c r="U2" s="2"/>
      <c r="V2" s="2"/>
      <c r="W2" s="2"/>
      <c r="X2" s="2"/>
      <c r="Y2" s="19" t="s">
        <v>3</v>
      </c>
      <c r="Z2" s="20">
        <v>6374</v>
      </c>
      <c r="AA2" s="18" t="s">
        <v>4</v>
      </c>
      <c r="AB2" s="18" t="s">
        <v>5</v>
      </c>
    </row>
    <row r="3" spans="14:28">
      <c r="N3" s="1" t="s">
        <v>13</v>
      </c>
      <c r="O3" s="1"/>
      <c r="P3" s="3">
        <v>13755827.45</v>
      </c>
      <c r="Q3" s="8"/>
      <c r="R3" s="9" t="s">
        <v>14</v>
      </c>
      <c r="S3" s="10" t="s">
        <v>6</v>
      </c>
      <c r="T3" s="10"/>
      <c r="U3" s="11" t="s">
        <v>15</v>
      </c>
      <c r="V3" s="12" t="s">
        <v>79</v>
      </c>
      <c r="W3" s="13"/>
      <c r="X3" s="13"/>
      <c r="Y3" s="13"/>
      <c r="Z3" s="21" t="s">
        <v>17</v>
      </c>
      <c r="AA3" s="1" t="s">
        <v>18</v>
      </c>
      <c r="AB3" s="22" t="s">
        <v>19</v>
      </c>
    </row>
    <row r="4" ht="21" spans="14:28">
      <c r="N4" s="1" t="s">
        <v>20</v>
      </c>
      <c r="O4" s="1"/>
      <c r="P4" s="4">
        <v>13135701.15</v>
      </c>
      <c r="Q4" s="14"/>
      <c r="R4" s="9" t="s">
        <v>21</v>
      </c>
      <c r="S4" s="10"/>
      <c r="T4" s="10"/>
      <c r="U4" s="15"/>
      <c r="V4" s="16"/>
      <c r="W4" s="17"/>
      <c r="X4" s="17"/>
      <c r="Y4" s="17"/>
      <c r="Z4" s="21" t="s">
        <v>22</v>
      </c>
      <c r="AA4" s="9" t="s">
        <v>23</v>
      </c>
      <c r="AB4" s="23" t="s">
        <v>10</v>
      </c>
    </row>
    <row r="5" spans="14:28">
      <c r="N5" s="1" t="s">
        <v>24</v>
      </c>
      <c r="O5" s="1" t="s">
        <v>25</v>
      </c>
      <c r="P5" s="1"/>
      <c r="Q5" s="1"/>
      <c r="R5" s="1" t="s">
        <v>26</v>
      </c>
      <c r="S5" s="1"/>
      <c r="T5" s="1" t="s">
        <v>27</v>
      </c>
      <c r="U5" s="1"/>
      <c r="V5" s="1" t="s">
        <v>28</v>
      </c>
      <c r="W5" s="1" t="s">
        <v>29</v>
      </c>
      <c r="X5" s="1"/>
      <c r="Y5" s="1" t="s">
        <v>30</v>
      </c>
      <c r="Z5" s="1"/>
      <c r="AA5" s="9" t="s">
        <v>31</v>
      </c>
      <c r="AB5" s="9"/>
    </row>
    <row r="6" spans="14:28">
      <c r="N6" s="1"/>
      <c r="O6" s="5" t="s">
        <v>32</v>
      </c>
      <c r="P6" s="1" t="s">
        <v>33</v>
      </c>
      <c r="Q6" s="9" t="s">
        <v>34</v>
      </c>
      <c r="R6" s="5" t="s">
        <v>32</v>
      </c>
      <c r="S6" s="9" t="s">
        <v>34</v>
      </c>
      <c r="T6" s="1" t="s">
        <v>35</v>
      </c>
      <c r="U6" s="9" t="s">
        <v>34</v>
      </c>
      <c r="V6" s="18" t="s">
        <v>34</v>
      </c>
      <c r="W6" s="9" t="s">
        <v>34</v>
      </c>
      <c r="X6" s="1" t="s">
        <v>36</v>
      </c>
      <c r="Y6" s="1" t="s">
        <v>34</v>
      </c>
      <c r="Z6" s="1" t="s">
        <v>36</v>
      </c>
      <c r="AA6" s="9" t="s">
        <v>37</v>
      </c>
      <c r="AB6" s="9" t="s">
        <v>34</v>
      </c>
    </row>
    <row r="7" spans="14:28">
      <c r="N7" t="s">
        <v>43</v>
      </c>
      <c r="P7" t="s">
        <v>44</v>
      </c>
      <c r="Q7">
        <v>9260000</v>
      </c>
      <c r="R7" t="s">
        <v>44</v>
      </c>
      <c r="S7">
        <v>9260000</v>
      </c>
      <c r="T7" t="s">
        <v>44</v>
      </c>
      <c r="U7">
        <v>185200</v>
      </c>
      <c r="V7">
        <v>359264.99</v>
      </c>
      <c r="W7">
        <v>42955</v>
      </c>
      <c r="X7" t="s">
        <v>44</v>
      </c>
      <c r="Y7">
        <v>1855335</v>
      </c>
      <c r="Z7" t="s">
        <v>44</v>
      </c>
      <c r="AA7" t="s">
        <v>44</v>
      </c>
      <c r="AB7">
        <v>6817245.01</v>
      </c>
    </row>
    <row r="8" spans="28:28">
      <c r="AB8">
        <v>500000</v>
      </c>
    </row>
    <row r="9" spans="14:18">
      <c r="N9" t="s">
        <v>89</v>
      </c>
      <c r="O9" s="6">
        <v>13135701.15</v>
      </c>
      <c r="Q9" t="s">
        <v>27</v>
      </c>
      <c r="R9">
        <f>O9*0.02</f>
        <v>262714.023</v>
      </c>
    </row>
    <row r="10" spans="17:18">
      <c r="Q10" t="s">
        <v>90</v>
      </c>
      <c r="R10">
        <v>42955</v>
      </c>
    </row>
    <row r="12" spans="14:15">
      <c r="N12" t="s">
        <v>91</v>
      </c>
      <c r="O12">
        <v>9201015.01</v>
      </c>
    </row>
    <row r="14" spans="14:17">
      <c r="N14" t="s">
        <v>92</v>
      </c>
      <c r="O14">
        <v>2611930</v>
      </c>
      <c r="P14" t="s">
        <v>93</v>
      </c>
      <c r="Q14">
        <v>131000</v>
      </c>
    </row>
    <row r="16" spans="14:15">
      <c r="N16" t="s">
        <v>94</v>
      </c>
      <c r="O16" s="7">
        <f>SUM(O12:O15)</f>
        <v>11812945.01</v>
      </c>
    </row>
    <row r="18" spans="15:15">
      <c r="O18">
        <v>675701.15</v>
      </c>
    </row>
    <row r="24" spans="15:15">
      <c r="O24">
        <v>2480930</v>
      </c>
    </row>
    <row r="26" spans="15:15">
      <c r="O26">
        <v>131000</v>
      </c>
    </row>
  </sheetData>
  <mergeCells count="18">
    <mergeCell ref="N2:O2"/>
    <mergeCell ref="P2:X2"/>
    <mergeCell ref="N3:O3"/>
    <mergeCell ref="P3:Q3"/>
    <mergeCell ref="S3:T3"/>
    <mergeCell ref="V3:Y3"/>
    <mergeCell ref="N4:O4"/>
    <mergeCell ref="P4:Q4"/>
    <mergeCell ref="S4:T4"/>
    <mergeCell ref="V4:Y4"/>
    <mergeCell ref="O5:Q5"/>
    <mergeCell ref="R5:S5"/>
    <mergeCell ref="T5:U5"/>
    <mergeCell ref="W5:X5"/>
    <mergeCell ref="Y5:Z5"/>
    <mergeCell ref="AA5:AB5"/>
    <mergeCell ref="N5:N6"/>
    <mergeCell ref="U3:U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2000</vt:lpstr>
      <vt:lpstr>2</vt:lpstr>
      <vt:lpstr>3</vt:lpstr>
      <vt:lpstr>4</vt:lpstr>
      <vt:lpstr>5</vt:lpstr>
      <vt:lpstr>终结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2017-09-11T03:10:00Z</cp:lastPrinted>
  <dcterms:modified xsi:type="dcterms:W3CDTF">2021-11-04T01:18:15Z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87205A0ADD0440F097F02755E920B917</vt:lpwstr>
  </property>
</Properties>
</file>