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 activeTab="4"/>
  </bookViews>
  <sheets>
    <sheet name="旧表格" sheetId="2" r:id="rId1"/>
    <sheet name="第1次" sheetId="1" r:id="rId2"/>
    <sheet name="4" sheetId="3" r:id="rId3"/>
    <sheet name="5" sheetId="4" r:id="rId4"/>
    <sheet name="6" sheetId="5" r:id="rId5"/>
  </sheets>
  <calcPr calcId="144525"/>
</workbook>
</file>

<file path=xl/sharedStrings.xml><?xml version="1.0" encoding="utf-8"?>
<sst xmlns="http://schemas.openxmlformats.org/spreadsheetml/2006/main" count="495" uniqueCount="124">
  <si>
    <t xml:space="preserve">分、子公司工程款支付证书 </t>
  </si>
  <si>
    <t>工程名称</t>
  </si>
  <si>
    <t>利川市后槽至白羊塘公路改建工程</t>
  </si>
  <si>
    <t>ERP编号</t>
  </si>
  <si>
    <t>档案编号</t>
  </si>
  <si>
    <t>CD2017-003</t>
  </si>
  <si>
    <t>2017.1.10</t>
  </si>
  <si>
    <t>刘前虎</t>
  </si>
  <si>
    <t>540日历天</t>
  </si>
  <si>
    <t>湖北省
利川市</t>
  </si>
  <si>
    <t>湖北公司郝正15616732555</t>
  </si>
  <si>
    <t>张  富15327031666</t>
  </si>
  <si>
    <t>中标书和施
工合同原件</t>
  </si>
  <si>
    <t>合同金额</t>
  </si>
  <si>
    <t>中标日期</t>
  </si>
  <si>
    <t>已供       工程资料</t>
  </si>
  <si>
    <t>中标书和施工合同原件</t>
  </si>
  <si>
    <t>庐江</t>
  </si>
  <si>
    <t>责任单位</t>
  </si>
  <si>
    <t>决算金额</t>
  </si>
  <si>
    <t>竣工日期</t>
  </si>
  <si>
    <t xml:space="preserve">合肥 </t>
  </si>
  <si>
    <t>责任人</t>
  </si>
  <si>
    <t>序号</t>
  </si>
  <si>
    <t>工程款到账</t>
  </si>
  <si>
    <t>工程收费结算（应收）</t>
  </si>
  <si>
    <t>工程费用收取（已收）</t>
  </si>
  <si>
    <t>剩余可供分配金额</t>
  </si>
  <si>
    <t>日期</t>
  </si>
  <si>
    <t>账户</t>
  </si>
  <si>
    <t>金额</t>
  </si>
  <si>
    <t>管理费2%</t>
  </si>
  <si>
    <t>项目费用</t>
  </si>
  <si>
    <t>费用备注</t>
  </si>
  <si>
    <t>合计</t>
  </si>
  <si>
    <t>预留金额</t>
  </si>
  <si>
    <t>可支付金额</t>
  </si>
  <si>
    <t>利川分公司</t>
  </si>
  <si>
    <t>2017.7.27办理分公司注册费用500</t>
  </si>
  <si>
    <t xml:space="preserve">管理费费率2%，本次按进度款扣
</t>
  </si>
  <si>
    <t xml:space="preserve">2018.11.28项目部印章刻制费用150（由公司承担)  +2018.4.23处罚通知书15000
</t>
  </si>
  <si>
    <r>
      <rPr>
        <b/>
        <sz val="9"/>
        <color rgb="FF7030A0"/>
        <rFont val="宋体"/>
        <charset val="134"/>
      </rPr>
      <t>1%预留损失准备金+</t>
    </r>
    <r>
      <rPr>
        <b/>
        <sz val="9"/>
        <color rgb="FFFF0000"/>
        <rFont val="宋体"/>
        <charset val="134"/>
      </rPr>
      <t>预留2万税金</t>
    </r>
  </si>
  <si>
    <t>1%预留损失准备金</t>
  </si>
  <si>
    <t xml:space="preserve">                                损失准备金累计：42250元</t>
  </si>
  <si>
    <t>-</t>
  </si>
  <si>
    <t>2018.11.28领用项目部智能电子章，刻章费用150元由公司承担+2018.4.23处罚通知书（因人员履约不到位要求处罚15000元）暂交到公司</t>
  </si>
  <si>
    <t>本次结算   金额</t>
  </si>
  <si>
    <t>大写</t>
  </si>
  <si>
    <t>小写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</si>
  <si>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</si>
  <si>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</si>
  <si>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</si>
  <si>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</si>
  <si>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</si>
  <si>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</si>
  <si>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</si>
  <si>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</si>
  <si>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</si>
  <si>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 xml:space="preserve">工程款支付证书 </t>
  </si>
  <si>
    <t>建设单位</t>
  </si>
  <si>
    <t>利川市交通运输局</t>
  </si>
  <si>
    <t>CD2018-024</t>
  </si>
  <si>
    <t>中标时间</t>
  </si>
  <si>
    <t>已提供工程资料</t>
  </si>
  <si>
    <t>中标通知书、施工合同</t>
  </si>
  <si>
    <t>保存地址</t>
  </si>
  <si>
    <t>第五大区湖北省</t>
  </si>
  <si>
    <t>决算时间</t>
  </si>
  <si>
    <t>项目部印章</t>
  </si>
  <si>
    <t>有</t>
  </si>
  <si>
    <t>施工人</t>
  </si>
  <si>
    <t>张富   15327031666</t>
  </si>
  <si>
    <t>区域责任人</t>
  </si>
  <si>
    <t>孙健</t>
  </si>
  <si>
    <t>省办负责人</t>
  </si>
  <si>
    <t>李湘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</si>
  <si>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</si>
  <si>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</si>
  <si>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</si>
  <si>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</si>
  <si>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</si>
  <si>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</si>
  <si>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</si>
  <si>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</si>
  <si>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</si>
  <si>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</si>
  <si>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</si>
  <si>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</si>
  <si>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</si>
  <si>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</si>
  <si>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工程款金额</t>
  </si>
  <si>
    <t>周转金金额</t>
  </si>
  <si>
    <t>到款银行</t>
  </si>
  <si>
    <t>到款账户</t>
  </si>
  <si>
    <t>完成进度</t>
  </si>
  <si>
    <t>比例</t>
  </si>
  <si>
    <t>备注</t>
  </si>
  <si>
    <t>供货单位</t>
  </si>
  <si>
    <t>合同额</t>
  </si>
  <si>
    <t>成本票额</t>
  </si>
  <si>
    <t>前期到款</t>
  </si>
  <si>
    <t>分公司</t>
  </si>
  <si>
    <t>1817007709200145309</t>
  </si>
  <si>
    <t>进度款2%（已交公司曹飞燕）</t>
  </si>
  <si>
    <t>2018.4.23处罚通知书15000+外经证500</t>
  </si>
  <si>
    <t>前期支付</t>
  </si>
  <si>
    <t>进度款2%（已交公司王光如）</t>
  </si>
  <si>
    <t>已交</t>
  </si>
  <si>
    <t>具体明细见附件</t>
  </si>
  <si>
    <t>2018.11.22-2020.7.14智能印章租金扣费20000元</t>
  </si>
  <si>
    <t>中国工商银行利川市支行营业室</t>
  </si>
  <si>
    <t>1817 0077 0920 0017 057</t>
  </si>
  <si>
    <t>利川市祥瑞市政建设有限责任公司</t>
  </si>
  <si>
    <t>2020.7.15-2020.12.15智能印章租金扣费5000元</t>
  </si>
  <si>
    <t>本次结算   支付明细</t>
  </si>
  <si>
    <t>应支付金额</t>
  </si>
  <si>
    <t>本次支付金额</t>
  </si>
  <si>
    <t>已支付金额</t>
  </si>
  <si>
    <t>进度款2%</t>
  </si>
  <si>
    <t xml:space="preserve">法人和技术负责人朱总出差费用总计15000元。安全检查和更换印章路费1484元 。 </t>
  </si>
  <si>
    <t>分公司专户</t>
  </si>
  <si>
    <t>交税</t>
  </si>
  <si>
    <t>湖北智网博建设工程有限公司</t>
  </si>
  <si>
    <t>手续费</t>
  </si>
</sst>
</file>

<file path=xl/styles.xml><?xml version="1.0" encoding="utf-8"?>
<styleSheet xmlns="http://schemas.openxmlformats.org/spreadsheetml/2006/main">
  <numFmts count="13">
    <numFmt numFmtId="176" formatCode="0.00_ "/>
    <numFmt numFmtId="41" formatCode="_ * #,##0_ ;_ * \-#,##0_ ;_ * &quot;-&quot;_ ;_ @_ "/>
    <numFmt numFmtId="177" formatCode="yyyy&quot;年&quot;m&quot;月&quot;d&quot;日&quot;;@"/>
    <numFmt numFmtId="42" formatCode="_ &quot;￥&quot;* #,##0_ ;_ &quot;￥&quot;* \-#,##0_ ;_ &quot;￥&quot;* &quot;-&quot;_ ;_ @_ "/>
    <numFmt numFmtId="178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yy/m/d;@"/>
    <numFmt numFmtId="180" formatCode="#,##0.00_ "/>
    <numFmt numFmtId="181" formatCode="0_ "/>
    <numFmt numFmtId="182" formatCode="[DBNum2][$RMB]General;[Red][DBNum2][$RMB]General"/>
    <numFmt numFmtId="183" formatCode="0.00_);[Red]\(0.00\)"/>
    <numFmt numFmtId="184" formatCode="m/d;@"/>
  </numFmts>
  <fonts count="41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6"/>
      <name val="宋体"/>
      <charset val="134"/>
    </font>
    <font>
      <sz val="9"/>
      <color theme="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11" borderId="1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7" borderId="16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4" fillId="0" borderId="0">
      <protection locked="0"/>
    </xf>
    <xf numFmtId="0" fontId="36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8" fillId="22" borderId="21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0" fillId="0" borderId="0">
      <protection locked="0"/>
    </xf>
  </cellStyleXfs>
  <cellXfs count="20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179" fontId="1" fillId="3" borderId="0" xfId="50" applyNumberFormat="1" applyFont="1" applyFill="1" applyBorder="1" applyAlignment="1" applyProtection="1">
      <alignment horizontal="center" vertical="center"/>
    </xf>
    <xf numFmtId="180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80" fontId="4" fillId="2" borderId="2" xfId="50" applyNumberFormat="1" applyFont="1" applyFill="1" applyBorder="1" applyAlignment="1" applyProtection="1">
      <alignment horizontal="center" vertical="center" wrapText="1"/>
    </xf>
    <xf numFmtId="177" fontId="4" fillId="2" borderId="4" xfId="50" applyNumberFormat="1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right" vertical="center" wrapText="1"/>
    </xf>
    <xf numFmtId="180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9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9" fontId="4" fillId="3" borderId="6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wrapText="1"/>
    </xf>
    <xf numFmtId="9" fontId="4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9" fontId="1" fillId="3" borderId="4" xfId="50" applyNumberFormat="1" applyFont="1" applyFill="1" applyBorder="1" applyAlignment="1" applyProtection="1">
      <alignment horizontal="center" vertical="center" shrinkToFit="1"/>
    </xf>
    <xf numFmtId="180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80" fontId="1" fillId="3" borderId="7" xfId="50" applyNumberFormat="1" applyFont="1" applyFill="1" applyBorder="1" applyAlignment="1" applyProtection="1">
      <alignment horizontal="center" vertical="center" wrapText="1" shrinkToFit="1"/>
    </xf>
    <xf numFmtId="181" fontId="6" fillId="3" borderId="7" xfId="50" applyNumberFormat="1" applyFont="1" applyFill="1" applyBorder="1" applyAlignment="1" applyProtection="1">
      <alignment horizontal="center" vertical="center" wrapText="1" shrinkToFit="1"/>
    </xf>
    <xf numFmtId="179" fontId="1" fillId="3" borderId="9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NumberFormat="1" applyFont="1" applyFill="1" applyBorder="1" applyAlignment="1" applyProtection="1">
      <alignment horizontal="center" vertical="center"/>
    </xf>
    <xf numFmtId="180" fontId="1" fillId="3" borderId="2" xfId="50" applyNumberFormat="1" applyFont="1" applyFill="1" applyBorder="1" applyAlignment="1" applyProtection="1">
      <alignment vertical="center" shrinkToFit="1"/>
    </xf>
    <xf numFmtId="179" fontId="1" fillId="3" borderId="10" xfId="50" applyNumberFormat="1" applyFont="1" applyFill="1" applyBorder="1" applyAlignment="1" applyProtection="1">
      <alignment horizontal="center" vertical="center" shrinkToFit="1"/>
    </xf>
    <xf numFmtId="179" fontId="1" fillId="3" borderId="11" xfId="50" applyNumberFormat="1" applyFont="1" applyFill="1" applyBorder="1" applyAlignment="1" applyProtection="1">
      <alignment horizontal="center" vertical="center" shrinkToFit="1"/>
    </xf>
    <xf numFmtId="0" fontId="1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9" fontId="2" fillId="3" borderId="4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center"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0" fontId="2" fillId="3" borderId="7" xfId="50" applyNumberFormat="1" applyFont="1" applyFill="1" applyBorder="1" applyAlignment="1" applyProtection="1">
      <alignment horizontal="center" vertical="center" wrapText="1" shrinkToFit="1"/>
    </xf>
    <xf numFmtId="180" fontId="2" fillId="3" borderId="2" xfId="50" applyNumberFormat="1" applyFont="1" applyFill="1" applyBorder="1" applyAlignment="1" applyProtection="1">
      <alignment horizontal="center" vertical="center" shrinkToFit="1"/>
    </xf>
    <xf numFmtId="180" fontId="2" fillId="3" borderId="2" xfId="50" applyNumberFormat="1" applyFont="1" applyFill="1" applyBorder="1" applyAlignment="1" applyProtection="1">
      <alignment vertical="center" shrinkToFit="1"/>
    </xf>
    <xf numFmtId="0" fontId="4" fillId="0" borderId="2" xfId="50" applyFont="1" applyFill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180" fontId="8" fillId="3" borderId="3" xfId="50" applyNumberFormat="1" applyFont="1" applyFill="1" applyBorder="1" applyAlignment="1" applyProtection="1">
      <alignment horizontal="center" vertical="center" shrinkToFit="1"/>
    </xf>
    <xf numFmtId="180" fontId="8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center" vertical="center" wrapText="1"/>
    </xf>
    <xf numFmtId="180" fontId="4" fillId="4" borderId="3" xfId="50" applyNumberFormat="1" applyFont="1" applyFill="1" applyBorder="1" applyAlignment="1" applyProtection="1">
      <alignment horizontal="center" vertical="center" wrapText="1"/>
    </xf>
    <xf numFmtId="180" fontId="4" fillId="2" borderId="3" xfId="50" applyNumberFormat="1" applyFont="1" applyFill="1" applyBorder="1" applyAlignment="1" applyProtection="1">
      <alignment horizontal="center" vertical="center" wrapText="1"/>
    </xf>
    <xf numFmtId="180" fontId="4" fillId="2" borderId="2" xfId="50" applyNumberFormat="1" applyFont="1" applyFill="1" applyBorder="1" applyAlignment="1" applyProtection="1">
      <alignment horizontal="center" vertical="center" shrinkToFit="1"/>
    </xf>
    <xf numFmtId="180" fontId="4" fillId="3" borderId="2" xfId="50" applyNumberFormat="1" applyFont="1" applyFill="1" applyBorder="1" applyAlignment="1" applyProtection="1">
      <alignment horizontal="center" vertical="center" shrinkToFit="1"/>
    </xf>
    <xf numFmtId="180" fontId="4" fillId="3" borderId="6" xfId="50" applyNumberFormat="1" applyFont="1" applyFill="1" applyBorder="1" applyAlignment="1" applyProtection="1">
      <alignment horizontal="center" vertical="center" wrapText="1" shrinkToFit="1"/>
    </xf>
    <xf numFmtId="180" fontId="4" fillId="3" borderId="6" xfId="50" applyNumberFormat="1" applyFont="1" applyFill="1" applyBorder="1" applyAlignment="1" applyProtection="1">
      <alignment horizontal="center" vertical="center" shrinkToFit="1"/>
    </xf>
    <xf numFmtId="180" fontId="4" fillId="3" borderId="7" xfId="50" applyNumberFormat="1" applyFont="1" applyFill="1" applyBorder="1" applyAlignment="1" applyProtection="1">
      <alignment horizontal="center" vertical="center" wrapText="1" shrinkToFit="1"/>
    </xf>
    <xf numFmtId="180" fontId="4" fillId="3" borderId="7" xfId="50" applyNumberFormat="1" applyFont="1" applyFill="1" applyBorder="1" applyAlignment="1" applyProtection="1">
      <alignment horizontal="center" vertical="center" shrinkToFit="1"/>
    </xf>
    <xf numFmtId="180" fontId="4" fillId="3" borderId="2" xfId="50" applyNumberFormat="1" applyFont="1" applyFill="1" applyBorder="1" applyAlignment="1" applyProtection="1">
      <alignment horizontal="center" vertical="center" wrapText="1"/>
    </xf>
    <xf numFmtId="180" fontId="1" fillId="3" borderId="2" xfId="50" applyNumberFormat="1" applyFont="1" applyFill="1" applyBorder="1" applyAlignment="1" applyProtection="1">
      <alignment horizontal="center" vertical="center" wrapText="1"/>
    </xf>
    <xf numFmtId="180" fontId="1" fillId="3" borderId="2" xfId="50" applyNumberFormat="1" applyFont="1" applyFill="1" applyBorder="1" applyAlignment="1" applyProtection="1">
      <alignment vertical="center" wrapText="1" shrinkToFit="1"/>
    </xf>
    <xf numFmtId="180" fontId="4" fillId="3" borderId="6" xfId="50" applyNumberFormat="1" applyFont="1" applyFill="1" applyBorder="1" applyAlignment="1" applyProtection="1">
      <alignment horizontal="center" vertical="center" wrapText="1"/>
    </xf>
    <xf numFmtId="180" fontId="1" fillId="3" borderId="6" xfId="50" applyNumberFormat="1" applyFont="1" applyFill="1" applyBorder="1" applyAlignment="1" applyProtection="1">
      <alignment horizontal="center" vertical="center" wrapText="1"/>
    </xf>
    <xf numFmtId="180" fontId="1" fillId="3" borderId="2" xfId="50" applyNumberFormat="1" applyFont="1" applyFill="1" applyBorder="1" applyAlignment="1" applyProtection="1">
      <alignment horizontal="center" vertical="center"/>
    </xf>
    <xf numFmtId="180" fontId="2" fillId="3" borderId="2" xfId="50" applyNumberFormat="1" applyFont="1" applyFill="1" applyBorder="1" applyAlignment="1" applyProtection="1">
      <alignment horizontal="center" vertical="center"/>
    </xf>
    <xf numFmtId="180" fontId="9" fillId="3" borderId="2" xfId="50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80" fontId="8" fillId="3" borderId="4" xfId="50" applyNumberFormat="1" applyFont="1" applyFill="1" applyBorder="1" applyAlignment="1" applyProtection="1">
      <alignment horizontal="center" vertical="center" shrinkToFi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80" fontId="8" fillId="3" borderId="2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182" fontId="8" fillId="3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0" fillId="2" borderId="2" xfId="50" applyFont="1" applyFill="1" applyBorder="1" applyAlignment="1" applyProtection="1">
      <alignment horizontal="center" vertical="center" wrapText="1"/>
    </xf>
    <xf numFmtId="180" fontId="5" fillId="2" borderId="2" xfId="50" applyNumberFormat="1" applyFont="1" applyFill="1" applyBorder="1" applyAlignment="1" applyProtection="1">
      <alignment horizontal="center" vertical="center" wrapText="1"/>
    </xf>
    <xf numFmtId="180" fontId="10" fillId="2" borderId="2" xfId="50" applyNumberFormat="1" applyFont="1" applyFill="1" applyBorder="1" applyAlignment="1" applyProtection="1">
      <alignment horizontal="center" vertical="center" wrapText="1"/>
    </xf>
    <xf numFmtId="180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80" fontId="4" fillId="2" borderId="5" xfId="50" applyNumberFormat="1" applyFont="1" applyFill="1" applyBorder="1" applyAlignment="1" applyProtection="1">
      <alignment horizontal="center" vertical="center" wrapText="1"/>
    </xf>
    <xf numFmtId="180" fontId="1" fillId="3" borderId="2" xfId="50" applyNumberFormat="1" applyFont="1" applyFill="1" applyBorder="1" applyAlignment="1" applyProtection="1">
      <alignment horizontal="right" vertical="center" shrinkToFit="1"/>
    </xf>
    <xf numFmtId="9" fontId="1" fillId="3" borderId="2" xfId="19" applyFont="1" applyFill="1" applyBorder="1" applyAlignment="1" applyProtection="1">
      <alignment horizontal="center" vertical="center" wrapText="1"/>
    </xf>
    <xf numFmtId="9" fontId="1" fillId="3" borderId="6" xfId="19" applyFont="1" applyFill="1" applyBorder="1" applyAlignment="1" applyProtection="1">
      <alignment horizontal="center" vertical="center" wrapText="1"/>
    </xf>
    <xf numFmtId="180" fontId="1" fillId="3" borderId="6" xfId="50" applyNumberFormat="1" applyFont="1" applyFill="1" applyBorder="1" applyAlignment="1" applyProtection="1">
      <alignment horizontal="center" vertical="center" shrinkToFit="1"/>
    </xf>
    <xf numFmtId="180" fontId="1" fillId="3" borderId="6" xfId="50" applyNumberFormat="1" applyFont="1" applyFill="1" applyBorder="1" applyAlignment="1" applyProtection="1">
      <alignment horizontal="right" vertical="center" shrinkToFit="1"/>
    </xf>
    <xf numFmtId="9" fontId="2" fillId="3" borderId="6" xfId="19" applyFont="1" applyFill="1" applyBorder="1" applyAlignment="1" applyProtection="1">
      <alignment horizontal="center" vertical="center" wrapText="1"/>
    </xf>
    <xf numFmtId="180" fontId="2" fillId="3" borderId="6" xfId="50" applyNumberFormat="1" applyFont="1" applyFill="1" applyBorder="1" applyAlignment="1" applyProtection="1">
      <alignment horizontal="center" vertical="center" shrinkToFit="1"/>
    </xf>
    <xf numFmtId="180" fontId="2" fillId="3" borderId="6" xfId="50" applyNumberFormat="1" applyFont="1" applyFill="1" applyBorder="1" applyAlignment="1" applyProtection="1">
      <alignment horizontal="right" vertical="center" shrinkToFit="1"/>
    </xf>
    <xf numFmtId="180" fontId="11" fillId="0" borderId="6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0" fontId="2" fillId="3" borderId="2" xfId="50" applyNumberFormat="1" applyFont="1" applyFill="1" applyBorder="1" applyAlignment="1" applyProtection="1">
      <alignment horizontal="center" vertical="center"/>
    </xf>
    <xf numFmtId="10" fontId="2" fillId="3" borderId="2" xfId="50" applyNumberFormat="1" applyFont="1" applyFill="1" applyBorder="1" applyAlignment="1" applyProtection="1">
      <alignment horizontal="center" vertical="center" shrinkToFit="1"/>
    </xf>
    <xf numFmtId="0" fontId="7" fillId="4" borderId="2" xfId="50" applyFont="1" applyFill="1" applyBorder="1" applyAlignment="1" applyProtection="1">
      <alignment horizontal="center" vertical="center" wrapText="1"/>
    </xf>
    <xf numFmtId="183" fontId="1" fillId="4" borderId="2" xfId="50" applyNumberFormat="1" applyFont="1" applyFill="1" applyBorder="1" applyAlignment="1" applyProtection="1">
      <alignment horizontal="center" vertical="center" shrinkToFit="1"/>
    </xf>
    <xf numFmtId="180" fontId="11" fillId="3" borderId="2" xfId="50" applyNumberFormat="1" applyFont="1" applyFill="1" applyBorder="1" applyAlignment="1" applyProtection="1">
      <alignment horizontal="right" vertical="center" shrinkToFit="1"/>
    </xf>
    <xf numFmtId="180" fontId="2" fillId="3" borderId="2" xfId="50" applyNumberFormat="1" applyFont="1" applyFill="1" applyBorder="1" applyAlignment="1" applyProtection="1">
      <alignment vertical="center" wrapText="1" shrinkToFit="1"/>
    </xf>
    <xf numFmtId="180" fontId="2" fillId="3" borderId="6" xfId="50" applyNumberFormat="1" applyFont="1" applyFill="1" applyBorder="1" applyAlignment="1" applyProtection="1">
      <alignment horizontal="center" vertical="center" wrapText="1"/>
    </xf>
    <xf numFmtId="180" fontId="11" fillId="4" borderId="2" xfId="50" applyNumberFormat="1" applyFont="1" applyFill="1" applyBorder="1" applyAlignment="1" applyProtection="1">
      <alignment horizontal="center" vertical="center" shrinkToFit="1"/>
    </xf>
    <xf numFmtId="180" fontId="11" fillId="3" borderId="2" xfId="50" applyNumberFormat="1" applyFont="1" applyFill="1" applyBorder="1" applyAlignment="1" applyProtection="1">
      <alignment horizontal="center" vertical="center" shrinkToFit="1"/>
    </xf>
    <xf numFmtId="180" fontId="4" fillId="4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80" fontId="1" fillId="3" borderId="6" xfId="50" applyNumberFormat="1" applyFont="1" applyFill="1" applyBorder="1" applyAlignment="1" applyProtection="1">
      <alignment horizontal="center" vertical="center"/>
    </xf>
    <xf numFmtId="180" fontId="11" fillId="4" borderId="6" xfId="50" applyNumberFormat="1" applyFont="1" applyFill="1" applyBorder="1" applyAlignment="1" applyProtection="1">
      <alignment horizontal="right" vertical="center" shrinkToFit="1"/>
    </xf>
    <xf numFmtId="180" fontId="11" fillId="3" borderId="6" xfId="50" applyNumberFormat="1" applyFont="1" applyFill="1" applyBorder="1" applyAlignment="1" applyProtection="1">
      <alignment horizontal="right" vertical="center" shrinkToFit="1"/>
    </xf>
    <xf numFmtId="0" fontId="2" fillId="3" borderId="8" xfId="50" applyFont="1" applyFill="1" applyBorder="1" applyAlignment="1" applyProtection="1">
      <alignment horizontal="center" vertical="center" wrapText="1"/>
    </xf>
    <xf numFmtId="179" fontId="2" fillId="3" borderId="11" xfId="50" applyNumberFormat="1" applyFont="1" applyFill="1" applyBorder="1" applyAlignment="1" applyProtection="1">
      <alignment horizontal="center" vertical="center" shrinkToFit="1"/>
    </xf>
    <xf numFmtId="0" fontId="2" fillId="3" borderId="2" xfId="50" applyNumberFormat="1" applyFont="1" applyFill="1" applyBorder="1" applyAlignment="1" applyProtection="1">
      <alignment horizontal="center" vertical="center" wrapText="1"/>
    </xf>
    <xf numFmtId="9" fontId="9" fillId="3" borderId="7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9" fontId="2" fillId="3" borderId="10" xfId="50" applyNumberFormat="1" applyFont="1" applyFill="1" applyBorder="1" applyAlignment="1" applyProtection="1">
      <alignment horizontal="center" vertical="center" shrinkToFit="1"/>
    </xf>
    <xf numFmtId="180" fontId="9" fillId="3" borderId="7" xfId="50" applyNumberFormat="1" applyFont="1" applyFill="1" applyBorder="1" applyAlignment="1" applyProtection="1">
      <alignment horizontal="center" vertical="center" wrapText="1" shrinkToFit="1"/>
    </xf>
    <xf numFmtId="180" fontId="9" fillId="3" borderId="6" xfId="50" applyNumberFormat="1" applyFont="1" applyFill="1" applyBorder="1" applyAlignment="1" applyProtection="1">
      <alignment horizontal="center" vertical="center" wrapText="1"/>
    </xf>
    <xf numFmtId="0" fontId="8" fillId="3" borderId="2" xfId="50" applyFont="1" applyFill="1" applyBorder="1" applyAlignment="1" applyProtection="1">
      <alignment horizontal="center" vertical="center" shrinkToFit="1"/>
    </xf>
    <xf numFmtId="0" fontId="2" fillId="0" borderId="0" xfId="50" applyFont="1" applyFill="1" applyBorder="1" applyAlignment="1" applyProtection="1">
      <alignment horizontal="center" vertical="center"/>
    </xf>
    <xf numFmtId="179" fontId="1" fillId="0" borderId="0" xfId="50" applyNumberFormat="1" applyFont="1" applyFill="1" applyBorder="1" applyAlignment="1" applyProtection="1">
      <alignment horizontal="center" vertical="center"/>
    </xf>
    <xf numFmtId="180" fontId="1" fillId="0" borderId="0" xfId="50" applyNumberFormat="1" applyFont="1" applyFill="1" applyBorder="1" applyAlignment="1" applyProtection="1">
      <alignment horizontal="center" vertical="center"/>
    </xf>
    <xf numFmtId="0" fontId="12" fillId="0" borderId="1" xfId="50" applyFont="1" applyFill="1" applyBorder="1" applyAlignment="1" applyProtection="1">
      <alignment horizontal="center" vertical="top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4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shrinkToFit="1"/>
    </xf>
    <xf numFmtId="0" fontId="5" fillId="0" borderId="5" xfId="50" applyFont="1" applyFill="1" applyBorder="1" applyAlignment="1" applyProtection="1">
      <alignment horizontal="center" vertical="center" shrinkToFit="1"/>
    </xf>
    <xf numFmtId="0" fontId="5" fillId="0" borderId="4" xfId="50" applyFont="1" applyFill="1" applyBorder="1" applyAlignment="1" applyProtection="1">
      <alignment horizontal="center" vertical="center" shrinkToFit="1"/>
    </xf>
    <xf numFmtId="180" fontId="4" fillId="0" borderId="3" xfId="50" applyNumberFormat="1" applyFont="1" applyFill="1" applyBorder="1" applyAlignment="1" applyProtection="1">
      <alignment horizontal="center" vertical="center" wrapText="1"/>
    </xf>
    <xf numFmtId="180" fontId="4" fillId="0" borderId="4" xfId="50" applyNumberFormat="1" applyFont="1" applyFill="1" applyBorder="1" applyAlignment="1" applyProtection="1">
      <alignment horizontal="center" vertical="center" wrapText="1"/>
    </xf>
    <xf numFmtId="180" fontId="4" fillId="0" borderId="2" xfId="50" applyNumberFormat="1" applyFont="1" applyFill="1" applyBorder="1" applyAlignment="1" applyProtection="1">
      <alignment horizontal="center" vertical="center" wrapText="1"/>
    </xf>
    <xf numFmtId="178" fontId="1" fillId="0" borderId="3" xfId="50" applyNumberFormat="1" applyFont="1" applyFill="1" applyBorder="1" applyAlignment="1" applyProtection="1">
      <alignment horizontal="center" vertical="center" wrapText="1"/>
    </xf>
    <xf numFmtId="0" fontId="4" fillId="3" borderId="6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left" vertical="center" wrapText="1"/>
    </xf>
    <xf numFmtId="180" fontId="1" fillId="0" borderId="3" xfId="50" applyNumberFormat="1" applyFont="1" applyFill="1" applyBorder="1" applyAlignment="1" applyProtection="1">
      <alignment horizontal="right" vertical="center" wrapText="1"/>
    </xf>
    <xf numFmtId="180" fontId="1" fillId="0" borderId="4" xfId="50" applyNumberFormat="1" applyFont="1" applyFill="1" applyBorder="1" applyAlignment="1" applyProtection="1">
      <alignment horizontal="right" vertical="center" wrapText="1"/>
    </xf>
    <xf numFmtId="0" fontId="4" fillId="3" borderId="7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left" vertical="top" wrapText="1"/>
    </xf>
    <xf numFmtId="0" fontId="4" fillId="0" borderId="6" xfId="50" applyFont="1" applyFill="1" applyBorder="1" applyAlignment="1" applyProtection="1">
      <alignment horizontal="center" vertical="center" wrapText="1"/>
    </xf>
    <xf numFmtId="0" fontId="4" fillId="0" borderId="5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179" fontId="4" fillId="0" borderId="2" xfId="50" applyNumberFormat="1" applyFont="1" applyFill="1" applyBorder="1" applyAlignment="1" applyProtection="1">
      <alignment horizontal="center" vertical="center" wrapText="1"/>
    </xf>
    <xf numFmtId="179" fontId="1" fillId="3" borderId="2" xfId="50" applyNumberFormat="1" applyFont="1" applyFill="1" applyBorder="1" applyAlignment="1" applyProtection="1">
      <alignment horizontal="center" vertical="center" shrinkToFit="1"/>
    </xf>
    <xf numFmtId="184" fontId="1" fillId="3" borderId="3" xfId="50" applyNumberFormat="1" applyFont="1" applyFill="1" applyBorder="1" applyAlignment="1" applyProtection="1">
      <alignment vertical="center" wrapText="1"/>
    </xf>
    <xf numFmtId="180" fontId="1" fillId="5" borderId="2" xfId="50" applyNumberFormat="1" applyFont="1" applyFill="1" applyBorder="1" applyAlignment="1" applyProtection="1">
      <alignment horizontal="right" vertical="center" shrinkToFit="1"/>
    </xf>
    <xf numFmtId="180" fontId="1" fillId="3" borderId="2" xfId="50" applyNumberFormat="1" applyFont="1" applyFill="1" applyBorder="1" applyAlignment="1" applyProtection="1">
      <alignment horizontal="right" vertical="center"/>
    </xf>
    <xf numFmtId="14" fontId="13" fillId="0" borderId="2" xfId="50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right" vertical="center" shrinkToFit="1"/>
    </xf>
    <xf numFmtId="184" fontId="2" fillId="3" borderId="3" xfId="50" applyNumberFormat="1" applyFont="1" applyFill="1" applyBorder="1" applyAlignment="1" applyProtection="1">
      <alignment vertical="center" wrapText="1"/>
    </xf>
    <xf numFmtId="180" fontId="2" fillId="5" borderId="2" xfId="50" applyNumberFormat="1" applyFont="1" applyFill="1" applyBorder="1" applyAlignment="1" applyProtection="1">
      <alignment horizontal="right" vertical="center" shrinkToFit="1"/>
    </xf>
    <xf numFmtId="184" fontId="1" fillId="3" borderId="12" xfId="50" applyNumberFormat="1" applyFont="1" applyFill="1" applyBorder="1" applyAlignment="1" applyProtection="1">
      <alignment horizontal="center" vertical="center" wrapText="1"/>
    </xf>
    <xf numFmtId="184" fontId="1" fillId="3" borderId="14" xfId="50" applyNumberFormat="1" applyFont="1" applyFill="1" applyBorder="1" applyAlignment="1" applyProtection="1">
      <alignment horizontal="center" vertical="center" wrapText="1"/>
    </xf>
    <xf numFmtId="180" fontId="1" fillId="3" borderId="2" xfId="50" applyNumberFormat="1" applyFont="1" applyFill="1" applyBorder="1" applyAlignment="1" applyProtection="1">
      <alignment horizontal="left" vertical="center"/>
    </xf>
    <xf numFmtId="179" fontId="2" fillId="3" borderId="2" xfId="50" applyNumberFormat="1" applyFont="1" applyFill="1" applyBorder="1" applyAlignment="1" applyProtection="1">
      <alignment horizontal="center" vertical="center" shrinkToFit="1"/>
    </xf>
    <xf numFmtId="179" fontId="2" fillId="0" borderId="2" xfId="50" applyNumberFormat="1" applyFont="1" applyFill="1" applyBorder="1" applyAlignment="1" applyProtection="1">
      <alignment horizontal="center" vertical="center" shrinkToFit="1"/>
    </xf>
    <xf numFmtId="14" fontId="2" fillId="0" borderId="2" xfId="50" applyNumberFormat="1" applyFont="1" applyFill="1" applyBorder="1" applyAlignment="1" applyProtection="1">
      <alignment horizontal="center" vertical="center" wrapText="1"/>
    </xf>
    <xf numFmtId="180" fontId="2" fillId="0" borderId="2" xfId="50" applyNumberFormat="1" applyFont="1" applyFill="1" applyBorder="1" applyAlignment="1" applyProtection="1">
      <alignment vertical="center" shrinkToFit="1"/>
    </xf>
    <xf numFmtId="184" fontId="2" fillId="3" borderId="2" xfId="50" applyNumberFormat="1" applyFont="1" applyFill="1" applyBorder="1" applyAlignment="1" applyProtection="1">
      <alignment vertical="center" wrapText="1"/>
    </xf>
    <xf numFmtId="0" fontId="4" fillId="0" borderId="12" xfId="50" applyFont="1" applyFill="1" applyBorder="1" applyAlignment="1" applyProtection="1">
      <alignment horizontal="center" vertical="center" wrapText="1"/>
    </xf>
    <xf numFmtId="0" fontId="4" fillId="0" borderId="9" xfId="50" applyFont="1" applyFill="1" applyBorder="1" applyAlignment="1" applyProtection="1">
      <alignment horizontal="center" vertical="center" wrapText="1"/>
    </xf>
    <xf numFmtId="0" fontId="1" fillId="5" borderId="6" xfId="50" applyFont="1" applyFill="1" applyBorder="1" applyAlignment="1" applyProtection="1">
      <alignment horizontal="center" vertical="center" shrinkToFit="1"/>
    </xf>
    <xf numFmtId="180" fontId="14" fillId="5" borderId="6" xfId="50" applyNumberFormat="1" applyFont="1" applyFill="1" applyBorder="1" applyAlignment="1" applyProtection="1">
      <alignment horizontal="right" vertical="center" shrinkToFit="1"/>
    </xf>
    <xf numFmtId="180" fontId="14" fillId="5" borderId="2" xfId="50" applyNumberFormat="1" applyFont="1" applyFill="1" applyBorder="1" applyAlignment="1" applyProtection="1">
      <alignment horizontal="center" vertical="center" shrinkToFit="1"/>
    </xf>
    <xf numFmtId="180" fontId="14" fillId="5" borderId="2" xfId="50" applyNumberFormat="1" applyFont="1" applyFill="1" applyBorder="1" applyAlignment="1" applyProtection="1">
      <alignment horizontal="right" vertical="center" shrinkToFit="1"/>
    </xf>
    <xf numFmtId="0" fontId="4" fillId="0" borderId="2" xfId="50" applyFont="1" applyFill="1" applyBorder="1" applyAlignment="1" applyProtection="1">
      <alignment horizontal="center" vertical="center"/>
    </xf>
    <xf numFmtId="0" fontId="8" fillId="5" borderId="3" xfId="50" applyFont="1" applyFill="1" applyBorder="1" applyAlignment="1" applyProtection="1">
      <alignment horizontal="center" vertical="center" shrinkToFit="1"/>
    </xf>
    <xf numFmtId="0" fontId="8" fillId="5" borderId="5" xfId="50" applyFont="1" applyFill="1" applyBorder="1" applyAlignment="1" applyProtection="1">
      <alignment horizontal="center" vertical="center" shrinkToFit="1"/>
    </xf>
    <xf numFmtId="0" fontId="8" fillId="5" borderId="4" xfId="50" applyFont="1" applyFill="1" applyBorder="1" applyAlignment="1" applyProtection="1">
      <alignment horizontal="center" vertical="center" shrinkToFit="1"/>
    </xf>
    <xf numFmtId="0" fontId="1" fillId="0" borderId="7" xfId="50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181" fontId="4" fillId="0" borderId="2" xfId="8" applyNumberFormat="1" applyFont="1" applyFill="1" applyBorder="1" applyAlignment="1">
      <alignment horizontal="center" vertical="center"/>
    </xf>
    <xf numFmtId="180" fontId="4" fillId="0" borderId="2" xfId="50" applyNumberFormat="1" applyFont="1" applyFill="1" applyBorder="1" applyAlignment="1" applyProtection="1">
      <alignment horizontal="center" vertical="center" shrinkToFit="1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" fillId="3" borderId="4" xfId="50" applyFont="1" applyFill="1" applyBorder="1" applyAlignment="1" applyProtection="1">
      <alignment horizontal="left" vertical="center" wrapText="1"/>
    </xf>
    <xf numFmtId="0" fontId="10" fillId="3" borderId="2" xfId="50" applyFont="1" applyFill="1" applyBorder="1" applyAlignment="1" applyProtection="1">
      <alignment horizontal="center" vertical="center" wrapText="1"/>
    </xf>
    <xf numFmtId="0" fontId="17" fillId="0" borderId="2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left" vertical="top" wrapText="1"/>
    </xf>
    <xf numFmtId="180" fontId="17" fillId="0" borderId="2" xfId="50" applyNumberFormat="1" applyFont="1" applyFill="1" applyBorder="1" applyAlignment="1" applyProtection="1">
      <alignment horizontal="center" vertical="center" wrapText="1"/>
    </xf>
    <xf numFmtId="184" fontId="1" fillId="3" borderId="2" xfId="50" applyNumberFormat="1" applyFont="1" applyFill="1" applyBorder="1" applyAlignment="1" applyProtection="1">
      <alignment horizontal="center" vertical="center" wrapText="1"/>
    </xf>
    <xf numFmtId="184" fontId="2" fillId="3" borderId="2" xfId="50" applyNumberFormat="1" applyFont="1" applyFill="1" applyBorder="1" applyAlignment="1" applyProtection="1">
      <alignment horizontal="center" vertical="center" wrapText="1"/>
    </xf>
    <xf numFmtId="180" fontId="18" fillId="0" borderId="2" xfId="50" applyNumberFormat="1" applyFont="1" applyFill="1" applyBorder="1" applyAlignment="1" applyProtection="1">
      <alignment vertical="center" shrinkToFit="1"/>
    </xf>
    <xf numFmtId="180" fontId="1" fillId="5" borderId="6" xfId="50" applyNumberFormat="1" applyFont="1" applyFill="1" applyBorder="1" applyAlignment="1" applyProtection="1">
      <alignment horizontal="right" vertical="center" shrinkToFit="1"/>
    </xf>
    <xf numFmtId="180" fontId="9" fillId="0" borderId="2" xfId="50" applyNumberFormat="1" applyFont="1" applyFill="1" applyBorder="1" applyAlignment="1" applyProtection="1">
      <alignment vertical="center" shrinkToFit="1"/>
    </xf>
    <xf numFmtId="180" fontId="1" fillId="5" borderId="8" xfId="50" applyNumberFormat="1" applyFont="1" applyFill="1" applyBorder="1" applyAlignment="1" applyProtection="1">
      <alignment horizontal="right" vertical="center" shrinkToFit="1"/>
    </xf>
    <xf numFmtId="180" fontId="18" fillId="0" borderId="2" xfId="50" applyNumberFormat="1" applyFont="1" applyFill="1" applyBorder="1" applyAlignment="1" applyProtection="1">
      <alignment horizontal="right" vertical="center"/>
    </xf>
    <xf numFmtId="180" fontId="1" fillId="5" borderId="7" xfId="50" applyNumberFormat="1" applyFont="1" applyFill="1" applyBorder="1" applyAlignment="1" applyProtection="1">
      <alignment horizontal="right" vertical="center" shrinkToFit="1"/>
    </xf>
    <xf numFmtId="180" fontId="18" fillId="0" borderId="2" xfId="50" applyNumberFormat="1" applyFont="1" applyFill="1" applyBorder="1" applyAlignment="1" applyProtection="1">
      <alignment vertical="center" wrapText="1"/>
    </xf>
    <xf numFmtId="184" fontId="2" fillId="3" borderId="2" xfId="50" applyNumberFormat="1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left" vertical="center"/>
    </xf>
    <xf numFmtId="180" fontId="8" fillId="5" borderId="3" xfId="50" applyNumberFormat="1" applyFont="1" applyFill="1" applyBorder="1" applyAlignment="1" applyProtection="1">
      <alignment horizontal="center" vertical="center" shrinkToFit="1"/>
    </xf>
    <xf numFmtId="180" fontId="8" fillId="5" borderId="5" xfId="50" applyNumberFormat="1" applyFont="1" applyFill="1" applyBorder="1" applyAlignment="1" applyProtection="1">
      <alignment horizontal="center" vertical="center" shrinkToFit="1"/>
    </xf>
    <xf numFmtId="180" fontId="8" fillId="5" borderId="4" xfId="50" applyNumberFormat="1" applyFont="1" applyFill="1" applyBorder="1" applyAlignment="1" applyProtection="1">
      <alignment horizontal="center" vertical="center" shrinkToFit="1"/>
    </xf>
    <xf numFmtId="0" fontId="1" fillId="0" borderId="2" xfId="50" applyFont="1" applyFill="1" applyBorder="1" applyAlignment="1" applyProtection="1">
      <alignment horizontal="center" vertical="top" wrapText="1"/>
    </xf>
    <xf numFmtId="0" fontId="19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" fillId="3" borderId="6" xfId="50" applyFont="1" applyFill="1" applyBorder="1" applyAlignment="1" applyProtection="1" quotePrefix="1">
      <alignment horizontal="center" vertical="center" wrapText="1"/>
    </xf>
    <xf numFmtId="0" fontId="1" fillId="3" borderId="2" xfId="50" applyFont="1" applyFill="1" applyBorder="1" applyAlignment="1" applyProtection="1" quotePrefix="1">
      <alignment horizontal="center" vertical="center"/>
    </xf>
    <xf numFmtId="0" fontId="1" fillId="3" borderId="2" xfId="50" applyNumberFormat="1" applyFont="1" applyFill="1" applyBorder="1" applyAlignment="1" applyProtection="1" quotePrefix="1">
      <alignment horizontal="center" vertical="center"/>
    </xf>
    <xf numFmtId="0" fontId="2" fillId="3" borderId="2" xfId="5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jpe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6.png"/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666750</xdr:colOff>
      <xdr:row>2</xdr:row>
      <xdr:rowOff>152400</xdr:rowOff>
    </xdr:from>
    <xdr:to>
      <xdr:col>18</xdr:col>
      <xdr:colOff>570865</xdr:colOff>
      <xdr:row>5</xdr:row>
      <xdr:rowOff>45720</xdr:rowOff>
    </xdr:to>
    <xdr:pic>
      <xdr:nvPicPr>
        <xdr:cNvPr id="2" name="图片 1" descr="4O]YV(NS{QXXLP8DIZ{R5_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245" y="754380"/>
          <a:ext cx="4069715" cy="956310"/>
        </a:xfrm>
        <a:prstGeom prst="rect">
          <a:avLst/>
        </a:prstGeom>
      </xdr:spPr>
    </xdr:pic>
    <xdr:clientData/>
  </xdr:twoCellAnchor>
  <xdr:twoCellAnchor editAs="oneCell">
    <xdr:from>
      <xdr:col>19</xdr:col>
      <xdr:colOff>169545</xdr:colOff>
      <xdr:row>43</xdr:row>
      <xdr:rowOff>93980</xdr:rowOff>
    </xdr:from>
    <xdr:to>
      <xdr:col>23</xdr:col>
      <xdr:colOff>559435</xdr:colOff>
      <xdr:row>82</xdr:row>
      <xdr:rowOff>95250</xdr:rowOff>
    </xdr:to>
    <xdr:pic>
      <xdr:nvPicPr>
        <xdr:cNvPr id="3" name="图片 2" descr="3$3W`[OUEJVBIS2TZU4[2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80440" y="13661390"/>
          <a:ext cx="3133090" cy="5573395"/>
        </a:xfrm>
        <a:prstGeom prst="rect">
          <a:avLst/>
        </a:prstGeom>
      </xdr:spPr>
    </xdr:pic>
    <xdr:clientData/>
  </xdr:twoCellAnchor>
  <xdr:twoCellAnchor editAs="oneCell">
    <xdr:from>
      <xdr:col>14</xdr:col>
      <xdr:colOff>167640</xdr:colOff>
      <xdr:row>81</xdr:row>
      <xdr:rowOff>37465</xdr:rowOff>
    </xdr:from>
    <xdr:to>
      <xdr:col>19</xdr:col>
      <xdr:colOff>292735</xdr:colOff>
      <xdr:row>135</xdr:row>
      <xdr:rowOff>0</xdr:rowOff>
    </xdr:to>
    <xdr:pic>
      <xdr:nvPicPr>
        <xdr:cNvPr id="4" name="图片 3" descr="}Y9X66I8_V}${SWAM}B{NT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87535" y="19034125"/>
          <a:ext cx="4316095" cy="7677785"/>
        </a:xfrm>
        <a:prstGeom prst="rect">
          <a:avLst/>
        </a:prstGeom>
      </xdr:spPr>
    </xdr:pic>
    <xdr:clientData/>
  </xdr:twoCellAnchor>
  <xdr:twoCellAnchor editAs="oneCell">
    <xdr:from>
      <xdr:col>13</xdr:col>
      <xdr:colOff>60960</xdr:colOff>
      <xdr:row>5</xdr:row>
      <xdr:rowOff>282575</xdr:rowOff>
    </xdr:from>
    <xdr:to>
      <xdr:col>26</xdr:col>
      <xdr:colOff>394335</xdr:colOff>
      <xdr:row>9</xdr:row>
      <xdr:rowOff>190500</xdr:rowOff>
    </xdr:to>
    <xdr:pic>
      <xdr:nvPicPr>
        <xdr:cNvPr id="5" name="图片 4" descr="03JJM00OBWXR$3}WOI[4BJ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44255" y="1947545"/>
          <a:ext cx="10061575" cy="1353820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7</xdr:row>
      <xdr:rowOff>266700</xdr:rowOff>
    </xdr:from>
    <xdr:to>
      <xdr:col>22</xdr:col>
      <xdr:colOff>285750</xdr:colOff>
      <xdr:row>20</xdr:row>
      <xdr:rowOff>644525</xdr:rowOff>
    </xdr:to>
    <xdr:pic>
      <xdr:nvPicPr>
        <xdr:cNvPr id="6" name="图片 5" descr="CPQGVZRQ9]MFR75TST3K9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69020" y="2971800"/>
          <a:ext cx="7185025" cy="4456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678180</xdr:colOff>
      <xdr:row>4</xdr:row>
      <xdr:rowOff>86995</xdr:rowOff>
    </xdr:from>
    <xdr:to>
      <xdr:col>28</xdr:col>
      <xdr:colOff>678815</xdr:colOff>
      <xdr:row>14</xdr:row>
      <xdr:rowOff>234950</xdr:rowOff>
    </xdr:to>
    <xdr:pic>
      <xdr:nvPicPr>
        <xdr:cNvPr id="4" name="图片 3" descr="Q[10`E%Y)_WZA6S5LE[JBTY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42735" y="1466215"/>
          <a:ext cx="5487035" cy="3836035"/>
        </a:xfrm>
        <a:prstGeom prst="rect">
          <a:avLst/>
        </a:prstGeom>
      </xdr:spPr>
    </xdr:pic>
    <xdr:clientData/>
  </xdr:twoCellAnchor>
  <xdr:twoCellAnchor editAs="oneCell">
    <xdr:from>
      <xdr:col>20</xdr:col>
      <xdr:colOff>506095</xdr:colOff>
      <xdr:row>3</xdr:row>
      <xdr:rowOff>13970</xdr:rowOff>
    </xdr:from>
    <xdr:to>
      <xdr:col>32</xdr:col>
      <xdr:colOff>296545</xdr:colOff>
      <xdr:row>16</xdr:row>
      <xdr:rowOff>285115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170650" y="1038860"/>
          <a:ext cx="8020050" cy="4946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90170</xdr:rowOff>
    </xdr:from>
    <xdr:to>
      <xdr:col>9</xdr:col>
      <xdr:colOff>29210</xdr:colOff>
      <xdr:row>56</xdr:row>
      <xdr:rowOff>118745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13980"/>
          <a:ext cx="7578725" cy="491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25</xdr:row>
      <xdr:rowOff>71120</xdr:rowOff>
    </xdr:from>
    <xdr:to>
      <xdr:col>15</xdr:col>
      <xdr:colOff>363220</xdr:colOff>
      <xdr:row>56</xdr:row>
      <xdr:rowOff>43180</xdr:rowOff>
    </xdr:to>
    <xdr:pic>
      <xdr:nvPicPr>
        <xdr:cNvPr id="3" name="图片 2" descr="`L8K`TD$4[RK5HS{_D_WH{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29170" y="8152130"/>
          <a:ext cx="6610985" cy="4401185"/>
        </a:xfrm>
        <a:prstGeom prst="rect">
          <a:avLst/>
        </a:prstGeom>
      </xdr:spPr>
    </xdr:pic>
    <xdr:clientData/>
  </xdr:twoCellAnchor>
  <xdr:twoCellAnchor editAs="oneCell">
    <xdr:from>
      <xdr:col>15</xdr:col>
      <xdr:colOff>701040</xdr:colOff>
      <xdr:row>24</xdr:row>
      <xdr:rowOff>129540</xdr:rowOff>
    </xdr:from>
    <xdr:to>
      <xdr:col>22</xdr:col>
      <xdr:colOff>548640</xdr:colOff>
      <xdr:row>54</xdr:row>
      <xdr:rowOff>67945</xdr:rowOff>
    </xdr:to>
    <xdr:pic>
      <xdr:nvPicPr>
        <xdr:cNvPr id="4" name="图片 3" descr="Q5O$E6FM52}JT35~V14[J@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77975" y="8039100"/>
          <a:ext cx="6603365" cy="4253230"/>
        </a:xfrm>
        <a:prstGeom prst="rect">
          <a:avLst/>
        </a:prstGeom>
      </xdr:spPr>
    </xdr:pic>
    <xdr:clientData/>
  </xdr:twoCellAnchor>
  <xdr:twoCellAnchor editAs="oneCell">
    <xdr:from>
      <xdr:col>22</xdr:col>
      <xdr:colOff>486410</xdr:colOff>
      <xdr:row>27</xdr:row>
      <xdr:rowOff>129540</xdr:rowOff>
    </xdr:from>
    <xdr:to>
      <xdr:col>26</xdr:col>
      <xdr:colOff>311150</xdr:colOff>
      <xdr:row>62</xdr:row>
      <xdr:rowOff>51435</xdr:rowOff>
    </xdr:to>
    <xdr:pic>
      <xdr:nvPicPr>
        <xdr:cNvPr id="5" name="图片 4" descr="414C20722A59C788B1DE4A80EC331F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19110" y="8496300"/>
          <a:ext cx="2567940" cy="4922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486410</xdr:colOff>
      <xdr:row>32</xdr:row>
      <xdr:rowOff>129540</xdr:rowOff>
    </xdr:from>
    <xdr:to>
      <xdr:col>26</xdr:col>
      <xdr:colOff>311150</xdr:colOff>
      <xdr:row>67</xdr:row>
      <xdr:rowOff>51435</xdr:rowOff>
    </xdr:to>
    <xdr:pic>
      <xdr:nvPicPr>
        <xdr:cNvPr id="5" name="图片 4" descr="414C20722A59C788B1DE4A80EC331F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1510" y="10077450"/>
          <a:ext cx="2567940" cy="4922520"/>
        </a:xfrm>
        <a:prstGeom prst="rect">
          <a:avLst/>
        </a:prstGeom>
      </xdr:spPr>
    </xdr:pic>
    <xdr:clientData/>
  </xdr:twoCellAnchor>
  <xdr:twoCellAnchor editAs="oneCell">
    <xdr:from>
      <xdr:col>1</xdr:col>
      <xdr:colOff>344805</xdr:colOff>
      <xdr:row>28</xdr:row>
      <xdr:rowOff>95250</xdr:rowOff>
    </xdr:from>
    <xdr:to>
      <xdr:col>9</xdr:col>
      <xdr:colOff>21590</xdr:colOff>
      <xdr:row>59</xdr:row>
      <xdr:rowOff>38100</xdr:rowOff>
    </xdr:to>
    <xdr:pic>
      <xdr:nvPicPr>
        <xdr:cNvPr id="6" name="图片 5" descr="PQP3]@3(U9TN]G$5)J)Z%G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915" y="9443085"/>
          <a:ext cx="7134225" cy="4400550"/>
        </a:xfrm>
        <a:prstGeom prst="rect">
          <a:avLst/>
        </a:prstGeom>
      </xdr:spPr>
    </xdr:pic>
    <xdr:clientData/>
  </xdr:twoCellAnchor>
  <xdr:twoCellAnchor editAs="oneCell">
    <xdr:from>
      <xdr:col>9</xdr:col>
      <xdr:colOff>684530</xdr:colOff>
      <xdr:row>25</xdr:row>
      <xdr:rowOff>52070</xdr:rowOff>
    </xdr:from>
    <xdr:to>
      <xdr:col>13</xdr:col>
      <xdr:colOff>207010</xdr:colOff>
      <xdr:row>77</xdr:row>
      <xdr:rowOff>81280</xdr:rowOff>
    </xdr:to>
    <xdr:pic>
      <xdr:nvPicPr>
        <xdr:cNvPr id="7" name="图片 6" descr="XNU943_8ACE5J46G7LM$~EK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87080" y="8971280"/>
          <a:ext cx="3195955" cy="7487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486410</xdr:colOff>
      <xdr:row>35</xdr:row>
      <xdr:rowOff>129540</xdr:rowOff>
    </xdr:from>
    <xdr:to>
      <xdr:col>26</xdr:col>
      <xdr:colOff>311150</xdr:colOff>
      <xdr:row>70</xdr:row>
      <xdr:rowOff>51435</xdr:rowOff>
    </xdr:to>
    <xdr:pic>
      <xdr:nvPicPr>
        <xdr:cNvPr id="2" name="图片 1" descr="414C20722A59C788B1DE4A80EC331F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63540" y="11026140"/>
          <a:ext cx="2567940" cy="4922520"/>
        </a:xfrm>
        <a:prstGeom prst="rect">
          <a:avLst/>
        </a:prstGeom>
      </xdr:spPr>
    </xdr:pic>
    <xdr:clientData/>
  </xdr:twoCellAnchor>
  <xdr:twoCellAnchor editAs="oneCell">
    <xdr:from>
      <xdr:col>12</xdr:col>
      <xdr:colOff>851535</xdr:colOff>
      <xdr:row>31</xdr:row>
      <xdr:rowOff>24130</xdr:rowOff>
    </xdr:from>
    <xdr:to>
      <xdr:col>16</xdr:col>
      <xdr:colOff>591847</xdr:colOff>
      <xdr:row>76</xdr:row>
      <xdr:rowOff>116205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4015" y="10320655"/>
          <a:ext cx="3618865" cy="655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1054735</xdr:colOff>
      <xdr:row>31</xdr:row>
      <xdr:rowOff>92075</xdr:rowOff>
    </xdr:from>
    <xdr:to>
      <xdr:col>13</xdr:col>
      <xdr:colOff>676910</xdr:colOff>
      <xdr:row>57</xdr:row>
      <xdr:rowOff>59690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69745" y="10388600"/>
          <a:ext cx="8171180" cy="3710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784860</xdr:colOff>
      <xdr:row>32</xdr:row>
      <xdr:rowOff>86995</xdr:rowOff>
    </xdr:from>
    <xdr:to>
      <xdr:col>14</xdr:col>
      <xdr:colOff>87630</xdr:colOff>
      <xdr:row>70</xdr:row>
      <xdr:rowOff>43815</xdr:rowOff>
    </xdr:to>
    <xdr:pic>
      <xdr:nvPicPr>
        <xdr:cNvPr id="3" name="图片 2" descr="}AI~S`}39MU}TJ[J3WD37V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13405" y="10526395"/>
          <a:ext cx="7157085" cy="5414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topLeftCell="A10" workbookViewId="0">
      <selection activeCell="D21" sqref="D21"/>
    </sheetView>
  </sheetViews>
  <sheetFormatPr defaultColWidth="9" defaultRowHeight="11.25"/>
  <cols>
    <col min="1" max="1" width="3.88333333333333" style="4" customWidth="1"/>
    <col min="2" max="2" width="6.775" style="129" customWidth="1"/>
    <col min="3" max="3" width="4.44166666666667" style="4" customWidth="1"/>
    <col min="4" max="4" width="9.775" style="130" customWidth="1"/>
    <col min="5" max="5" width="9" style="129" customWidth="1"/>
    <col min="6" max="6" width="9.21666666666667" style="130" customWidth="1"/>
    <col min="7" max="7" width="9.44166666666667" style="130" customWidth="1"/>
    <col min="8" max="8" width="10.6666666666667" style="4" customWidth="1"/>
    <col min="9" max="9" width="7.33333333333333" style="4" customWidth="1"/>
    <col min="10" max="10" width="10.6666666666667" style="4" customWidth="1"/>
    <col min="11" max="11" width="9.775" style="4" customWidth="1"/>
    <col min="12" max="12" width="12.6666666666667" style="4" customWidth="1"/>
    <col min="13" max="13" width="9" style="4"/>
    <col min="14" max="14" width="9.66666666666667" style="4"/>
    <col min="15" max="18" width="9" style="4"/>
    <col min="19" max="19" width="19" style="4" customWidth="1"/>
    <col min="20" max="16384" width="9" style="4"/>
  </cols>
  <sheetData>
    <row r="1" ht="19.5" customHeight="1" spans="1:1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ht="27.9" customHeight="1" spans="1:26">
      <c r="A2" s="132" t="s">
        <v>1</v>
      </c>
      <c r="B2" s="133"/>
      <c r="C2" s="134" t="s">
        <v>2</v>
      </c>
      <c r="D2" s="135"/>
      <c r="E2" s="135"/>
      <c r="F2" s="135"/>
      <c r="G2" s="135"/>
      <c r="H2" s="136"/>
      <c r="I2" s="173" t="s">
        <v>3</v>
      </c>
      <c r="J2" s="180">
        <v>6199</v>
      </c>
      <c r="K2" s="181" t="s">
        <v>4</v>
      </c>
      <c r="L2" s="181" t="s">
        <v>5</v>
      </c>
      <c r="N2" s="182" t="s">
        <v>5</v>
      </c>
      <c r="O2" s="183">
        <v>3</v>
      </c>
      <c r="P2" s="183">
        <v>6199</v>
      </c>
      <c r="Q2" s="204" t="s">
        <v>2</v>
      </c>
      <c r="R2" s="183" t="s">
        <v>6</v>
      </c>
      <c r="S2" s="205">
        <v>21117632</v>
      </c>
      <c r="T2" s="206" t="s">
        <v>7</v>
      </c>
      <c r="U2" s="206" t="s">
        <v>8</v>
      </c>
      <c r="V2" s="207" t="s">
        <v>9</v>
      </c>
      <c r="W2" s="208" t="s">
        <v>10</v>
      </c>
      <c r="X2" s="208" t="s">
        <v>11</v>
      </c>
      <c r="Y2" s="207" t="s">
        <v>12</v>
      </c>
      <c r="Z2" s="208"/>
    </row>
    <row r="3" ht="27.9" customHeight="1" spans="1:12">
      <c r="A3" s="132" t="s">
        <v>13</v>
      </c>
      <c r="B3" s="133"/>
      <c r="C3" s="137">
        <v>21117632</v>
      </c>
      <c r="D3" s="138"/>
      <c r="E3" s="139" t="s">
        <v>14</v>
      </c>
      <c r="F3" s="140" t="s">
        <v>6</v>
      </c>
      <c r="G3" s="141" t="s">
        <v>15</v>
      </c>
      <c r="H3" s="142" t="s">
        <v>16</v>
      </c>
      <c r="I3" s="184"/>
      <c r="J3" s="185" t="s">
        <v>17</v>
      </c>
      <c r="K3" s="50" t="s">
        <v>18</v>
      </c>
      <c r="L3" s="186" t="s">
        <v>10</v>
      </c>
    </row>
    <row r="4" ht="27.9" customHeight="1" spans="1:12">
      <c r="A4" s="132" t="s">
        <v>19</v>
      </c>
      <c r="B4" s="133"/>
      <c r="C4" s="143"/>
      <c r="D4" s="144"/>
      <c r="E4" s="139" t="s">
        <v>20</v>
      </c>
      <c r="F4" s="140"/>
      <c r="G4" s="145"/>
      <c r="H4" s="146"/>
      <c r="I4" s="187"/>
      <c r="J4" s="185" t="s">
        <v>21</v>
      </c>
      <c r="K4" s="139" t="s">
        <v>22</v>
      </c>
      <c r="L4" s="188" t="s">
        <v>11</v>
      </c>
    </row>
    <row r="5" ht="27.9" customHeight="1" spans="1:12">
      <c r="A5" s="147" t="s">
        <v>23</v>
      </c>
      <c r="B5" s="132" t="s">
        <v>24</v>
      </c>
      <c r="C5" s="148"/>
      <c r="D5" s="133"/>
      <c r="E5" s="132" t="s">
        <v>25</v>
      </c>
      <c r="F5" s="148"/>
      <c r="G5" s="148"/>
      <c r="H5" s="133"/>
      <c r="I5" s="132" t="s">
        <v>26</v>
      </c>
      <c r="J5" s="133"/>
      <c r="K5" s="137" t="s">
        <v>27</v>
      </c>
      <c r="L5" s="138"/>
    </row>
    <row r="6" ht="27.9" customHeight="1" spans="1:12">
      <c r="A6" s="149"/>
      <c r="B6" s="150" t="s">
        <v>28</v>
      </c>
      <c r="C6" s="50" t="s">
        <v>29</v>
      </c>
      <c r="D6" s="139" t="s">
        <v>30</v>
      </c>
      <c r="E6" s="150" t="s">
        <v>31</v>
      </c>
      <c r="F6" s="139" t="s">
        <v>32</v>
      </c>
      <c r="G6" s="137" t="s">
        <v>33</v>
      </c>
      <c r="H6" s="50" t="s">
        <v>34</v>
      </c>
      <c r="I6" s="50" t="s">
        <v>28</v>
      </c>
      <c r="J6" s="50" t="s">
        <v>30</v>
      </c>
      <c r="K6" s="139" t="s">
        <v>35</v>
      </c>
      <c r="L6" s="139" t="s">
        <v>36</v>
      </c>
    </row>
    <row r="7" ht="54" customHeight="1" spans="1:12">
      <c r="A7" s="29">
        <v>1</v>
      </c>
      <c r="B7" s="151">
        <v>42997</v>
      </c>
      <c r="C7" s="33" t="s">
        <v>37</v>
      </c>
      <c r="D7" s="39">
        <v>1000000</v>
      </c>
      <c r="E7" s="39">
        <v>20000</v>
      </c>
      <c r="F7" s="95">
        <v>500</v>
      </c>
      <c r="G7" s="152" t="s">
        <v>38</v>
      </c>
      <c r="H7" s="153">
        <f>E7+F7</f>
        <v>20500</v>
      </c>
      <c r="I7" s="189">
        <v>43005</v>
      </c>
      <c r="J7" s="95">
        <v>20500</v>
      </c>
      <c r="K7" s="95">
        <f>H7-J7</f>
        <v>0</v>
      </c>
      <c r="L7" s="153">
        <f>D7-H7+J7-K7</f>
        <v>1000000</v>
      </c>
    </row>
    <row r="8" ht="24" customHeight="1" spans="1:12">
      <c r="A8" s="29"/>
      <c r="B8" s="151"/>
      <c r="C8" s="33"/>
      <c r="D8" s="95"/>
      <c r="E8" s="154" t="s">
        <v>39</v>
      </c>
      <c r="F8" s="95"/>
      <c r="G8" s="152"/>
      <c r="H8" s="153"/>
      <c r="I8" s="189"/>
      <c r="J8" s="95"/>
      <c r="K8" s="95"/>
      <c r="L8" s="153"/>
    </row>
    <row r="9" s="128" customFormat="1" ht="7.95" customHeight="1" spans="1:12">
      <c r="A9" s="43"/>
      <c r="B9" s="155"/>
      <c r="C9" s="46"/>
      <c r="D9" s="156"/>
      <c r="E9" s="156"/>
      <c r="F9" s="156"/>
      <c r="G9" s="157"/>
      <c r="H9" s="158"/>
      <c r="I9" s="190"/>
      <c r="J9" s="156"/>
      <c r="K9" s="156"/>
      <c r="L9" s="158"/>
    </row>
    <row r="10" s="128" customFormat="1" ht="37.95" customHeight="1" spans="1:12">
      <c r="A10" s="29">
        <v>2</v>
      </c>
      <c r="B10" s="151">
        <v>43142</v>
      </c>
      <c r="C10" s="33" t="s">
        <v>37</v>
      </c>
      <c r="D10" s="39">
        <v>2400000</v>
      </c>
      <c r="E10" s="39">
        <f>D10*0.02</f>
        <v>48000</v>
      </c>
      <c r="F10" s="95">
        <v>0</v>
      </c>
      <c r="G10" s="152"/>
      <c r="H10" s="153">
        <f>E10+F10</f>
        <v>48000</v>
      </c>
      <c r="I10" s="189">
        <v>43142</v>
      </c>
      <c r="J10" s="95">
        <v>48000</v>
      </c>
      <c r="K10" s="95"/>
      <c r="L10" s="153">
        <f>D10-H10+J10-K10</f>
        <v>2400000</v>
      </c>
    </row>
    <row r="11" s="128" customFormat="1" ht="16.95" customHeight="1" spans="1:12">
      <c r="A11" s="29"/>
      <c r="B11" s="151"/>
      <c r="C11" s="33"/>
      <c r="D11" s="95"/>
      <c r="E11" s="154" t="s">
        <v>39</v>
      </c>
      <c r="F11" s="95"/>
      <c r="G11" s="152"/>
      <c r="H11" s="153"/>
      <c r="I11" s="189"/>
      <c r="J11" s="95"/>
      <c r="K11" s="95"/>
      <c r="L11" s="153"/>
    </row>
    <row r="12" s="128" customFormat="1" ht="22.05" customHeight="1" spans="1:12">
      <c r="A12" s="43"/>
      <c r="B12" s="155"/>
      <c r="C12" s="46"/>
      <c r="D12" s="156"/>
      <c r="E12" s="156"/>
      <c r="F12" s="156"/>
      <c r="G12" s="157"/>
      <c r="H12" s="158"/>
      <c r="I12" s="190"/>
      <c r="J12" s="156"/>
      <c r="K12" s="156"/>
      <c r="L12" s="158"/>
    </row>
    <row r="13" s="128" customFormat="1" ht="40.95" customHeight="1" spans="1:12">
      <c r="A13" s="29">
        <v>3</v>
      </c>
      <c r="B13" s="151">
        <v>43536</v>
      </c>
      <c r="C13" s="33" t="s">
        <v>37</v>
      </c>
      <c r="D13" s="39">
        <v>1000000</v>
      </c>
      <c r="E13" s="39">
        <f>D13*0.02</f>
        <v>20000</v>
      </c>
      <c r="F13" s="31">
        <v>15000</v>
      </c>
      <c r="G13" s="159"/>
      <c r="H13" s="153">
        <f>E13+F13</f>
        <v>35000</v>
      </c>
      <c r="I13" s="189">
        <v>43537</v>
      </c>
      <c r="J13" s="95">
        <v>35000</v>
      </c>
      <c r="K13" s="191">
        <f>ROUNDUP(D13*1%,0)</f>
        <v>10000</v>
      </c>
      <c r="L13" s="192">
        <f>D13-H13+J13-K13-K14</f>
        <v>970000</v>
      </c>
    </row>
    <row r="14" s="128" customFormat="1" ht="22.05" customHeight="1" spans="1:12">
      <c r="A14" s="29"/>
      <c r="B14" s="151"/>
      <c r="C14" s="33"/>
      <c r="D14" s="95"/>
      <c r="E14" s="154" t="s">
        <v>39</v>
      </c>
      <c r="F14" s="95"/>
      <c r="G14" s="160"/>
      <c r="H14" s="153"/>
      <c r="I14" s="190"/>
      <c r="J14" s="156"/>
      <c r="K14" s="193">
        <v>20000</v>
      </c>
      <c r="L14" s="194"/>
    </row>
    <row r="15" s="128" customFormat="1" ht="22.05" customHeight="1" spans="1:12">
      <c r="A15" s="29"/>
      <c r="B15" s="151"/>
      <c r="C15" s="161" t="s">
        <v>40</v>
      </c>
      <c r="D15" s="95"/>
      <c r="E15" s="154"/>
      <c r="F15" s="95"/>
      <c r="G15" s="152"/>
      <c r="H15" s="153"/>
      <c r="I15" s="190"/>
      <c r="J15" s="195"/>
      <c r="K15" s="195" t="s">
        <v>41</v>
      </c>
      <c r="L15" s="196"/>
    </row>
    <row r="16" s="128" customFormat="1" ht="22.05" customHeight="1" spans="1:12">
      <c r="A16" s="43"/>
      <c r="B16" s="162"/>
      <c r="C16" s="46"/>
      <c r="D16" s="156"/>
      <c r="E16" s="156"/>
      <c r="F16" s="156"/>
      <c r="G16" s="157"/>
      <c r="H16" s="158"/>
      <c r="I16" s="190"/>
      <c r="J16" s="156"/>
      <c r="K16" s="156"/>
      <c r="L16" s="158"/>
    </row>
    <row r="17" s="128" customFormat="1" ht="22.05" customHeight="1" spans="1:12">
      <c r="A17" s="43"/>
      <c r="B17" s="155"/>
      <c r="C17" s="46"/>
      <c r="D17" s="156"/>
      <c r="E17" s="156"/>
      <c r="F17" s="156"/>
      <c r="G17" s="157"/>
      <c r="H17" s="158"/>
      <c r="I17" s="190"/>
      <c r="J17" s="156"/>
      <c r="K17" s="156"/>
      <c r="L17" s="158"/>
    </row>
    <row r="18" s="128" customFormat="1" ht="39" customHeight="1" spans="1:12">
      <c r="A18" s="29">
        <v>4</v>
      </c>
      <c r="B18" s="151">
        <v>43552</v>
      </c>
      <c r="C18" s="33" t="s">
        <v>37</v>
      </c>
      <c r="D18" s="39">
        <v>2325000</v>
      </c>
      <c r="E18" s="39">
        <f>D18*0.02</f>
        <v>46500</v>
      </c>
      <c r="F18" s="95">
        <v>0</v>
      </c>
      <c r="G18" s="152"/>
      <c r="H18" s="153">
        <f>E18+F18</f>
        <v>46500</v>
      </c>
      <c r="I18" s="151">
        <v>43556</v>
      </c>
      <c r="J18" s="39">
        <v>46500</v>
      </c>
      <c r="K18" s="197">
        <v>23250</v>
      </c>
      <c r="L18" s="153">
        <f>D18-K18</f>
        <v>2301750</v>
      </c>
    </row>
    <row r="19" s="128" customFormat="1" ht="22.05" customHeight="1" spans="1:12">
      <c r="A19" s="43"/>
      <c r="B19" s="162"/>
      <c r="C19" s="46"/>
      <c r="D19" s="156"/>
      <c r="E19" s="156"/>
      <c r="F19" s="156"/>
      <c r="G19" s="157"/>
      <c r="H19" s="158"/>
      <c r="I19" s="190"/>
      <c r="J19" s="156"/>
      <c r="K19" s="195" t="s">
        <v>42</v>
      </c>
      <c r="L19" s="158"/>
    </row>
    <row r="20" s="128" customFormat="1" ht="22.05" customHeight="1" spans="1:12">
      <c r="A20" s="43"/>
      <c r="B20" s="155"/>
      <c r="C20" s="46"/>
      <c r="D20" s="156"/>
      <c r="E20" s="156"/>
      <c r="F20" s="156"/>
      <c r="G20" s="157"/>
      <c r="H20" s="158"/>
      <c r="I20" s="190"/>
      <c r="J20" s="156"/>
      <c r="K20" s="156"/>
      <c r="L20" s="158"/>
    </row>
    <row r="21" s="128" customFormat="1" ht="51" customHeight="1" spans="1:12">
      <c r="A21" s="43"/>
      <c r="B21" s="163"/>
      <c r="C21" s="164"/>
      <c r="D21" s="165"/>
      <c r="E21" s="49"/>
      <c r="F21" s="156"/>
      <c r="G21" s="157"/>
      <c r="H21" s="158"/>
      <c r="I21" s="162"/>
      <c r="J21" s="49"/>
      <c r="K21" s="197"/>
      <c r="L21" s="158"/>
    </row>
    <row r="22" s="128" customFormat="1" ht="22.05" customHeight="1" spans="1:12">
      <c r="A22" s="43"/>
      <c r="B22" s="162"/>
      <c r="C22" s="46"/>
      <c r="D22" s="156"/>
      <c r="E22" s="156"/>
      <c r="F22" s="156"/>
      <c r="G22" s="157"/>
      <c r="H22" s="158"/>
      <c r="I22" s="190"/>
      <c r="J22" s="156"/>
      <c r="K22" s="195"/>
      <c r="L22" s="158"/>
    </row>
    <row r="23" s="128" customFormat="1" ht="22.05" customHeight="1" spans="1:12">
      <c r="A23" s="43"/>
      <c r="B23" s="162"/>
      <c r="C23" s="46"/>
      <c r="D23" s="156"/>
      <c r="E23" s="156"/>
      <c r="F23" s="156"/>
      <c r="G23" s="157"/>
      <c r="H23" s="158"/>
      <c r="I23" s="190"/>
      <c r="J23" s="156"/>
      <c r="K23" s="195"/>
      <c r="L23" s="158"/>
    </row>
    <row r="24" s="128" customFormat="1" ht="22.05" customHeight="1" spans="1:12">
      <c r="A24" s="43"/>
      <c r="B24" s="162"/>
      <c r="C24" s="46"/>
      <c r="D24" s="156"/>
      <c r="E24" s="156"/>
      <c r="F24" s="156"/>
      <c r="G24" s="157"/>
      <c r="H24" s="158"/>
      <c r="I24" s="190"/>
      <c r="J24" s="156"/>
      <c r="K24" s="195"/>
      <c r="L24" s="158"/>
    </row>
    <row r="25" s="128" customFormat="1" ht="22.05" customHeight="1" spans="1:12">
      <c r="A25" s="43"/>
      <c r="B25" s="162"/>
      <c r="C25" s="46"/>
      <c r="D25" s="156"/>
      <c r="E25" s="156"/>
      <c r="F25" s="156"/>
      <c r="G25" s="166"/>
      <c r="H25" s="158"/>
      <c r="I25" s="190"/>
      <c r="J25" s="156"/>
      <c r="K25" s="195"/>
      <c r="L25" s="158"/>
    </row>
    <row r="26" s="128" customFormat="1" ht="22.05" customHeight="1" spans="1:12">
      <c r="A26" s="43"/>
      <c r="B26" s="162"/>
      <c r="C26" s="46"/>
      <c r="D26" s="156"/>
      <c r="E26" s="156"/>
      <c r="F26" s="156"/>
      <c r="G26" s="166"/>
      <c r="H26" s="158"/>
      <c r="I26" s="190"/>
      <c r="J26" s="156"/>
      <c r="K26" s="195"/>
      <c r="L26" s="158"/>
    </row>
    <row r="27" s="128" customFormat="1" ht="22.05" customHeight="1" spans="1:12">
      <c r="A27" s="43"/>
      <c r="B27" s="162"/>
      <c r="C27" s="46"/>
      <c r="D27" s="156"/>
      <c r="E27" s="156"/>
      <c r="F27" s="156"/>
      <c r="G27" s="166"/>
      <c r="H27" s="158"/>
      <c r="I27" s="190"/>
      <c r="J27" s="156"/>
      <c r="K27" s="156"/>
      <c r="L27" s="158"/>
    </row>
    <row r="28" s="128" customFormat="1" ht="22.05" customHeight="1" spans="1:12">
      <c r="A28" s="43"/>
      <c r="B28" s="162"/>
      <c r="C28" s="46"/>
      <c r="D28" s="156"/>
      <c r="E28" s="156"/>
      <c r="F28" s="156"/>
      <c r="G28" s="166"/>
      <c r="H28" s="158"/>
      <c r="I28" s="198" t="s">
        <v>43</v>
      </c>
      <c r="J28" s="156"/>
      <c r="K28" s="156"/>
      <c r="L28" s="158"/>
    </row>
    <row r="29" ht="28.05" customHeight="1" spans="1:15">
      <c r="A29" s="167" t="s">
        <v>34</v>
      </c>
      <c r="B29" s="168"/>
      <c r="C29" s="169" t="s">
        <v>44</v>
      </c>
      <c r="D29" s="170">
        <f t="shared" ref="D29:F29" si="0">SUM(D7:D28)</f>
        <v>6725000</v>
      </c>
      <c r="E29" s="170">
        <f t="shared" si="0"/>
        <v>134500</v>
      </c>
      <c r="F29" s="170">
        <f t="shared" si="0"/>
        <v>15500</v>
      </c>
      <c r="G29" s="171" t="s">
        <v>44</v>
      </c>
      <c r="H29" s="172">
        <f t="shared" ref="H29:L29" si="1">SUM(H7:H28)</f>
        <v>150000</v>
      </c>
      <c r="I29" s="171" t="s">
        <v>44</v>
      </c>
      <c r="J29" s="170">
        <f t="shared" si="1"/>
        <v>150000</v>
      </c>
      <c r="K29" s="170">
        <f t="shared" si="1"/>
        <v>53250</v>
      </c>
      <c r="L29" s="170">
        <f t="shared" si="1"/>
        <v>6671750</v>
      </c>
      <c r="O29" s="199" t="s">
        <v>45</v>
      </c>
    </row>
    <row r="30" ht="39" customHeight="1" spans="1:14">
      <c r="A30" s="50" t="s">
        <v>46</v>
      </c>
      <c r="B30" s="50"/>
      <c r="C30" s="173" t="s">
        <v>47</v>
      </c>
      <c r="D30" s="174" t="e">
        <f>SUBSTITUTE(SUBSTITUTE(TEXT(INT(J30),"[DBNum2][$-804]G/通用格式元"&amp;IF(INT(J30)=J30,"整",""))&amp;TEXT(MID(J30,FIND(".",J30&amp;".0")+1,1),"[DBNum2][$-804]G/通用格式角")&amp;TEXT(MID(J30,FIND(".",J30&amp;".0")+2,1),"[DBNum2][$-804]G/通用格式分"),"零角","零"),"零分","")</f>
        <v>#REF!</v>
      </c>
      <c r="E30" s="175"/>
      <c r="F30" s="175"/>
      <c r="G30" s="175"/>
      <c r="H30" s="176"/>
      <c r="I30" s="173" t="s">
        <v>48</v>
      </c>
      <c r="J30" s="200" t="e">
        <f>#REF!</f>
        <v>#REF!</v>
      </c>
      <c r="K30" s="201"/>
      <c r="L30" s="202"/>
      <c r="N30" s="4">
        <f>D29/C3</f>
        <v>0.318454266084379</v>
      </c>
    </row>
    <row r="31" ht="39" customHeight="1" spans="1:12">
      <c r="A31" s="149" t="s">
        <v>49</v>
      </c>
      <c r="B31" s="149"/>
      <c r="C31" s="177"/>
      <c r="D31" s="177"/>
      <c r="E31" s="177"/>
      <c r="F31" s="177"/>
      <c r="G31" s="177"/>
      <c r="H31" s="177"/>
      <c r="I31" s="149" t="s">
        <v>50</v>
      </c>
      <c r="J31" s="149" t="s">
        <v>51</v>
      </c>
      <c r="K31" s="149"/>
      <c r="L31" s="149"/>
    </row>
    <row r="32" ht="39" customHeight="1" spans="1:14">
      <c r="A32" s="50" t="s">
        <v>52</v>
      </c>
      <c r="B32" s="50"/>
      <c r="C32" s="178"/>
      <c r="D32" s="178"/>
      <c r="E32" s="178"/>
      <c r="F32" s="178"/>
      <c r="G32" s="178"/>
      <c r="H32" s="178"/>
      <c r="I32" s="50" t="s">
        <v>53</v>
      </c>
      <c r="J32" s="178"/>
      <c r="K32" s="178"/>
      <c r="L32" s="178"/>
      <c r="N32" s="4">
        <f>E29+F29</f>
        <v>150000</v>
      </c>
    </row>
    <row r="33" ht="39" customHeight="1" spans="1:12">
      <c r="A33" s="50" t="s">
        <v>54</v>
      </c>
      <c r="B33" s="50"/>
      <c r="C33" s="178"/>
      <c r="D33" s="178"/>
      <c r="E33" s="178"/>
      <c r="F33" s="178"/>
      <c r="G33" s="178"/>
      <c r="H33" s="178"/>
      <c r="I33" s="50" t="s">
        <v>55</v>
      </c>
      <c r="J33" s="203"/>
      <c r="K33" s="203"/>
      <c r="L33" s="203"/>
    </row>
    <row r="34" ht="39" customHeight="1" spans="1:12">
      <c r="A34" s="50" t="s">
        <v>56</v>
      </c>
      <c r="B34" s="50"/>
      <c r="C34" s="178"/>
      <c r="D34" s="178"/>
      <c r="E34" s="178"/>
      <c r="F34" s="178"/>
      <c r="G34" s="178"/>
      <c r="H34" s="178"/>
      <c r="I34" s="50" t="s">
        <v>57</v>
      </c>
      <c r="J34" s="203"/>
      <c r="K34" s="203"/>
      <c r="L34" s="203"/>
    </row>
    <row r="35" spans="7:12">
      <c r="G35" s="4"/>
      <c r="L35" s="130"/>
    </row>
    <row r="36" spans="7:12">
      <c r="G36" s="4"/>
      <c r="L36" s="130"/>
    </row>
    <row r="40" ht="13.5" spans="2:2">
      <c r="B40" s="179"/>
    </row>
    <row r="43" ht="13.5" spans="3:3">
      <c r="C43" s="179"/>
    </row>
  </sheetData>
  <mergeCells count="33">
    <mergeCell ref="A1:L1"/>
    <mergeCell ref="A2:B2"/>
    <mergeCell ref="C2:H2"/>
    <mergeCell ref="A3:B3"/>
    <mergeCell ref="C3:D3"/>
    <mergeCell ref="H3:I3"/>
    <mergeCell ref="A4:B4"/>
    <mergeCell ref="C4:D4"/>
    <mergeCell ref="H4:I4"/>
    <mergeCell ref="B5:D5"/>
    <mergeCell ref="E5:H5"/>
    <mergeCell ref="I5:J5"/>
    <mergeCell ref="K5:L5"/>
    <mergeCell ref="A29:B29"/>
    <mergeCell ref="A30:B30"/>
    <mergeCell ref="D30:H30"/>
    <mergeCell ref="J30:L30"/>
    <mergeCell ref="A31:B31"/>
    <mergeCell ref="C31:H31"/>
    <mergeCell ref="J31:L31"/>
    <mergeCell ref="A32:B32"/>
    <mergeCell ref="C32:H32"/>
    <mergeCell ref="J32:L32"/>
    <mergeCell ref="A33:B33"/>
    <mergeCell ref="C33:H33"/>
    <mergeCell ref="J33:L33"/>
    <mergeCell ref="A34:B34"/>
    <mergeCell ref="C34:H34"/>
    <mergeCell ref="J34:L34"/>
    <mergeCell ref="A5:A6"/>
    <mergeCell ref="G3:G4"/>
    <mergeCell ref="G13:G14"/>
    <mergeCell ref="L13:L1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25"/>
  <sheetViews>
    <sheetView zoomScale="85" zoomScaleNormal="85" topLeftCell="F1" workbookViewId="0">
      <pane ySplit="7" topLeftCell="A14" activePane="bottomLeft" state="frozen"/>
      <selection/>
      <selection pane="bottomLeft" activeCell="F17" sqref="F17"/>
    </sheetView>
  </sheetViews>
  <sheetFormatPr defaultColWidth="9" defaultRowHeight="11.25"/>
  <cols>
    <col min="1" max="1" width="3.21666666666667" style="5" customWidth="1"/>
    <col min="2" max="2" width="7.88333333333333" style="6" customWidth="1"/>
    <col min="3" max="3" width="12.2166666666667" style="5" customWidth="1"/>
    <col min="4" max="4" width="7.33333333333333" style="5" customWidth="1"/>
    <col min="5" max="5" width="16.1083333333333" style="7" customWidth="1"/>
    <col min="6" max="6" width="23.775" style="7" customWidth="1"/>
    <col min="7" max="7" width="10.775" style="7" customWidth="1"/>
    <col min="8" max="8" width="7.44166666666667" style="7" customWidth="1"/>
    <col min="9" max="9" width="10.3333333333333" style="7" customWidth="1"/>
    <col min="10" max="10" width="14.2166666666667" style="7" customWidth="1"/>
    <col min="11" max="12" width="9.44166666666667" style="7" customWidth="1"/>
    <col min="13" max="13" width="11.2166666666667" style="7" customWidth="1"/>
    <col min="14" max="14" width="15.8833333333333" style="7" customWidth="1"/>
    <col min="15" max="15" width="15" style="6" customWidth="1"/>
    <col min="16" max="16" width="12.6666666666667" style="7" customWidth="1"/>
    <col min="17" max="17" width="15" style="5" customWidth="1"/>
    <col min="18" max="18" width="11" style="7" customWidth="1"/>
    <col min="19" max="19" width="16.1083333333333" style="7" customWidth="1"/>
    <col min="20" max="20" width="15.8833333333333" style="5" customWidth="1"/>
    <col min="21" max="16384" width="9" style="5"/>
  </cols>
  <sheetData>
    <row r="1" s="1" customFormat="1" ht="24.9" customHeight="1" spans="1:19">
      <c r="A1" s="8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59</v>
      </c>
      <c r="I2" s="56"/>
      <c r="J2" s="10" t="s">
        <v>60</v>
      </c>
      <c r="K2" s="10"/>
      <c r="L2" s="10"/>
      <c r="M2" s="10"/>
      <c r="N2" s="57" t="s">
        <v>3</v>
      </c>
      <c r="O2" s="57"/>
      <c r="P2" s="58">
        <v>6199</v>
      </c>
      <c r="Q2" s="63" t="s">
        <v>4</v>
      </c>
      <c r="R2" s="63"/>
      <c r="S2" s="86" t="s">
        <v>61</v>
      </c>
      <c r="T2" s="86"/>
    </row>
    <row r="3" s="1" customFormat="1" ht="27.9" customHeight="1" spans="1:22">
      <c r="A3" s="9" t="s">
        <v>13</v>
      </c>
      <c r="B3" s="9"/>
      <c r="C3" s="12">
        <v>21117632</v>
      </c>
      <c r="D3" s="12"/>
      <c r="E3" s="12"/>
      <c r="F3" s="12" t="s">
        <v>62</v>
      </c>
      <c r="G3" s="13" t="s">
        <v>6</v>
      </c>
      <c r="H3" s="9" t="s">
        <v>63</v>
      </c>
      <c r="I3" s="9"/>
      <c r="J3" s="59" t="s">
        <v>64</v>
      </c>
      <c r="K3" s="59"/>
      <c r="L3" s="59"/>
      <c r="M3" s="59"/>
      <c r="N3" s="9" t="s">
        <v>65</v>
      </c>
      <c r="O3" s="9"/>
      <c r="P3" s="59" t="s">
        <v>17</v>
      </c>
      <c r="Q3" s="87" t="s">
        <v>18</v>
      </c>
      <c r="R3" s="88"/>
      <c r="S3" s="89" t="s">
        <v>66</v>
      </c>
      <c r="T3" s="89"/>
      <c r="V3"/>
    </row>
    <row r="4" s="1" customFormat="1" ht="27.9" customHeight="1" spans="1:20">
      <c r="A4" s="9" t="s">
        <v>19</v>
      </c>
      <c r="B4" s="9"/>
      <c r="C4" s="14"/>
      <c r="D4" s="14"/>
      <c r="E4" s="14"/>
      <c r="F4" s="12" t="s">
        <v>67</v>
      </c>
      <c r="G4" s="15"/>
      <c r="H4" s="9" t="s">
        <v>68</v>
      </c>
      <c r="I4" s="9"/>
      <c r="J4" s="59" t="s">
        <v>69</v>
      </c>
      <c r="K4" s="59"/>
      <c r="L4" s="59"/>
      <c r="M4" s="59"/>
      <c r="N4" s="9" t="s">
        <v>70</v>
      </c>
      <c r="O4" s="9"/>
      <c r="P4" s="60" t="s">
        <v>71</v>
      </c>
      <c r="Q4" s="12" t="s">
        <v>72</v>
      </c>
      <c r="R4" s="60" t="s">
        <v>73</v>
      </c>
      <c r="S4" s="90" t="s">
        <v>74</v>
      </c>
      <c r="T4" s="91" t="s">
        <v>75</v>
      </c>
    </row>
    <row r="5" s="1" customFormat="1" ht="27.9" customHeight="1" spans="1:20">
      <c r="A5" s="9" t="s">
        <v>23</v>
      </c>
      <c r="B5" s="16" t="s">
        <v>76</v>
      </c>
      <c r="C5" s="17"/>
      <c r="D5" s="17"/>
      <c r="E5" s="17"/>
      <c r="F5" s="18"/>
      <c r="G5" s="19" t="s">
        <v>77</v>
      </c>
      <c r="H5" s="16" t="s">
        <v>76</v>
      </c>
      <c r="I5" s="17"/>
      <c r="J5" s="18"/>
      <c r="K5" s="19" t="s">
        <v>78</v>
      </c>
      <c r="L5" s="16" t="s">
        <v>79</v>
      </c>
      <c r="M5" s="18"/>
      <c r="N5" s="16" t="s">
        <v>80</v>
      </c>
      <c r="O5" s="18"/>
      <c r="P5" s="61" t="s">
        <v>81</v>
      </c>
      <c r="Q5" s="92"/>
      <c r="R5" s="92"/>
      <c r="S5" s="90" t="s">
        <v>82</v>
      </c>
      <c r="T5" s="93" t="s">
        <v>83</v>
      </c>
    </row>
    <row r="6" s="1" customFormat="1" ht="27.9" customHeight="1" spans="1:20">
      <c r="A6" s="9"/>
      <c r="B6" s="20" t="s">
        <v>84</v>
      </c>
      <c r="C6" s="21"/>
      <c r="D6" s="21"/>
      <c r="E6" s="21"/>
      <c r="F6" s="22"/>
      <c r="G6" s="9"/>
      <c r="H6" s="20" t="s">
        <v>85</v>
      </c>
      <c r="I6" s="21"/>
      <c r="J6" s="22"/>
      <c r="K6" s="9" t="s">
        <v>86</v>
      </c>
      <c r="L6" s="20" t="s">
        <v>87</v>
      </c>
      <c r="M6" s="22"/>
      <c r="N6" s="20" t="s">
        <v>88</v>
      </c>
      <c r="O6" s="22"/>
      <c r="P6" s="62" t="s">
        <v>89</v>
      </c>
      <c r="Q6" s="94"/>
      <c r="R6" s="94"/>
      <c r="S6" s="90"/>
      <c r="T6" s="93"/>
    </row>
    <row r="7" s="1" customFormat="1" ht="27.9" customHeight="1" spans="1:20">
      <c r="A7" s="9"/>
      <c r="B7" s="23" t="s">
        <v>28</v>
      </c>
      <c r="C7" s="9" t="s">
        <v>90</v>
      </c>
      <c r="D7" s="9" t="s">
        <v>91</v>
      </c>
      <c r="E7" s="12" t="s">
        <v>92</v>
      </c>
      <c r="F7" s="12" t="s">
        <v>93</v>
      </c>
      <c r="G7" s="23" t="s">
        <v>94</v>
      </c>
      <c r="H7" s="9" t="s">
        <v>95</v>
      </c>
      <c r="I7" s="12" t="s">
        <v>30</v>
      </c>
      <c r="J7" s="12" t="s">
        <v>96</v>
      </c>
      <c r="K7" s="63" t="s">
        <v>30</v>
      </c>
      <c r="L7" s="12" t="s">
        <v>30</v>
      </c>
      <c r="M7" s="9" t="s">
        <v>96</v>
      </c>
      <c r="N7" s="9" t="s">
        <v>30</v>
      </c>
      <c r="O7" s="9" t="s">
        <v>96</v>
      </c>
      <c r="P7" s="12" t="s">
        <v>97</v>
      </c>
      <c r="Q7" s="12" t="s">
        <v>98</v>
      </c>
      <c r="R7" s="12" t="s">
        <v>99</v>
      </c>
      <c r="S7" s="90"/>
      <c r="T7" s="93"/>
    </row>
    <row r="8" ht="38.1" customHeight="1" spans="1:20">
      <c r="A8" s="24">
        <v>1</v>
      </c>
      <c r="B8" s="24" t="s">
        <v>100</v>
      </c>
      <c r="C8" s="24">
        <v>6725000</v>
      </c>
      <c r="D8" s="24"/>
      <c r="E8" s="24" t="s">
        <v>101</v>
      </c>
      <c r="F8" s="209" t="s">
        <v>102</v>
      </c>
      <c r="G8" s="24"/>
      <c r="H8" s="25">
        <v>0.02</v>
      </c>
      <c r="I8" s="64">
        <v>134500</v>
      </c>
      <c r="J8" s="65" t="s">
        <v>103</v>
      </c>
      <c r="K8" s="66"/>
      <c r="L8" s="66">
        <v>15500</v>
      </c>
      <c r="M8" s="65" t="s">
        <v>104</v>
      </c>
      <c r="N8" s="66">
        <v>53250</v>
      </c>
      <c r="O8" s="66" t="s">
        <v>42</v>
      </c>
      <c r="P8" s="66" t="s">
        <v>105</v>
      </c>
      <c r="Q8" s="66"/>
      <c r="R8" s="66"/>
      <c r="S8" s="66">
        <v>6661750</v>
      </c>
      <c r="T8" s="95"/>
    </row>
    <row r="9" ht="38.1" customHeight="1" spans="1:20">
      <c r="A9" s="26"/>
      <c r="B9" s="26"/>
      <c r="C9" s="26"/>
      <c r="D9" s="26"/>
      <c r="E9" s="27"/>
      <c r="F9" s="27"/>
      <c r="G9" s="26"/>
      <c r="H9" s="28"/>
      <c r="I9" s="64">
        <v>-134500</v>
      </c>
      <c r="J9" s="67"/>
      <c r="K9" s="68"/>
      <c r="L9" s="68"/>
      <c r="M9" s="67"/>
      <c r="N9" s="68"/>
      <c r="O9" s="68"/>
      <c r="P9" s="68"/>
      <c r="Q9" s="68"/>
      <c r="R9" s="68"/>
      <c r="S9" s="68"/>
      <c r="T9" s="95"/>
    </row>
    <row r="10" ht="27.9" customHeight="1" spans="1:20">
      <c r="A10" s="29">
        <v>2</v>
      </c>
      <c r="B10" s="30">
        <v>43851</v>
      </c>
      <c r="C10" s="29">
        <v>1000000</v>
      </c>
      <c r="D10" s="31"/>
      <c r="E10" s="32" t="s">
        <v>101</v>
      </c>
      <c r="F10" s="210" t="s">
        <v>102</v>
      </c>
      <c r="G10" s="31"/>
      <c r="H10" s="25">
        <v>0.02</v>
      </c>
      <c r="I10" s="31">
        <v>20000</v>
      </c>
      <c r="J10" s="65" t="s">
        <v>106</v>
      </c>
      <c r="K10" s="39"/>
      <c r="L10" s="39">
        <v>-15500</v>
      </c>
      <c r="M10" s="39" t="s">
        <v>107</v>
      </c>
      <c r="N10" s="69"/>
      <c r="O10" s="69"/>
      <c r="P10" s="70"/>
      <c r="Q10" s="96"/>
      <c r="R10" s="31"/>
      <c r="S10" s="31"/>
      <c r="T10" s="95"/>
    </row>
    <row r="11" ht="27.9" customHeight="1" spans="1:20">
      <c r="A11" s="29"/>
      <c r="B11" s="30">
        <v>43852</v>
      </c>
      <c r="C11" s="33"/>
      <c r="D11" s="33"/>
      <c r="E11" s="34" t="s">
        <v>108</v>
      </c>
      <c r="F11" s="35" t="s">
        <v>108</v>
      </c>
      <c r="G11" s="31"/>
      <c r="H11" s="28"/>
      <c r="I11" s="31">
        <v>-20000</v>
      </c>
      <c r="J11" s="67"/>
      <c r="K11" s="39"/>
      <c r="L11" s="39"/>
      <c r="M11" s="39"/>
      <c r="N11" s="69"/>
      <c r="O11" s="69"/>
      <c r="P11" s="70" t="s">
        <v>108</v>
      </c>
      <c r="Q11" s="96"/>
      <c r="R11" s="31"/>
      <c r="S11" s="31">
        <v>1000000</v>
      </c>
      <c r="T11" s="95"/>
    </row>
    <row r="12" ht="24.9" customHeight="1" spans="1:20">
      <c r="A12" s="24">
        <v>3</v>
      </c>
      <c r="B12" s="36">
        <v>43921</v>
      </c>
      <c r="C12" s="37">
        <v>2000000</v>
      </c>
      <c r="D12" s="33"/>
      <c r="E12" s="32" t="s">
        <v>101</v>
      </c>
      <c r="F12" s="211" t="s">
        <v>102</v>
      </c>
      <c r="G12" s="39"/>
      <c r="H12" s="25">
        <v>0.02</v>
      </c>
      <c r="I12" s="39">
        <v>40000</v>
      </c>
      <c r="J12" s="65" t="s">
        <v>106</v>
      </c>
      <c r="K12" s="39"/>
      <c r="L12" s="39">
        <v>20000</v>
      </c>
      <c r="M12" s="71" t="s">
        <v>109</v>
      </c>
      <c r="N12" s="69">
        <v>20000</v>
      </c>
      <c r="O12" s="69" t="s">
        <v>42</v>
      </c>
      <c r="P12" s="72"/>
      <c r="Q12" s="97"/>
      <c r="R12" s="98"/>
      <c r="S12" s="98"/>
      <c r="T12" s="99"/>
    </row>
    <row r="13" ht="24.9" customHeight="1" spans="1:20">
      <c r="A13" s="26"/>
      <c r="B13" s="40"/>
      <c r="C13" s="33"/>
      <c r="D13" s="33"/>
      <c r="E13" s="34" t="s">
        <v>110</v>
      </c>
      <c r="F13" s="31" t="s">
        <v>111</v>
      </c>
      <c r="G13" s="39"/>
      <c r="H13" s="28"/>
      <c r="I13" s="39">
        <v>-40000</v>
      </c>
      <c r="J13" s="67"/>
      <c r="K13" s="39"/>
      <c r="L13" s="39">
        <v>-20000</v>
      </c>
      <c r="M13" s="39" t="s">
        <v>107</v>
      </c>
      <c r="N13" s="69"/>
      <c r="O13" s="69"/>
      <c r="P13" s="70" t="s">
        <v>112</v>
      </c>
      <c r="Q13" s="97"/>
      <c r="R13" s="98"/>
      <c r="S13" s="98">
        <v>1980000</v>
      </c>
      <c r="T13" s="99"/>
    </row>
    <row r="14" s="3" customFormat="1" ht="24.9" customHeight="1" spans="1:20">
      <c r="A14" s="119">
        <v>4</v>
      </c>
      <c r="B14" s="120">
        <v>44036</v>
      </c>
      <c r="C14" s="121">
        <v>2698170.49</v>
      </c>
      <c r="D14" s="46"/>
      <c r="E14" s="34" t="s">
        <v>110</v>
      </c>
      <c r="F14" s="211" t="s">
        <v>102</v>
      </c>
      <c r="G14" s="49"/>
      <c r="H14" s="122">
        <v>0.02</v>
      </c>
      <c r="I14" s="49">
        <f>C14*H14</f>
        <v>53963.4098</v>
      </c>
      <c r="J14" s="125" t="s">
        <v>106</v>
      </c>
      <c r="K14" s="49"/>
      <c r="L14" s="49">
        <v>5000</v>
      </c>
      <c r="M14" s="110" t="s">
        <v>113</v>
      </c>
      <c r="N14" s="76">
        <f>C14*0.01</f>
        <v>26981.7049</v>
      </c>
      <c r="O14" s="76" t="s">
        <v>42</v>
      </c>
      <c r="P14" s="73"/>
      <c r="Q14" s="100"/>
      <c r="R14" s="101"/>
      <c r="S14" s="101"/>
      <c r="T14" s="102"/>
    </row>
    <row r="15" s="3" customFormat="1" ht="24.9" customHeight="1" spans="1:20">
      <c r="A15" s="123"/>
      <c r="B15" s="124"/>
      <c r="C15" s="46"/>
      <c r="D15" s="46"/>
      <c r="E15" s="47"/>
      <c r="F15" s="48"/>
      <c r="G15" s="49"/>
      <c r="H15" s="122"/>
      <c r="I15" s="49">
        <v>-53963.41</v>
      </c>
      <c r="J15" s="125"/>
      <c r="K15" s="49"/>
      <c r="L15" s="49">
        <v>-5000</v>
      </c>
      <c r="M15" s="49" t="s">
        <v>107</v>
      </c>
      <c r="N15" s="76"/>
      <c r="O15" s="76"/>
      <c r="P15" s="73"/>
      <c r="Q15" s="100"/>
      <c r="R15" s="101"/>
      <c r="S15" s="101"/>
      <c r="T15" s="102"/>
    </row>
    <row r="16" s="3" customFormat="1" ht="24.9" customHeight="1" spans="1:20">
      <c r="A16" s="123"/>
      <c r="B16" s="124"/>
      <c r="C16" s="46"/>
      <c r="D16" s="46"/>
      <c r="E16" s="47"/>
      <c r="F16" s="48"/>
      <c r="G16" s="49"/>
      <c r="H16" s="122"/>
      <c r="I16" s="49"/>
      <c r="J16" s="125"/>
      <c r="K16" s="49"/>
      <c r="L16" s="49"/>
      <c r="M16" s="49"/>
      <c r="N16" s="76"/>
      <c r="O16" s="76"/>
      <c r="P16" s="73"/>
      <c r="Q16" s="100"/>
      <c r="R16" s="101"/>
      <c r="S16" s="101"/>
      <c r="T16" s="102"/>
    </row>
    <row r="17" ht="24.9" customHeight="1" spans="1:20">
      <c r="A17" s="29"/>
      <c r="B17" s="44"/>
      <c r="C17" s="33"/>
      <c r="D17" s="33"/>
      <c r="E17" s="49"/>
      <c r="F17" s="48"/>
      <c r="G17" s="39"/>
      <c r="H17" s="39"/>
      <c r="I17" s="39"/>
      <c r="J17" s="39"/>
      <c r="K17" s="39"/>
      <c r="L17" s="39"/>
      <c r="M17" s="39"/>
      <c r="N17" s="69"/>
      <c r="O17" s="69"/>
      <c r="P17" s="126"/>
      <c r="Q17" s="100"/>
      <c r="R17" s="101"/>
      <c r="S17" s="101"/>
      <c r="T17" s="99"/>
    </row>
    <row r="18" ht="30" customHeight="1" spans="1:20">
      <c r="A18" s="52" t="s">
        <v>34</v>
      </c>
      <c r="B18" s="52"/>
      <c r="C18" s="107">
        <f>SUM(C8:C17)</f>
        <v>12423170.49</v>
      </c>
      <c r="D18" s="108">
        <f>SUM(D8:D11)</f>
        <v>0</v>
      </c>
      <c r="E18" s="109"/>
      <c r="F18" s="109"/>
      <c r="G18" s="109"/>
      <c r="H18" s="109"/>
      <c r="I18" s="112">
        <f>SUM(I8:I11)</f>
        <v>0</v>
      </c>
      <c r="J18" s="113"/>
      <c r="K18" s="112">
        <f>SUM(K8:K11)</f>
        <v>0</v>
      </c>
      <c r="L18" s="112">
        <f>SUM(L8:L17)</f>
        <v>0</v>
      </c>
      <c r="M18" s="113"/>
      <c r="N18" s="114">
        <f>SUM(N8:N17)</f>
        <v>100231.7049</v>
      </c>
      <c r="O18" s="69"/>
      <c r="P18" s="72"/>
      <c r="Q18" s="115"/>
      <c r="R18" s="116"/>
      <c r="S18" s="117">
        <f>SUM(S8:S17)</f>
        <v>9641750</v>
      </c>
      <c r="T18" s="118">
        <f>C18+D18-I18-K18-L18-N18-S18</f>
        <v>2681188.7851</v>
      </c>
    </row>
    <row r="19" ht="30" customHeight="1" spans="1:20">
      <c r="A19" s="52" t="s">
        <v>114</v>
      </c>
      <c r="B19" s="52"/>
      <c r="C19" s="52" t="s">
        <v>115</v>
      </c>
      <c r="D19" s="52"/>
      <c r="E19" s="52"/>
      <c r="F19" s="53"/>
      <c r="G19" s="54"/>
      <c r="H19" s="54"/>
      <c r="I19" s="54"/>
      <c r="J19" s="54"/>
      <c r="K19" s="78"/>
      <c r="L19" s="79" t="s">
        <v>116</v>
      </c>
      <c r="M19" s="80"/>
      <c r="N19" s="80"/>
      <c r="O19" s="81" t="s">
        <v>48</v>
      </c>
      <c r="P19" s="82"/>
      <c r="Q19" s="82"/>
      <c r="R19" s="82"/>
      <c r="S19" s="82"/>
      <c r="T19" s="82"/>
    </row>
    <row r="20" ht="30" customHeight="1" spans="1:22">
      <c r="A20" s="52"/>
      <c r="B20" s="52"/>
      <c r="C20" s="52" t="s">
        <v>117</v>
      </c>
      <c r="D20" s="52"/>
      <c r="E20" s="52"/>
      <c r="F20" s="53">
        <v>0</v>
      </c>
      <c r="G20" s="54"/>
      <c r="H20" s="54"/>
      <c r="I20" s="54"/>
      <c r="J20" s="54"/>
      <c r="K20" s="78"/>
      <c r="L20" s="83"/>
      <c r="M20" s="84"/>
      <c r="N20" s="84"/>
      <c r="O20" s="81" t="s">
        <v>47</v>
      </c>
      <c r="P20" s="127"/>
      <c r="Q20" s="127"/>
      <c r="R20" s="127"/>
      <c r="S20" s="127"/>
      <c r="T20" s="127"/>
      <c r="V20" s="5">
        <v>2681188</v>
      </c>
    </row>
    <row r="25" ht="13.5" spans="2:14">
      <c r="B25" s="55"/>
      <c r="G25" s="7">
        <f>C18*0.02</f>
        <v>248463.4098</v>
      </c>
      <c r="N25" s="7">
        <f>C14-N14</f>
        <v>2671188.7851</v>
      </c>
    </row>
  </sheetData>
  <mergeCells count="6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18:B18"/>
    <mergeCell ref="C19:E19"/>
    <mergeCell ref="F19:K19"/>
    <mergeCell ref="P19:T19"/>
    <mergeCell ref="C20:E20"/>
    <mergeCell ref="F20:K20"/>
    <mergeCell ref="P20:T20"/>
    <mergeCell ref="A5:A7"/>
    <mergeCell ref="A8:A9"/>
    <mergeCell ref="A10:A11"/>
    <mergeCell ref="A12:A13"/>
    <mergeCell ref="A14:A15"/>
    <mergeCell ref="B8:B9"/>
    <mergeCell ref="B12:B13"/>
    <mergeCell ref="B14:B15"/>
    <mergeCell ref="C8:C9"/>
    <mergeCell ref="D8:D9"/>
    <mergeCell ref="E8:E9"/>
    <mergeCell ref="F8:F9"/>
    <mergeCell ref="G8:G9"/>
    <mergeCell ref="H8:H9"/>
    <mergeCell ref="H10:H11"/>
    <mergeCell ref="H12:H13"/>
    <mergeCell ref="J8:J9"/>
    <mergeCell ref="J10:J11"/>
    <mergeCell ref="J12:J13"/>
    <mergeCell ref="K8:K9"/>
    <mergeCell ref="L8:L9"/>
    <mergeCell ref="M8:M9"/>
    <mergeCell ref="N8:N9"/>
    <mergeCell ref="O8:O9"/>
    <mergeCell ref="P8:P9"/>
    <mergeCell ref="Q8:Q9"/>
    <mergeCell ref="R8:R9"/>
    <mergeCell ref="S5:S7"/>
    <mergeCell ref="S8:S9"/>
    <mergeCell ref="T5:T7"/>
    <mergeCell ref="A19:B20"/>
    <mergeCell ref="L19:N2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29"/>
  <sheetViews>
    <sheetView workbookViewId="0">
      <pane ySplit="7" topLeftCell="A17" activePane="bottomLeft" state="frozen"/>
      <selection/>
      <selection pane="bottomLeft" activeCell="G4" sqref="G4"/>
    </sheetView>
  </sheetViews>
  <sheetFormatPr defaultColWidth="9" defaultRowHeight="11.25"/>
  <cols>
    <col min="1" max="1" width="3.21666666666667" style="5" customWidth="1"/>
    <col min="2" max="2" width="7.88333333333333" style="6" customWidth="1"/>
    <col min="3" max="3" width="12.2166666666667" style="5" customWidth="1"/>
    <col min="4" max="4" width="7.33333333333333" style="5" customWidth="1"/>
    <col min="5" max="5" width="16.1083333333333" style="7" customWidth="1"/>
    <col min="6" max="6" width="23.775" style="7" customWidth="1"/>
    <col min="7" max="7" width="10.775" style="7" customWidth="1"/>
    <col min="8" max="8" width="7.44166666666667" style="7" customWidth="1"/>
    <col min="9" max="9" width="10.3333333333333" style="7" customWidth="1"/>
    <col min="10" max="10" width="14.2166666666667" style="7" customWidth="1"/>
    <col min="11" max="12" width="9.44166666666667" style="7" customWidth="1"/>
    <col min="13" max="13" width="15.1083333333333" style="7" customWidth="1"/>
    <col min="14" max="14" width="15.8833333333333" style="7" customWidth="1"/>
    <col min="15" max="15" width="15" style="6" customWidth="1"/>
    <col min="16" max="16" width="12.6666666666667" style="7" customWidth="1"/>
    <col min="17" max="17" width="15" style="5" customWidth="1"/>
    <col min="18" max="18" width="11" style="7" customWidth="1"/>
    <col min="19" max="19" width="16.1083333333333" style="7" customWidth="1"/>
    <col min="20" max="20" width="15.8833333333333" style="5" customWidth="1"/>
    <col min="21" max="16384" width="9" style="5"/>
  </cols>
  <sheetData>
    <row r="1" s="1" customFormat="1" ht="24.9" customHeight="1" spans="1:19">
      <c r="A1" s="8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59</v>
      </c>
      <c r="I2" s="56"/>
      <c r="J2" s="10" t="s">
        <v>60</v>
      </c>
      <c r="K2" s="10"/>
      <c r="L2" s="10"/>
      <c r="M2" s="10"/>
      <c r="N2" s="57" t="s">
        <v>3</v>
      </c>
      <c r="O2" s="57"/>
      <c r="P2" s="58">
        <v>6199</v>
      </c>
      <c r="Q2" s="63" t="s">
        <v>4</v>
      </c>
      <c r="R2" s="63"/>
      <c r="S2" s="86" t="s">
        <v>61</v>
      </c>
      <c r="T2" s="86"/>
    </row>
    <row r="3" s="1" customFormat="1" ht="27.9" customHeight="1" spans="1:22">
      <c r="A3" s="9" t="s">
        <v>13</v>
      </c>
      <c r="B3" s="9"/>
      <c r="C3" s="12">
        <v>21117632</v>
      </c>
      <c r="D3" s="12"/>
      <c r="E3" s="12"/>
      <c r="F3" s="12" t="s">
        <v>62</v>
      </c>
      <c r="G3" s="13" t="s">
        <v>6</v>
      </c>
      <c r="H3" s="9" t="s">
        <v>63</v>
      </c>
      <c r="I3" s="9"/>
      <c r="J3" s="59" t="s">
        <v>64</v>
      </c>
      <c r="K3" s="59"/>
      <c r="L3" s="59"/>
      <c r="M3" s="59"/>
      <c r="N3" s="9" t="s">
        <v>65</v>
      </c>
      <c r="O3" s="9"/>
      <c r="P3" s="59" t="s">
        <v>17</v>
      </c>
      <c r="Q3" s="87" t="s">
        <v>18</v>
      </c>
      <c r="R3" s="88"/>
      <c r="S3" s="89" t="s">
        <v>66</v>
      </c>
      <c r="T3" s="89"/>
      <c r="V3"/>
    </row>
    <row r="4" s="1" customFormat="1" ht="27.9" customHeight="1" spans="1:20">
      <c r="A4" s="9" t="s">
        <v>19</v>
      </c>
      <c r="B4" s="9"/>
      <c r="C4" s="14"/>
      <c r="D4" s="14"/>
      <c r="E4" s="14"/>
      <c r="F4" s="12" t="s">
        <v>67</v>
      </c>
      <c r="G4" s="15"/>
      <c r="H4" s="9" t="s">
        <v>68</v>
      </c>
      <c r="I4" s="9"/>
      <c r="J4" s="59" t="s">
        <v>69</v>
      </c>
      <c r="K4" s="59"/>
      <c r="L4" s="59"/>
      <c r="M4" s="59"/>
      <c r="N4" s="9" t="s">
        <v>70</v>
      </c>
      <c r="O4" s="9"/>
      <c r="P4" s="60" t="s">
        <v>71</v>
      </c>
      <c r="Q4" s="12" t="s">
        <v>72</v>
      </c>
      <c r="R4" s="60" t="s">
        <v>73</v>
      </c>
      <c r="S4" s="90" t="s">
        <v>74</v>
      </c>
      <c r="T4" s="91" t="s">
        <v>75</v>
      </c>
    </row>
    <row r="5" s="1" customFormat="1" ht="27.9" customHeight="1" spans="1:20">
      <c r="A5" s="9" t="s">
        <v>23</v>
      </c>
      <c r="B5" s="16" t="s">
        <v>76</v>
      </c>
      <c r="C5" s="17"/>
      <c r="D5" s="17"/>
      <c r="E5" s="17"/>
      <c r="F5" s="18"/>
      <c r="G5" s="19" t="s">
        <v>77</v>
      </c>
      <c r="H5" s="16" t="s">
        <v>76</v>
      </c>
      <c r="I5" s="17"/>
      <c r="J5" s="18"/>
      <c r="K5" s="19" t="s">
        <v>78</v>
      </c>
      <c r="L5" s="16" t="s">
        <v>79</v>
      </c>
      <c r="M5" s="18"/>
      <c r="N5" s="16" t="s">
        <v>80</v>
      </c>
      <c r="O5" s="18"/>
      <c r="P5" s="61" t="s">
        <v>81</v>
      </c>
      <c r="Q5" s="92"/>
      <c r="R5" s="92"/>
      <c r="S5" s="90" t="s">
        <v>82</v>
      </c>
      <c r="T5" s="93" t="s">
        <v>83</v>
      </c>
    </row>
    <row r="6" s="1" customFormat="1" ht="27.9" customHeight="1" spans="1:20">
      <c r="A6" s="9"/>
      <c r="B6" s="20" t="s">
        <v>84</v>
      </c>
      <c r="C6" s="21"/>
      <c r="D6" s="21"/>
      <c r="E6" s="21"/>
      <c r="F6" s="22"/>
      <c r="G6" s="9"/>
      <c r="H6" s="20" t="s">
        <v>85</v>
      </c>
      <c r="I6" s="21"/>
      <c r="J6" s="22"/>
      <c r="K6" s="9" t="s">
        <v>86</v>
      </c>
      <c r="L6" s="20" t="s">
        <v>87</v>
      </c>
      <c r="M6" s="22"/>
      <c r="N6" s="20" t="s">
        <v>88</v>
      </c>
      <c r="O6" s="22"/>
      <c r="P6" s="62" t="s">
        <v>89</v>
      </c>
      <c r="Q6" s="94"/>
      <c r="R6" s="94"/>
      <c r="S6" s="90"/>
      <c r="T6" s="93"/>
    </row>
    <row r="7" s="1" customFormat="1" ht="27.9" customHeight="1" spans="1:20">
      <c r="A7" s="9"/>
      <c r="B7" s="23" t="s">
        <v>28</v>
      </c>
      <c r="C7" s="9" t="s">
        <v>90</v>
      </c>
      <c r="D7" s="9" t="s">
        <v>91</v>
      </c>
      <c r="E7" s="12" t="s">
        <v>92</v>
      </c>
      <c r="F7" s="12" t="s">
        <v>93</v>
      </c>
      <c r="G7" s="23" t="s">
        <v>94</v>
      </c>
      <c r="H7" s="9" t="s">
        <v>95</v>
      </c>
      <c r="I7" s="12" t="s">
        <v>30</v>
      </c>
      <c r="J7" s="12" t="s">
        <v>96</v>
      </c>
      <c r="K7" s="63" t="s">
        <v>30</v>
      </c>
      <c r="L7" s="12" t="s">
        <v>30</v>
      </c>
      <c r="M7" s="9" t="s">
        <v>96</v>
      </c>
      <c r="N7" s="9" t="s">
        <v>30</v>
      </c>
      <c r="O7" s="9" t="s">
        <v>96</v>
      </c>
      <c r="P7" s="12" t="s">
        <v>97</v>
      </c>
      <c r="Q7" s="12" t="s">
        <v>98</v>
      </c>
      <c r="R7" s="12" t="s">
        <v>99</v>
      </c>
      <c r="S7" s="90"/>
      <c r="T7" s="93"/>
    </row>
    <row r="8" ht="38.1" customHeight="1" spans="1:20">
      <c r="A8" s="24">
        <v>1</v>
      </c>
      <c r="B8" s="24" t="s">
        <v>100</v>
      </c>
      <c r="C8" s="24">
        <v>6725000</v>
      </c>
      <c r="D8" s="24"/>
      <c r="E8" s="24" t="s">
        <v>101</v>
      </c>
      <c r="F8" s="209" t="s">
        <v>102</v>
      </c>
      <c r="G8" s="24"/>
      <c r="H8" s="25">
        <v>0.02</v>
      </c>
      <c r="I8" s="64">
        <v>134500</v>
      </c>
      <c r="J8" s="65" t="s">
        <v>103</v>
      </c>
      <c r="K8" s="66"/>
      <c r="L8" s="66">
        <v>15500</v>
      </c>
      <c r="M8" s="65" t="s">
        <v>104</v>
      </c>
      <c r="N8" s="66">
        <v>53250</v>
      </c>
      <c r="O8" s="66" t="s">
        <v>42</v>
      </c>
      <c r="P8" s="66" t="s">
        <v>105</v>
      </c>
      <c r="Q8" s="66"/>
      <c r="R8" s="66"/>
      <c r="S8" s="66">
        <v>6661750</v>
      </c>
      <c r="T8" s="95"/>
    </row>
    <row r="9" ht="38.1" customHeight="1" spans="1:20">
      <c r="A9" s="26"/>
      <c r="B9" s="26"/>
      <c r="C9" s="26"/>
      <c r="D9" s="26"/>
      <c r="E9" s="27"/>
      <c r="F9" s="27"/>
      <c r="G9" s="26"/>
      <c r="H9" s="28"/>
      <c r="I9" s="64">
        <v>-134500</v>
      </c>
      <c r="J9" s="67"/>
      <c r="K9" s="68"/>
      <c r="L9" s="68"/>
      <c r="M9" s="67"/>
      <c r="N9" s="68"/>
      <c r="O9" s="68"/>
      <c r="P9" s="68"/>
      <c r="Q9" s="68"/>
      <c r="R9" s="68"/>
      <c r="S9" s="68"/>
      <c r="T9" s="95"/>
    </row>
    <row r="10" ht="27.9" customHeight="1" spans="1:20">
      <c r="A10" s="29">
        <v>2</v>
      </c>
      <c r="B10" s="30">
        <v>43851</v>
      </c>
      <c r="C10" s="29">
        <v>1000000</v>
      </c>
      <c r="D10" s="31"/>
      <c r="E10" s="32" t="s">
        <v>101</v>
      </c>
      <c r="F10" s="210" t="s">
        <v>102</v>
      </c>
      <c r="G10" s="31"/>
      <c r="H10" s="25">
        <v>0.02</v>
      </c>
      <c r="I10" s="31">
        <v>20000</v>
      </c>
      <c r="J10" s="65" t="s">
        <v>106</v>
      </c>
      <c r="K10" s="39"/>
      <c r="L10" s="39">
        <v>-15500</v>
      </c>
      <c r="M10" s="39" t="s">
        <v>107</v>
      </c>
      <c r="N10" s="69"/>
      <c r="O10" s="69"/>
      <c r="P10" s="70"/>
      <c r="Q10" s="96"/>
      <c r="R10" s="31"/>
      <c r="S10" s="31"/>
      <c r="T10" s="95"/>
    </row>
    <row r="11" ht="27.9" customHeight="1" spans="1:20">
      <c r="A11" s="29"/>
      <c r="B11" s="30">
        <v>43852</v>
      </c>
      <c r="C11" s="33"/>
      <c r="D11" s="33"/>
      <c r="E11" s="34" t="s">
        <v>108</v>
      </c>
      <c r="F11" s="35" t="s">
        <v>108</v>
      </c>
      <c r="G11" s="31"/>
      <c r="H11" s="28"/>
      <c r="I11" s="31">
        <v>-20000</v>
      </c>
      <c r="J11" s="67"/>
      <c r="K11" s="39"/>
      <c r="L11" s="39"/>
      <c r="M11" s="39"/>
      <c r="N11" s="69"/>
      <c r="O11" s="69"/>
      <c r="P11" s="70" t="s">
        <v>108</v>
      </c>
      <c r="Q11" s="96"/>
      <c r="R11" s="31"/>
      <c r="S11" s="31">
        <v>1000000</v>
      </c>
      <c r="T11" s="95"/>
    </row>
    <row r="12" ht="24.9" customHeight="1" spans="1:20">
      <c r="A12" s="24">
        <v>3</v>
      </c>
      <c r="B12" s="36">
        <v>43921</v>
      </c>
      <c r="C12" s="37">
        <v>2000000</v>
      </c>
      <c r="D12" s="33"/>
      <c r="E12" s="32" t="s">
        <v>101</v>
      </c>
      <c r="F12" s="211" t="s">
        <v>102</v>
      </c>
      <c r="G12" s="39"/>
      <c r="H12" s="25">
        <v>0.02</v>
      </c>
      <c r="I12" s="39">
        <v>40000</v>
      </c>
      <c r="J12" s="65" t="s">
        <v>106</v>
      </c>
      <c r="K12" s="39"/>
      <c r="L12" s="39">
        <v>20000</v>
      </c>
      <c r="M12" s="71" t="s">
        <v>109</v>
      </c>
      <c r="N12" s="69">
        <v>20000</v>
      </c>
      <c r="O12" s="69" t="s">
        <v>42</v>
      </c>
      <c r="P12" s="72"/>
      <c r="Q12" s="97"/>
      <c r="R12" s="98"/>
      <c r="S12" s="98"/>
      <c r="T12" s="99"/>
    </row>
    <row r="13" ht="24.9" customHeight="1" spans="1:20">
      <c r="A13" s="26"/>
      <c r="B13" s="40"/>
      <c r="C13" s="33"/>
      <c r="D13" s="33"/>
      <c r="E13" s="34" t="s">
        <v>110</v>
      </c>
      <c r="F13" s="31" t="s">
        <v>111</v>
      </c>
      <c r="G13" s="39"/>
      <c r="H13" s="28"/>
      <c r="I13" s="39">
        <v>-40000</v>
      </c>
      <c r="J13" s="67"/>
      <c r="K13" s="39"/>
      <c r="L13" s="39">
        <v>-20000</v>
      </c>
      <c r="M13" s="39" t="s">
        <v>107</v>
      </c>
      <c r="N13" s="69"/>
      <c r="O13" s="69"/>
      <c r="P13" s="70" t="s">
        <v>112</v>
      </c>
      <c r="Q13" s="97"/>
      <c r="R13" s="98"/>
      <c r="S13" s="98">
        <v>1980000</v>
      </c>
      <c r="T13" s="99"/>
    </row>
    <row r="14" s="3" customFormat="1" ht="39" customHeight="1" spans="1:20">
      <c r="A14" s="119">
        <v>4</v>
      </c>
      <c r="B14" s="120">
        <v>44036</v>
      </c>
      <c r="C14" s="121">
        <v>2698170.49</v>
      </c>
      <c r="D14" s="46"/>
      <c r="E14" s="34" t="s">
        <v>110</v>
      </c>
      <c r="F14" s="211" t="s">
        <v>102</v>
      </c>
      <c r="G14" s="49"/>
      <c r="H14" s="122">
        <v>0.02</v>
      </c>
      <c r="I14" s="49">
        <f>C14*H14</f>
        <v>53963.4098</v>
      </c>
      <c r="J14" s="125" t="s">
        <v>118</v>
      </c>
      <c r="K14" s="49"/>
      <c r="L14" s="49">
        <v>16484</v>
      </c>
      <c r="M14" s="110" t="s">
        <v>119</v>
      </c>
      <c r="N14" s="76">
        <f>C14*0.01</f>
        <v>26981.7049</v>
      </c>
      <c r="O14" s="76" t="s">
        <v>42</v>
      </c>
      <c r="P14" s="73"/>
      <c r="Q14" s="100"/>
      <c r="R14" s="101"/>
      <c r="S14" s="101"/>
      <c r="T14" s="102"/>
    </row>
    <row r="15" s="3" customFormat="1" ht="24.9" customHeight="1" spans="1:20">
      <c r="A15" s="123"/>
      <c r="B15" s="124"/>
      <c r="C15" s="46"/>
      <c r="D15" s="46"/>
      <c r="E15" s="47" t="s">
        <v>110</v>
      </c>
      <c r="F15" s="48" t="s">
        <v>111</v>
      </c>
      <c r="G15" s="49"/>
      <c r="H15" s="122"/>
      <c r="I15" s="49">
        <v>-53963.41</v>
      </c>
      <c r="J15" s="125"/>
      <c r="K15" s="49"/>
      <c r="L15" s="49">
        <v>-16484</v>
      </c>
      <c r="M15" s="49"/>
      <c r="N15" s="76"/>
      <c r="O15" s="76"/>
      <c r="P15" s="77" t="s">
        <v>112</v>
      </c>
      <c r="Q15" s="100"/>
      <c r="R15" s="101"/>
      <c r="S15" s="101">
        <v>2680000</v>
      </c>
      <c r="T15" s="102"/>
    </row>
    <row r="16" s="3" customFormat="1" ht="24.9" customHeight="1" spans="1:20">
      <c r="A16" s="123"/>
      <c r="B16" s="124"/>
      <c r="C16" s="46"/>
      <c r="D16" s="46"/>
      <c r="E16" s="47"/>
      <c r="F16" s="48"/>
      <c r="G16" s="49"/>
      <c r="H16" s="122"/>
      <c r="I16" s="49"/>
      <c r="J16" s="125"/>
      <c r="K16" s="49"/>
      <c r="L16" s="49">
        <v>5000</v>
      </c>
      <c r="M16" s="110" t="s">
        <v>113</v>
      </c>
      <c r="N16" s="76"/>
      <c r="O16" s="76"/>
      <c r="P16" s="73"/>
      <c r="Q16" s="100"/>
      <c r="R16" s="101"/>
      <c r="S16" s="101"/>
      <c r="T16" s="102"/>
    </row>
    <row r="17" ht="24.9" customHeight="1" spans="1:20">
      <c r="A17" s="29"/>
      <c r="B17" s="44"/>
      <c r="C17" s="33"/>
      <c r="D17" s="33"/>
      <c r="E17" s="49"/>
      <c r="F17" s="48"/>
      <c r="G17" s="39"/>
      <c r="H17" s="39"/>
      <c r="I17" s="39"/>
      <c r="J17" s="39"/>
      <c r="K17" s="39"/>
      <c r="L17" s="49">
        <v>-5000</v>
      </c>
      <c r="M17" s="39"/>
      <c r="N17" s="69"/>
      <c r="O17" s="69"/>
      <c r="P17" s="126"/>
      <c r="Q17" s="100"/>
      <c r="R17" s="101"/>
      <c r="S17" s="101"/>
      <c r="T17" s="99"/>
    </row>
    <row r="18" ht="30" customHeight="1" spans="1:20">
      <c r="A18" s="52" t="s">
        <v>34</v>
      </c>
      <c r="B18" s="52"/>
      <c r="C18" s="107">
        <f>SUM(C8:C17)</f>
        <v>12423170.49</v>
      </c>
      <c r="D18" s="108">
        <f>SUM(D8:D11)</f>
        <v>0</v>
      </c>
      <c r="E18" s="109"/>
      <c r="F18" s="109"/>
      <c r="G18" s="109"/>
      <c r="H18" s="109"/>
      <c r="I18" s="112">
        <f>SUM(I7:I16)</f>
        <v>-0.000200000002223533</v>
      </c>
      <c r="J18" s="113"/>
      <c r="K18" s="112">
        <f>SUM(K8:K11)</f>
        <v>0</v>
      </c>
      <c r="L18" s="112">
        <f>SUM(L8:L17)</f>
        <v>0</v>
      </c>
      <c r="M18" s="113"/>
      <c r="N18" s="114">
        <f>SUM(N8:N17)</f>
        <v>100231.7049</v>
      </c>
      <c r="O18" s="69"/>
      <c r="P18" s="72"/>
      <c r="Q18" s="115"/>
      <c r="R18" s="116"/>
      <c r="S18" s="117">
        <f>SUM(S8:S17)</f>
        <v>12321750</v>
      </c>
      <c r="T18" s="118">
        <f>C18+D18-I18-K18-L18-N18-S18</f>
        <v>1188.78529999964</v>
      </c>
    </row>
    <row r="19" ht="30" customHeight="1" spans="1:20">
      <c r="A19" s="52" t="s">
        <v>114</v>
      </c>
      <c r="B19" s="52"/>
      <c r="C19" s="52" t="s">
        <v>115</v>
      </c>
      <c r="D19" s="52"/>
      <c r="E19" s="52"/>
      <c r="F19" s="53">
        <f>P19</f>
        <v>2680000</v>
      </c>
      <c r="G19" s="54"/>
      <c r="H19" s="54"/>
      <c r="I19" s="54"/>
      <c r="J19" s="54"/>
      <c r="K19" s="78"/>
      <c r="L19" s="79" t="s">
        <v>116</v>
      </c>
      <c r="M19" s="80"/>
      <c r="N19" s="80"/>
      <c r="O19" s="81" t="s">
        <v>48</v>
      </c>
      <c r="P19" s="82">
        <v>2680000</v>
      </c>
      <c r="Q19" s="82"/>
      <c r="R19" s="82"/>
      <c r="S19" s="82"/>
      <c r="T19" s="82"/>
    </row>
    <row r="20" ht="30" customHeight="1" spans="1:20">
      <c r="A20" s="52"/>
      <c r="B20" s="52"/>
      <c r="C20" s="52" t="s">
        <v>117</v>
      </c>
      <c r="D20" s="52"/>
      <c r="E20" s="52"/>
      <c r="F20" s="53">
        <v>0</v>
      </c>
      <c r="G20" s="54"/>
      <c r="H20" s="54"/>
      <c r="I20" s="54"/>
      <c r="J20" s="54"/>
      <c r="K20" s="78"/>
      <c r="L20" s="83"/>
      <c r="M20" s="84"/>
      <c r="N20" s="84"/>
      <c r="O20" s="81" t="s">
        <v>47</v>
      </c>
      <c r="P20" s="85">
        <f>P19</f>
        <v>2680000</v>
      </c>
      <c r="Q20" s="85"/>
      <c r="R20" s="85"/>
      <c r="S20" s="85"/>
      <c r="T20" s="85"/>
    </row>
    <row r="23" spans="12:12">
      <c r="L23" s="7">
        <f>L14+15000</f>
        <v>31484</v>
      </c>
    </row>
    <row r="25" ht="13.5" spans="2:3">
      <c r="B25" s="55"/>
      <c r="C25" s="5">
        <v>2709394.32</v>
      </c>
    </row>
    <row r="29" spans="4:4">
      <c r="D29" s="5">
        <f>C25-C14</f>
        <v>11223.8299999996</v>
      </c>
    </row>
  </sheetData>
  <mergeCells count="6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18:B18"/>
    <mergeCell ref="C19:E19"/>
    <mergeCell ref="F19:K19"/>
    <mergeCell ref="P19:T19"/>
    <mergeCell ref="C20:E20"/>
    <mergeCell ref="F20:K20"/>
    <mergeCell ref="P20:T20"/>
    <mergeCell ref="A5:A7"/>
    <mergeCell ref="A8:A9"/>
    <mergeCell ref="A10:A11"/>
    <mergeCell ref="A12:A13"/>
    <mergeCell ref="A14:A15"/>
    <mergeCell ref="B8:B9"/>
    <mergeCell ref="B12:B13"/>
    <mergeCell ref="B14:B15"/>
    <mergeCell ref="C8:C9"/>
    <mergeCell ref="D8:D9"/>
    <mergeCell ref="E8:E9"/>
    <mergeCell ref="F8:F9"/>
    <mergeCell ref="G8:G9"/>
    <mergeCell ref="H8:H9"/>
    <mergeCell ref="H10:H11"/>
    <mergeCell ref="H12:H13"/>
    <mergeCell ref="J8:J9"/>
    <mergeCell ref="J10:J11"/>
    <mergeCell ref="J12:J13"/>
    <mergeCell ref="K8:K9"/>
    <mergeCell ref="L8:L9"/>
    <mergeCell ref="M8:M9"/>
    <mergeCell ref="N8:N9"/>
    <mergeCell ref="O8:O9"/>
    <mergeCell ref="P8:P9"/>
    <mergeCell ref="Q8:Q9"/>
    <mergeCell ref="R8:R9"/>
    <mergeCell ref="S5:S7"/>
    <mergeCell ref="S8:S9"/>
    <mergeCell ref="T5:T7"/>
    <mergeCell ref="A19:B20"/>
    <mergeCell ref="L19:N2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34"/>
  <sheetViews>
    <sheetView zoomScale="115" zoomScaleNormal="115" topLeftCell="D1" workbookViewId="0">
      <pane ySplit="7" topLeftCell="A29" activePane="bottomLeft" state="frozen"/>
      <selection/>
      <selection pane="bottomLeft" activeCell="F23" sqref="F23"/>
    </sheetView>
  </sheetViews>
  <sheetFormatPr defaultColWidth="9" defaultRowHeight="11.25"/>
  <cols>
    <col min="1" max="1" width="3.21666666666667" style="5" customWidth="1"/>
    <col min="2" max="2" width="7.88333333333333" style="6" customWidth="1"/>
    <col min="3" max="3" width="14.2166666666667" style="5" customWidth="1"/>
    <col min="4" max="4" width="7.33333333333333" style="5" customWidth="1"/>
    <col min="5" max="5" width="16.1083333333333" style="7" customWidth="1"/>
    <col min="6" max="6" width="23.775" style="7" customWidth="1"/>
    <col min="7" max="7" width="10.775" style="7" customWidth="1"/>
    <col min="8" max="8" width="7.44166666666667" style="7" customWidth="1"/>
    <col min="9" max="9" width="10.3333333333333" style="7" customWidth="1"/>
    <col min="10" max="10" width="14.2166666666667" style="7" customWidth="1"/>
    <col min="11" max="12" width="9.44166666666667" style="7" customWidth="1"/>
    <col min="13" max="13" width="15.1083333333333" style="7" customWidth="1"/>
    <col min="14" max="14" width="15.8833333333333" style="7" customWidth="1"/>
    <col min="15" max="15" width="15" style="6" customWidth="1"/>
    <col min="16" max="16" width="12.6666666666667" style="7" customWidth="1"/>
    <col min="17" max="17" width="15" style="5" customWidth="1"/>
    <col min="18" max="18" width="11" style="7" customWidth="1"/>
    <col min="19" max="19" width="16.1083333333333" style="7" customWidth="1"/>
    <col min="20" max="20" width="15.8833333333333" style="5" customWidth="1"/>
    <col min="21" max="16384" width="9" style="5"/>
  </cols>
  <sheetData>
    <row r="1" s="1" customFormat="1" ht="24.9" customHeight="1" spans="1:19">
      <c r="A1" s="8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59</v>
      </c>
      <c r="I2" s="56"/>
      <c r="J2" s="10" t="s">
        <v>60</v>
      </c>
      <c r="K2" s="10"/>
      <c r="L2" s="10"/>
      <c r="M2" s="10"/>
      <c r="N2" s="57" t="s">
        <v>3</v>
      </c>
      <c r="O2" s="57"/>
      <c r="P2" s="58">
        <v>6199</v>
      </c>
      <c r="Q2" s="63" t="s">
        <v>4</v>
      </c>
      <c r="R2" s="63"/>
      <c r="S2" s="86" t="s">
        <v>61</v>
      </c>
      <c r="T2" s="86"/>
    </row>
    <row r="3" s="1" customFormat="1" ht="27.9" customHeight="1" spans="1:22">
      <c r="A3" s="9" t="s">
        <v>13</v>
      </c>
      <c r="B3" s="9"/>
      <c r="C3" s="12">
        <v>21117632</v>
      </c>
      <c r="D3" s="12"/>
      <c r="E3" s="12"/>
      <c r="F3" s="12" t="s">
        <v>62</v>
      </c>
      <c r="G3" s="13" t="s">
        <v>6</v>
      </c>
      <c r="H3" s="9" t="s">
        <v>63</v>
      </c>
      <c r="I3" s="9"/>
      <c r="J3" s="59" t="s">
        <v>64</v>
      </c>
      <c r="K3" s="59"/>
      <c r="L3" s="59"/>
      <c r="M3" s="59"/>
      <c r="N3" s="9" t="s">
        <v>65</v>
      </c>
      <c r="O3" s="9"/>
      <c r="P3" s="59" t="s">
        <v>17</v>
      </c>
      <c r="Q3" s="87" t="s">
        <v>18</v>
      </c>
      <c r="R3" s="88"/>
      <c r="S3" s="89" t="s">
        <v>66</v>
      </c>
      <c r="T3" s="89"/>
      <c r="V3"/>
    </row>
    <row r="4" s="1" customFormat="1" ht="27.9" customHeight="1" spans="1:20">
      <c r="A4" s="9" t="s">
        <v>19</v>
      </c>
      <c r="B4" s="9"/>
      <c r="C4" s="14"/>
      <c r="D4" s="14"/>
      <c r="E4" s="14"/>
      <c r="F4" s="12" t="s">
        <v>67</v>
      </c>
      <c r="G4" s="15"/>
      <c r="H4" s="9" t="s">
        <v>68</v>
      </c>
      <c r="I4" s="9"/>
      <c r="J4" s="59" t="s">
        <v>69</v>
      </c>
      <c r="K4" s="59"/>
      <c r="L4" s="59"/>
      <c r="M4" s="59"/>
      <c r="N4" s="9" t="s">
        <v>70</v>
      </c>
      <c r="O4" s="9"/>
      <c r="P4" s="60" t="s">
        <v>71</v>
      </c>
      <c r="Q4" s="12" t="s">
        <v>72</v>
      </c>
      <c r="R4" s="60" t="s">
        <v>73</v>
      </c>
      <c r="S4" s="90" t="s">
        <v>74</v>
      </c>
      <c r="T4" s="91" t="s">
        <v>75</v>
      </c>
    </row>
    <row r="5" s="1" customFormat="1" ht="27.9" customHeight="1" spans="1:20">
      <c r="A5" s="9" t="s">
        <v>23</v>
      </c>
      <c r="B5" s="16" t="s">
        <v>76</v>
      </c>
      <c r="C5" s="17"/>
      <c r="D5" s="17"/>
      <c r="E5" s="17"/>
      <c r="F5" s="18"/>
      <c r="G5" s="19" t="s">
        <v>77</v>
      </c>
      <c r="H5" s="16" t="s">
        <v>76</v>
      </c>
      <c r="I5" s="17"/>
      <c r="J5" s="18"/>
      <c r="K5" s="19" t="s">
        <v>78</v>
      </c>
      <c r="L5" s="16" t="s">
        <v>79</v>
      </c>
      <c r="M5" s="18"/>
      <c r="N5" s="16" t="s">
        <v>80</v>
      </c>
      <c r="O5" s="18"/>
      <c r="P5" s="61" t="s">
        <v>81</v>
      </c>
      <c r="Q5" s="92"/>
      <c r="R5" s="92"/>
      <c r="S5" s="90" t="s">
        <v>82</v>
      </c>
      <c r="T5" s="93" t="s">
        <v>83</v>
      </c>
    </row>
    <row r="6" s="1" customFormat="1" ht="27.9" customHeight="1" spans="1:20">
      <c r="A6" s="9"/>
      <c r="B6" s="20" t="s">
        <v>84</v>
      </c>
      <c r="C6" s="21"/>
      <c r="D6" s="21"/>
      <c r="E6" s="21"/>
      <c r="F6" s="22"/>
      <c r="G6" s="9"/>
      <c r="H6" s="20" t="s">
        <v>85</v>
      </c>
      <c r="I6" s="21"/>
      <c r="J6" s="22"/>
      <c r="K6" s="9" t="s">
        <v>86</v>
      </c>
      <c r="L6" s="20" t="s">
        <v>87</v>
      </c>
      <c r="M6" s="22"/>
      <c r="N6" s="20" t="s">
        <v>88</v>
      </c>
      <c r="O6" s="22"/>
      <c r="P6" s="62" t="s">
        <v>89</v>
      </c>
      <c r="Q6" s="94"/>
      <c r="R6" s="94"/>
      <c r="S6" s="90"/>
      <c r="T6" s="93"/>
    </row>
    <row r="7" s="1" customFormat="1" ht="27.9" customHeight="1" spans="1:20">
      <c r="A7" s="9"/>
      <c r="B7" s="23" t="s">
        <v>28</v>
      </c>
      <c r="C7" s="9" t="s">
        <v>90</v>
      </c>
      <c r="D7" s="9" t="s">
        <v>91</v>
      </c>
      <c r="E7" s="12" t="s">
        <v>92</v>
      </c>
      <c r="F7" s="12" t="s">
        <v>93</v>
      </c>
      <c r="G7" s="23" t="s">
        <v>94</v>
      </c>
      <c r="H7" s="9" t="s">
        <v>95</v>
      </c>
      <c r="I7" s="12" t="s">
        <v>30</v>
      </c>
      <c r="J7" s="12" t="s">
        <v>96</v>
      </c>
      <c r="K7" s="63" t="s">
        <v>30</v>
      </c>
      <c r="L7" s="12" t="s">
        <v>30</v>
      </c>
      <c r="M7" s="9" t="s">
        <v>96</v>
      </c>
      <c r="N7" s="9" t="s">
        <v>30</v>
      </c>
      <c r="O7" s="9" t="s">
        <v>96</v>
      </c>
      <c r="P7" s="12" t="s">
        <v>97</v>
      </c>
      <c r="Q7" s="12" t="s">
        <v>98</v>
      </c>
      <c r="R7" s="12" t="s">
        <v>99</v>
      </c>
      <c r="S7" s="90"/>
      <c r="T7" s="93"/>
    </row>
    <row r="8" ht="38.1" customHeight="1" spans="1:20">
      <c r="A8" s="24">
        <v>1</v>
      </c>
      <c r="B8" s="24" t="s">
        <v>100</v>
      </c>
      <c r="C8" s="24">
        <v>6725000</v>
      </c>
      <c r="D8" s="24"/>
      <c r="E8" s="24" t="s">
        <v>101</v>
      </c>
      <c r="F8" s="209" t="s">
        <v>102</v>
      </c>
      <c r="G8" s="24"/>
      <c r="H8" s="25">
        <v>0.02</v>
      </c>
      <c r="I8" s="64">
        <v>134500</v>
      </c>
      <c r="J8" s="65" t="s">
        <v>103</v>
      </c>
      <c r="K8" s="66"/>
      <c r="L8" s="66">
        <v>15500</v>
      </c>
      <c r="M8" s="65" t="s">
        <v>104</v>
      </c>
      <c r="N8" s="66">
        <v>53250</v>
      </c>
      <c r="O8" s="66" t="s">
        <v>42</v>
      </c>
      <c r="P8" s="66" t="s">
        <v>105</v>
      </c>
      <c r="Q8" s="66"/>
      <c r="R8" s="66"/>
      <c r="S8" s="66">
        <v>6661750</v>
      </c>
      <c r="T8" s="95"/>
    </row>
    <row r="9" ht="38.1" customHeight="1" spans="1:20">
      <c r="A9" s="26"/>
      <c r="B9" s="26"/>
      <c r="C9" s="26"/>
      <c r="D9" s="26"/>
      <c r="E9" s="27"/>
      <c r="F9" s="27"/>
      <c r="G9" s="26"/>
      <c r="H9" s="28"/>
      <c r="I9" s="64">
        <v>-134500</v>
      </c>
      <c r="J9" s="67"/>
      <c r="K9" s="68"/>
      <c r="L9" s="68"/>
      <c r="M9" s="67"/>
      <c r="N9" s="68"/>
      <c r="O9" s="68"/>
      <c r="P9" s="68"/>
      <c r="Q9" s="68"/>
      <c r="R9" s="68"/>
      <c r="S9" s="68"/>
      <c r="T9" s="95"/>
    </row>
    <row r="10" ht="27.9" customHeight="1" spans="1:20">
      <c r="A10" s="29">
        <v>2</v>
      </c>
      <c r="B10" s="30">
        <v>43851</v>
      </c>
      <c r="C10" s="29">
        <v>1000000</v>
      </c>
      <c r="D10" s="31"/>
      <c r="E10" s="32" t="s">
        <v>101</v>
      </c>
      <c r="F10" s="210" t="s">
        <v>102</v>
      </c>
      <c r="G10" s="31"/>
      <c r="H10" s="25">
        <v>0.02</v>
      </c>
      <c r="I10" s="31">
        <v>20000</v>
      </c>
      <c r="J10" s="65" t="s">
        <v>106</v>
      </c>
      <c r="K10" s="39"/>
      <c r="L10" s="39">
        <v>-15500</v>
      </c>
      <c r="M10" s="39" t="s">
        <v>107</v>
      </c>
      <c r="N10" s="69"/>
      <c r="O10" s="69"/>
      <c r="P10" s="70"/>
      <c r="Q10" s="96"/>
      <c r="R10" s="31"/>
      <c r="S10" s="31"/>
      <c r="T10" s="95"/>
    </row>
    <row r="11" ht="27.9" customHeight="1" spans="1:20">
      <c r="A11" s="29"/>
      <c r="B11" s="30">
        <v>43852</v>
      </c>
      <c r="C11" s="33"/>
      <c r="D11" s="33"/>
      <c r="E11" s="34" t="s">
        <v>108</v>
      </c>
      <c r="F11" s="35" t="s">
        <v>108</v>
      </c>
      <c r="G11" s="31"/>
      <c r="H11" s="28"/>
      <c r="I11" s="31">
        <v>-20000</v>
      </c>
      <c r="J11" s="67"/>
      <c r="K11" s="39"/>
      <c r="L11" s="39"/>
      <c r="M11" s="39"/>
      <c r="N11" s="69"/>
      <c r="O11" s="69"/>
      <c r="P11" s="70" t="s">
        <v>108</v>
      </c>
      <c r="Q11" s="96"/>
      <c r="R11" s="31"/>
      <c r="S11" s="31">
        <v>1000000</v>
      </c>
      <c r="T11" s="95"/>
    </row>
    <row r="12" ht="24.9" customHeight="1" spans="1:20">
      <c r="A12" s="24">
        <v>3</v>
      </c>
      <c r="B12" s="36">
        <v>43921</v>
      </c>
      <c r="C12" s="37">
        <v>2000000</v>
      </c>
      <c r="D12" s="33"/>
      <c r="E12" s="32" t="s">
        <v>101</v>
      </c>
      <c r="F12" s="211" t="s">
        <v>102</v>
      </c>
      <c r="G12" s="39"/>
      <c r="H12" s="25">
        <v>0.02</v>
      </c>
      <c r="I12" s="39">
        <v>40000</v>
      </c>
      <c r="J12" s="65" t="s">
        <v>106</v>
      </c>
      <c r="K12" s="39"/>
      <c r="L12" s="39">
        <v>20000</v>
      </c>
      <c r="M12" s="71" t="s">
        <v>109</v>
      </c>
      <c r="N12" s="69">
        <v>20000</v>
      </c>
      <c r="O12" s="69" t="s">
        <v>42</v>
      </c>
      <c r="P12" s="72"/>
      <c r="Q12" s="97"/>
      <c r="R12" s="98"/>
      <c r="S12" s="98"/>
      <c r="T12" s="99"/>
    </row>
    <row r="13" ht="24.9" customHeight="1" spans="1:20">
      <c r="A13" s="26"/>
      <c r="B13" s="40"/>
      <c r="C13" s="33"/>
      <c r="D13" s="33"/>
      <c r="E13" s="34" t="s">
        <v>110</v>
      </c>
      <c r="F13" s="31" t="s">
        <v>111</v>
      </c>
      <c r="G13" s="39"/>
      <c r="H13" s="28"/>
      <c r="I13" s="39">
        <v>-40000</v>
      </c>
      <c r="J13" s="67"/>
      <c r="K13" s="39"/>
      <c r="L13" s="39">
        <v>-20000</v>
      </c>
      <c r="M13" s="39" t="s">
        <v>107</v>
      </c>
      <c r="N13" s="69"/>
      <c r="O13" s="69"/>
      <c r="P13" s="70" t="s">
        <v>112</v>
      </c>
      <c r="Q13" s="97"/>
      <c r="R13" s="98"/>
      <c r="S13" s="98">
        <v>1980000</v>
      </c>
      <c r="T13" s="99"/>
    </row>
    <row r="14" s="2" customFormat="1" ht="39" customHeight="1" spans="1:20">
      <c r="A14" s="27">
        <v>4</v>
      </c>
      <c r="B14" s="41">
        <v>44036</v>
      </c>
      <c r="C14" s="42">
        <v>2698170.49</v>
      </c>
      <c r="D14" s="33"/>
      <c r="E14" s="34" t="s">
        <v>110</v>
      </c>
      <c r="F14" s="211" t="s">
        <v>102</v>
      </c>
      <c r="G14" s="39"/>
      <c r="H14" s="28">
        <v>0.02</v>
      </c>
      <c r="I14" s="39">
        <f>C14*H14</f>
        <v>53963.4098</v>
      </c>
      <c r="J14" s="67" t="s">
        <v>118</v>
      </c>
      <c r="K14" s="39"/>
      <c r="L14" s="39">
        <v>16484</v>
      </c>
      <c r="M14" s="71" t="s">
        <v>119</v>
      </c>
      <c r="N14" s="69">
        <f>C14*0.01</f>
        <v>26981.7049</v>
      </c>
      <c r="O14" s="69" t="s">
        <v>42</v>
      </c>
      <c r="P14" s="73"/>
      <c r="Q14" s="97"/>
      <c r="R14" s="98"/>
      <c r="S14" s="98"/>
      <c r="T14" s="99"/>
    </row>
    <row r="15" s="2" customFormat="1" ht="24.9" customHeight="1" spans="1:20">
      <c r="A15" s="26"/>
      <c r="B15" s="40"/>
      <c r="C15" s="33"/>
      <c r="D15" s="33"/>
      <c r="E15" s="34" t="s">
        <v>110</v>
      </c>
      <c r="F15" s="31" t="s">
        <v>111</v>
      </c>
      <c r="G15" s="39"/>
      <c r="H15" s="28"/>
      <c r="I15" s="39">
        <v>-53963.41</v>
      </c>
      <c r="J15" s="67"/>
      <c r="K15" s="39"/>
      <c r="L15" s="39">
        <v>-16484</v>
      </c>
      <c r="M15" s="39"/>
      <c r="N15" s="69"/>
      <c r="O15" s="69"/>
      <c r="P15" s="70" t="s">
        <v>112</v>
      </c>
      <c r="Q15" s="97"/>
      <c r="R15" s="98"/>
      <c r="S15" s="98">
        <v>2680000</v>
      </c>
      <c r="T15" s="99"/>
    </row>
    <row r="16" s="2" customFormat="1" ht="24.9" customHeight="1" spans="1:20">
      <c r="A16" s="26"/>
      <c r="B16" s="40"/>
      <c r="C16" s="33"/>
      <c r="D16" s="33"/>
      <c r="E16" s="34"/>
      <c r="F16" s="31"/>
      <c r="G16" s="39"/>
      <c r="H16" s="28"/>
      <c r="I16" s="39"/>
      <c r="J16" s="67"/>
      <c r="K16" s="39"/>
      <c r="L16" s="39">
        <v>5000</v>
      </c>
      <c r="M16" s="71" t="s">
        <v>113</v>
      </c>
      <c r="N16" s="69"/>
      <c r="O16" s="69"/>
      <c r="P16" s="73"/>
      <c r="Q16" s="97"/>
      <c r="R16" s="98"/>
      <c r="S16" s="98"/>
      <c r="T16" s="99"/>
    </row>
    <row r="17" s="2" customFormat="1" ht="24.9" customHeight="1" spans="1:20">
      <c r="A17" s="26"/>
      <c r="B17" s="40"/>
      <c r="C17" s="33"/>
      <c r="D17" s="33"/>
      <c r="E17" s="34"/>
      <c r="F17" s="31"/>
      <c r="G17" s="39"/>
      <c r="H17" s="28"/>
      <c r="I17" s="39"/>
      <c r="J17" s="67"/>
      <c r="K17" s="39"/>
      <c r="L17" s="39">
        <v>-5000</v>
      </c>
      <c r="M17" s="71"/>
      <c r="N17" s="69"/>
      <c r="O17" s="69"/>
      <c r="P17" s="73"/>
      <c r="Q17" s="97"/>
      <c r="R17" s="98"/>
      <c r="S17" s="98"/>
      <c r="T17" s="99"/>
    </row>
    <row r="18" s="2" customFormat="1" ht="24.9" customHeight="1" spans="1:20">
      <c r="A18" s="26">
        <v>5</v>
      </c>
      <c r="B18" s="40">
        <v>44165</v>
      </c>
      <c r="C18" s="42">
        <v>2010000</v>
      </c>
      <c r="D18" s="33"/>
      <c r="E18" s="32" t="s">
        <v>101</v>
      </c>
      <c r="F18" s="211" t="s">
        <v>102</v>
      </c>
      <c r="G18" s="39"/>
      <c r="H18" s="28">
        <v>0.02</v>
      </c>
      <c r="I18" s="39">
        <f>C18*H18</f>
        <v>40200</v>
      </c>
      <c r="J18" s="67" t="s">
        <v>106</v>
      </c>
      <c r="K18" s="39"/>
      <c r="L18" s="39"/>
      <c r="M18" s="71"/>
      <c r="N18" s="69"/>
      <c r="O18" s="69"/>
      <c r="P18" s="73"/>
      <c r="Q18" s="97"/>
      <c r="R18" s="98"/>
      <c r="S18" s="98"/>
      <c r="T18" s="99"/>
    </row>
    <row r="19" ht="24.9" customHeight="1" spans="1:20">
      <c r="A19" s="29"/>
      <c r="B19" s="30"/>
      <c r="C19" s="33"/>
      <c r="D19" s="33"/>
      <c r="E19" s="34" t="s">
        <v>110</v>
      </c>
      <c r="F19" s="31" t="s">
        <v>111</v>
      </c>
      <c r="G19" s="39"/>
      <c r="H19" s="39"/>
      <c r="I19" s="39">
        <v>-40200</v>
      </c>
      <c r="J19" s="39"/>
      <c r="K19" s="39"/>
      <c r="L19" s="74"/>
      <c r="M19" s="39"/>
      <c r="N19" s="69"/>
      <c r="O19" s="69"/>
      <c r="P19" s="70" t="s">
        <v>112</v>
      </c>
      <c r="Q19" s="97"/>
      <c r="R19" s="98"/>
      <c r="S19" s="98">
        <v>2010000</v>
      </c>
      <c r="T19" s="99"/>
    </row>
    <row r="20" s="3" customFormat="1" ht="24.9" customHeight="1" spans="1:20">
      <c r="A20" s="43">
        <v>6</v>
      </c>
      <c r="B20" s="44">
        <v>44236</v>
      </c>
      <c r="C20" s="45">
        <v>3000000</v>
      </c>
      <c r="D20" s="46"/>
      <c r="E20" s="104" t="s">
        <v>120</v>
      </c>
      <c r="F20" s="212" t="s">
        <v>102</v>
      </c>
      <c r="G20" s="49"/>
      <c r="H20" s="106">
        <v>0.02</v>
      </c>
      <c r="I20" s="49">
        <v>60000</v>
      </c>
      <c r="J20" s="110" t="s">
        <v>106</v>
      </c>
      <c r="K20" s="49"/>
      <c r="L20" s="75"/>
      <c r="M20" s="49"/>
      <c r="N20" s="76"/>
      <c r="O20" s="76"/>
      <c r="P20" s="111"/>
      <c r="Q20" s="100"/>
      <c r="R20" s="101"/>
      <c r="S20" s="101"/>
      <c r="T20" s="102"/>
    </row>
    <row r="21" s="3" customFormat="1" ht="24.9" customHeight="1" spans="1:20">
      <c r="A21" s="43"/>
      <c r="B21" s="44"/>
      <c r="C21" s="46"/>
      <c r="D21" s="46"/>
      <c r="E21" s="47" t="s">
        <v>110</v>
      </c>
      <c r="F21" s="48" t="s">
        <v>111</v>
      </c>
      <c r="G21" s="49"/>
      <c r="H21" s="49"/>
      <c r="I21" s="49">
        <v>-60000</v>
      </c>
      <c r="J21" s="49"/>
      <c r="K21" s="49"/>
      <c r="L21" s="75"/>
      <c r="M21" s="49"/>
      <c r="N21" s="76"/>
      <c r="O21" s="76"/>
      <c r="P21" s="77" t="s">
        <v>112</v>
      </c>
      <c r="Q21" s="100"/>
      <c r="R21" s="101"/>
      <c r="S21" s="101">
        <v>3000000</v>
      </c>
      <c r="T21" s="102"/>
    </row>
    <row r="22" s="3" customFormat="1" ht="24.9" customHeight="1" spans="1:20">
      <c r="A22" s="43"/>
      <c r="B22" s="44"/>
      <c r="C22" s="46"/>
      <c r="D22" s="46"/>
      <c r="E22" s="47"/>
      <c r="F22" s="48"/>
      <c r="G22" s="49"/>
      <c r="H22" s="49"/>
      <c r="I22" s="49"/>
      <c r="J22" s="49"/>
      <c r="K22" s="49"/>
      <c r="L22" s="75"/>
      <c r="M22" s="49"/>
      <c r="N22" s="76"/>
      <c r="O22" s="76"/>
      <c r="P22" s="111"/>
      <c r="Q22" s="100"/>
      <c r="R22" s="101"/>
      <c r="S22" s="101"/>
      <c r="T22" s="102"/>
    </row>
    <row r="23" ht="30" customHeight="1" spans="1:20">
      <c r="A23" s="52" t="s">
        <v>34</v>
      </c>
      <c r="B23" s="52"/>
      <c r="C23" s="107">
        <f>SUM(C8:C21)</f>
        <v>17433170.49</v>
      </c>
      <c r="D23" s="108">
        <f>SUM(D8:D11)</f>
        <v>0</v>
      </c>
      <c r="E23" s="109"/>
      <c r="F23" s="109"/>
      <c r="G23" s="109"/>
      <c r="H23" s="109"/>
      <c r="I23" s="112">
        <f>SUM(I7:I21)</f>
        <v>-0.000200000002223533</v>
      </c>
      <c r="J23" s="113"/>
      <c r="K23" s="112">
        <f>SUM(K8:K11)</f>
        <v>0</v>
      </c>
      <c r="L23" s="112">
        <f>SUM(L8:L18)</f>
        <v>0</v>
      </c>
      <c r="M23" s="113"/>
      <c r="N23" s="114">
        <f>SUM(N8:N19)</f>
        <v>100231.7049</v>
      </c>
      <c r="O23" s="69"/>
      <c r="P23" s="72"/>
      <c r="Q23" s="115"/>
      <c r="R23" s="116"/>
      <c r="S23" s="117">
        <f>SUM(S8:S22)</f>
        <v>17331750</v>
      </c>
      <c r="T23" s="118">
        <f>C23+D23-I23-K23-L23-N23-S23</f>
        <v>1188.7853000015</v>
      </c>
    </row>
    <row r="24" ht="30" customHeight="1" spans="1:20">
      <c r="A24" s="52" t="s">
        <v>114</v>
      </c>
      <c r="B24" s="52"/>
      <c r="C24" s="52" t="s">
        <v>115</v>
      </c>
      <c r="D24" s="52"/>
      <c r="E24" s="52"/>
      <c r="F24" s="53">
        <f>P24</f>
        <v>3000000</v>
      </c>
      <c r="G24" s="54"/>
      <c r="H24" s="54"/>
      <c r="I24" s="54"/>
      <c r="J24" s="54"/>
      <c r="K24" s="78"/>
      <c r="L24" s="79" t="s">
        <v>116</v>
      </c>
      <c r="M24" s="80"/>
      <c r="N24" s="80"/>
      <c r="O24" s="81" t="s">
        <v>48</v>
      </c>
      <c r="P24" s="82">
        <f>S21</f>
        <v>3000000</v>
      </c>
      <c r="Q24" s="82"/>
      <c r="R24" s="82"/>
      <c r="S24" s="82"/>
      <c r="T24" s="82"/>
    </row>
    <row r="25" ht="30" customHeight="1" spans="1:20">
      <c r="A25" s="52"/>
      <c r="B25" s="52"/>
      <c r="C25" s="52" t="s">
        <v>117</v>
      </c>
      <c r="D25" s="52"/>
      <c r="E25" s="52"/>
      <c r="F25" s="53">
        <v>0</v>
      </c>
      <c r="G25" s="54"/>
      <c r="H25" s="54"/>
      <c r="I25" s="54"/>
      <c r="J25" s="54"/>
      <c r="K25" s="78"/>
      <c r="L25" s="83"/>
      <c r="M25" s="84"/>
      <c r="N25" s="84"/>
      <c r="O25" s="81" t="s">
        <v>47</v>
      </c>
      <c r="P25" s="85">
        <f>P24</f>
        <v>3000000</v>
      </c>
      <c r="Q25" s="85"/>
      <c r="R25" s="85"/>
      <c r="S25" s="85"/>
      <c r="T25" s="85"/>
    </row>
    <row r="28" spans="12:12">
      <c r="L28" s="7">
        <f>L14+15000</f>
        <v>31484</v>
      </c>
    </row>
    <row r="30" ht="13.5" spans="2:3">
      <c r="B30" s="55"/>
      <c r="C30" s="5">
        <v>2709394.32</v>
      </c>
    </row>
    <row r="34" spans="4:4">
      <c r="D34" s="5">
        <f>C30-C14</f>
        <v>11223.8299999996</v>
      </c>
    </row>
  </sheetData>
  <mergeCells count="6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3:B23"/>
    <mergeCell ref="C24:E24"/>
    <mergeCell ref="F24:K24"/>
    <mergeCell ref="P24:T24"/>
    <mergeCell ref="C25:E25"/>
    <mergeCell ref="F25:K25"/>
    <mergeCell ref="P25:T25"/>
    <mergeCell ref="A5:A7"/>
    <mergeCell ref="A8:A9"/>
    <mergeCell ref="A10:A11"/>
    <mergeCell ref="A12:A13"/>
    <mergeCell ref="A14:A15"/>
    <mergeCell ref="B8:B9"/>
    <mergeCell ref="B12:B13"/>
    <mergeCell ref="B14:B15"/>
    <mergeCell ref="C8:C9"/>
    <mergeCell ref="D8:D9"/>
    <mergeCell ref="E8:E9"/>
    <mergeCell ref="F8:F9"/>
    <mergeCell ref="G8:G9"/>
    <mergeCell ref="H8:H9"/>
    <mergeCell ref="H10:H11"/>
    <mergeCell ref="H12:H13"/>
    <mergeCell ref="J8:J9"/>
    <mergeCell ref="J10:J11"/>
    <mergeCell ref="J12:J13"/>
    <mergeCell ref="K8:K9"/>
    <mergeCell ref="L8:L9"/>
    <mergeCell ref="M8:M9"/>
    <mergeCell ref="N8:N9"/>
    <mergeCell ref="O8:O9"/>
    <mergeCell ref="P8:P9"/>
    <mergeCell ref="Q8:Q9"/>
    <mergeCell ref="R8:R9"/>
    <mergeCell ref="S5:S7"/>
    <mergeCell ref="S8:S9"/>
    <mergeCell ref="T5:T7"/>
    <mergeCell ref="A24:B25"/>
    <mergeCell ref="L24:N2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V37"/>
  <sheetViews>
    <sheetView tabSelected="1" topLeftCell="E1" workbookViewId="0">
      <pane ySplit="7" topLeftCell="A8" activePane="bottomLeft" state="frozen"/>
      <selection/>
      <selection pane="bottomLeft" activeCell="J23" sqref="J23"/>
    </sheetView>
  </sheetViews>
  <sheetFormatPr defaultColWidth="9" defaultRowHeight="11.25"/>
  <cols>
    <col min="1" max="1" width="3.21666666666667" style="5" customWidth="1"/>
    <col min="2" max="2" width="7.88333333333333" style="6" customWidth="1"/>
    <col min="3" max="3" width="12.125" style="5" customWidth="1"/>
    <col min="4" max="4" width="7.33333333333333" style="5" customWidth="1"/>
    <col min="5" max="5" width="10.5916666666667" style="7" customWidth="1"/>
    <col min="6" max="6" width="11.6166666666667" style="7" customWidth="1"/>
    <col min="7" max="7" width="10.775" style="7" customWidth="1"/>
    <col min="8" max="8" width="7.44166666666667" style="7" customWidth="1"/>
    <col min="9" max="9" width="11.6166666666667" style="7" customWidth="1"/>
    <col min="10" max="10" width="14.2166666666667" style="7" customWidth="1"/>
    <col min="11" max="12" width="9.44166666666667" style="7" customWidth="1"/>
    <col min="13" max="13" width="5.875" style="7" customWidth="1"/>
    <col min="14" max="14" width="12.0583333333333" style="7" customWidth="1"/>
    <col min="15" max="15" width="15" style="6" customWidth="1"/>
    <col min="16" max="16" width="12.6666666666667" style="7" customWidth="1"/>
    <col min="17" max="17" width="15" style="5" customWidth="1"/>
    <col min="18" max="18" width="11" style="7" customWidth="1"/>
    <col min="19" max="19" width="16.1083333333333" style="7" customWidth="1"/>
    <col min="20" max="20" width="10.575" style="5" customWidth="1"/>
    <col min="21" max="16384" width="9" style="5"/>
  </cols>
  <sheetData>
    <row r="1" s="1" customFormat="1" ht="24.9" customHeight="1" spans="1:19">
      <c r="A1" s="8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59</v>
      </c>
      <c r="I2" s="56"/>
      <c r="J2" s="10" t="s">
        <v>60</v>
      </c>
      <c r="K2" s="10"/>
      <c r="L2" s="10"/>
      <c r="M2" s="10"/>
      <c r="N2" s="57" t="s">
        <v>3</v>
      </c>
      <c r="O2" s="57"/>
      <c r="P2" s="58">
        <v>6199</v>
      </c>
      <c r="Q2" s="63" t="s">
        <v>4</v>
      </c>
      <c r="R2" s="63"/>
      <c r="S2" s="86" t="s">
        <v>61</v>
      </c>
      <c r="T2" s="86"/>
    </row>
    <row r="3" s="1" customFormat="1" ht="27.9" customHeight="1" spans="1:22">
      <c r="A3" s="9" t="s">
        <v>13</v>
      </c>
      <c r="B3" s="9"/>
      <c r="C3" s="12">
        <v>21117632</v>
      </c>
      <c r="D3" s="12"/>
      <c r="E3" s="12"/>
      <c r="F3" s="12" t="s">
        <v>62</v>
      </c>
      <c r="G3" s="13" t="s">
        <v>6</v>
      </c>
      <c r="H3" s="9" t="s">
        <v>63</v>
      </c>
      <c r="I3" s="9"/>
      <c r="J3" s="59" t="s">
        <v>64</v>
      </c>
      <c r="K3" s="59"/>
      <c r="L3" s="59"/>
      <c r="M3" s="59"/>
      <c r="N3" s="9" t="s">
        <v>65</v>
      </c>
      <c r="O3" s="9"/>
      <c r="P3" s="59" t="s">
        <v>17</v>
      </c>
      <c r="Q3" s="87" t="s">
        <v>18</v>
      </c>
      <c r="R3" s="88"/>
      <c r="S3" s="89" t="s">
        <v>66</v>
      </c>
      <c r="T3" s="89"/>
      <c r="V3"/>
    </row>
    <row r="4" s="1" customFormat="1" ht="27.9" customHeight="1" spans="1:20">
      <c r="A4" s="9" t="s">
        <v>19</v>
      </c>
      <c r="B4" s="9"/>
      <c r="C4" s="14"/>
      <c r="D4" s="14"/>
      <c r="E4" s="14"/>
      <c r="F4" s="12" t="s">
        <v>67</v>
      </c>
      <c r="G4" s="15"/>
      <c r="H4" s="9" t="s">
        <v>68</v>
      </c>
      <c r="I4" s="9"/>
      <c r="J4" s="59" t="s">
        <v>69</v>
      </c>
      <c r="K4" s="59"/>
      <c r="L4" s="59"/>
      <c r="M4" s="59"/>
      <c r="N4" s="9" t="s">
        <v>70</v>
      </c>
      <c r="O4" s="9"/>
      <c r="P4" s="60" t="s">
        <v>71</v>
      </c>
      <c r="Q4" s="12" t="s">
        <v>72</v>
      </c>
      <c r="R4" s="60" t="s">
        <v>73</v>
      </c>
      <c r="S4" s="90" t="s">
        <v>74</v>
      </c>
      <c r="T4" s="91" t="s">
        <v>75</v>
      </c>
    </row>
    <row r="5" s="1" customFormat="1" ht="27.9" customHeight="1" spans="1:20">
      <c r="A5" s="9" t="s">
        <v>23</v>
      </c>
      <c r="B5" s="16" t="s">
        <v>76</v>
      </c>
      <c r="C5" s="17"/>
      <c r="D5" s="17"/>
      <c r="E5" s="17"/>
      <c r="F5" s="18"/>
      <c r="G5" s="19" t="s">
        <v>77</v>
      </c>
      <c r="H5" s="16" t="s">
        <v>76</v>
      </c>
      <c r="I5" s="17"/>
      <c r="J5" s="18"/>
      <c r="K5" s="19" t="s">
        <v>78</v>
      </c>
      <c r="L5" s="16" t="s">
        <v>79</v>
      </c>
      <c r="M5" s="18"/>
      <c r="N5" s="16" t="s">
        <v>80</v>
      </c>
      <c r="O5" s="18"/>
      <c r="P5" s="61" t="s">
        <v>81</v>
      </c>
      <c r="Q5" s="92"/>
      <c r="R5" s="92"/>
      <c r="S5" s="90" t="s">
        <v>82</v>
      </c>
      <c r="T5" s="93" t="s">
        <v>83</v>
      </c>
    </row>
    <row r="6" s="1" customFormat="1" ht="27.9" customHeight="1" spans="1:20">
      <c r="A6" s="9"/>
      <c r="B6" s="20" t="s">
        <v>84</v>
      </c>
      <c r="C6" s="21"/>
      <c r="D6" s="21"/>
      <c r="E6" s="21"/>
      <c r="F6" s="22"/>
      <c r="G6" s="9"/>
      <c r="H6" s="20" t="s">
        <v>85</v>
      </c>
      <c r="I6" s="21"/>
      <c r="J6" s="22"/>
      <c r="K6" s="9" t="s">
        <v>86</v>
      </c>
      <c r="L6" s="20" t="s">
        <v>87</v>
      </c>
      <c r="M6" s="22"/>
      <c r="N6" s="20" t="s">
        <v>88</v>
      </c>
      <c r="O6" s="22"/>
      <c r="P6" s="62" t="s">
        <v>89</v>
      </c>
      <c r="Q6" s="94"/>
      <c r="R6" s="94"/>
      <c r="S6" s="90"/>
      <c r="T6" s="93"/>
    </row>
    <row r="7" s="1" customFormat="1" ht="27.9" customHeight="1" spans="1:20">
      <c r="A7" s="9"/>
      <c r="B7" s="23" t="s">
        <v>28</v>
      </c>
      <c r="C7" s="9" t="s">
        <v>90</v>
      </c>
      <c r="D7" s="9" t="s">
        <v>91</v>
      </c>
      <c r="E7" s="12" t="s">
        <v>92</v>
      </c>
      <c r="F7" s="12" t="s">
        <v>93</v>
      </c>
      <c r="G7" s="23" t="s">
        <v>94</v>
      </c>
      <c r="H7" s="9" t="s">
        <v>95</v>
      </c>
      <c r="I7" s="12" t="s">
        <v>30</v>
      </c>
      <c r="J7" s="12" t="s">
        <v>96</v>
      </c>
      <c r="K7" s="63" t="s">
        <v>30</v>
      </c>
      <c r="L7" s="12" t="s">
        <v>30</v>
      </c>
      <c r="M7" s="9" t="s">
        <v>96</v>
      </c>
      <c r="N7" s="9" t="s">
        <v>30</v>
      </c>
      <c r="O7" s="9" t="s">
        <v>96</v>
      </c>
      <c r="P7" s="12" t="s">
        <v>97</v>
      </c>
      <c r="Q7" s="12" t="s">
        <v>98</v>
      </c>
      <c r="R7" s="12" t="s">
        <v>99</v>
      </c>
      <c r="S7" s="90"/>
      <c r="T7" s="93"/>
    </row>
    <row r="8" ht="38.1" customHeight="1" spans="1:20">
      <c r="A8" s="24">
        <v>1</v>
      </c>
      <c r="B8" s="24" t="s">
        <v>100</v>
      </c>
      <c r="C8" s="24">
        <v>6725000</v>
      </c>
      <c r="D8" s="24"/>
      <c r="E8" s="24" t="s">
        <v>101</v>
      </c>
      <c r="F8" s="209" t="s">
        <v>102</v>
      </c>
      <c r="G8" s="24"/>
      <c r="H8" s="25">
        <v>0.02</v>
      </c>
      <c r="I8" s="64">
        <v>134500</v>
      </c>
      <c r="J8" s="65" t="s">
        <v>103</v>
      </c>
      <c r="K8" s="66"/>
      <c r="L8" s="66">
        <v>15500</v>
      </c>
      <c r="M8" s="65" t="s">
        <v>104</v>
      </c>
      <c r="N8" s="66">
        <v>53250</v>
      </c>
      <c r="O8" s="66" t="s">
        <v>121</v>
      </c>
      <c r="P8" s="66" t="s">
        <v>105</v>
      </c>
      <c r="Q8" s="66"/>
      <c r="R8" s="66"/>
      <c r="S8" s="66">
        <v>6661750</v>
      </c>
      <c r="T8" s="95"/>
    </row>
    <row r="9" ht="38.1" customHeight="1" spans="1:20">
      <c r="A9" s="26"/>
      <c r="B9" s="26"/>
      <c r="C9" s="26"/>
      <c r="D9" s="26"/>
      <c r="E9" s="27"/>
      <c r="F9" s="27"/>
      <c r="G9" s="26"/>
      <c r="H9" s="28"/>
      <c r="I9" s="64">
        <v>-134500</v>
      </c>
      <c r="J9" s="67"/>
      <c r="K9" s="68"/>
      <c r="L9" s="68"/>
      <c r="M9" s="67"/>
      <c r="N9" s="68"/>
      <c r="O9" s="68"/>
      <c r="P9" s="68"/>
      <c r="Q9" s="68"/>
      <c r="R9" s="68"/>
      <c r="S9" s="68"/>
      <c r="T9" s="95"/>
    </row>
    <row r="10" ht="27.9" customHeight="1" spans="1:20">
      <c r="A10" s="29">
        <v>2</v>
      </c>
      <c r="B10" s="30">
        <v>43851</v>
      </c>
      <c r="C10" s="29">
        <v>1000000</v>
      </c>
      <c r="D10" s="31"/>
      <c r="E10" s="32" t="s">
        <v>101</v>
      </c>
      <c r="F10" s="210" t="s">
        <v>102</v>
      </c>
      <c r="G10" s="31"/>
      <c r="H10" s="25">
        <v>0.02</v>
      </c>
      <c r="I10" s="31">
        <v>20000</v>
      </c>
      <c r="J10" s="65" t="s">
        <v>106</v>
      </c>
      <c r="K10" s="39"/>
      <c r="L10" s="39">
        <v>-15500</v>
      </c>
      <c r="M10" s="39" t="s">
        <v>107</v>
      </c>
      <c r="N10" s="69"/>
      <c r="O10" s="69"/>
      <c r="P10" s="70"/>
      <c r="Q10" s="96"/>
      <c r="R10" s="31"/>
      <c r="S10" s="31"/>
      <c r="T10" s="95"/>
    </row>
    <row r="11" ht="27.9" customHeight="1" spans="1:20">
      <c r="A11" s="29"/>
      <c r="B11" s="30">
        <v>43852</v>
      </c>
      <c r="C11" s="33"/>
      <c r="D11" s="33"/>
      <c r="E11" s="34" t="s">
        <v>108</v>
      </c>
      <c r="F11" s="35" t="s">
        <v>108</v>
      </c>
      <c r="G11" s="31"/>
      <c r="H11" s="28"/>
      <c r="I11" s="31">
        <v>-20000</v>
      </c>
      <c r="J11" s="67"/>
      <c r="K11" s="39"/>
      <c r="L11" s="39"/>
      <c r="M11" s="39"/>
      <c r="N11" s="69"/>
      <c r="O11" s="69"/>
      <c r="P11" s="70" t="s">
        <v>108</v>
      </c>
      <c r="Q11" s="96"/>
      <c r="R11" s="31"/>
      <c r="S11" s="31">
        <v>1000000</v>
      </c>
      <c r="T11" s="95"/>
    </row>
    <row r="12" ht="24.9" customHeight="1" spans="1:20">
      <c r="A12" s="24">
        <v>3</v>
      </c>
      <c r="B12" s="36">
        <v>43921</v>
      </c>
      <c r="C12" s="37">
        <v>2000000</v>
      </c>
      <c r="D12" s="33"/>
      <c r="E12" s="32" t="s">
        <v>101</v>
      </c>
      <c r="F12" s="211" t="s">
        <v>102</v>
      </c>
      <c r="G12" s="39"/>
      <c r="H12" s="25">
        <v>0.02</v>
      </c>
      <c r="I12" s="39">
        <v>40000</v>
      </c>
      <c r="J12" s="65" t="s">
        <v>106</v>
      </c>
      <c r="K12" s="39"/>
      <c r="L12" s="39">
        <v>20000</v>
      </c>
      <c r="M12" s="71" t="s">
        <v>109</v>
      </c>
      <c r="N12" s="69">
        <v>20000</v>
      </c>
      <c r="O12" s="69" t="s">
        <v>121</v>
      </c>
      <c r="P12" s="72"/>
      <c r="Q12" s="97"/>
      <c r="R12" s="98"/>
      <c r="S12" s="98"/>
      <c r="T12" s="99"/>
    </row>
    <row r="13" ht="24.9" customHeight="1" spans="1:20">
      <c r="A13" s="26"/>
      <c r="B13" s="40"/>
      <c r="C13" s="33"/>
      <c r="D13" s="33"/>
      <c r="E13" s="34" t="s">
        <v>110</v>
      </c>
      <c r="F13" s="31" t="s">
        <v>111</v>
      </c>
      <c r="G13" s="39"/>
      <c r="H13" s="28"/>
      <c r="I13" s="39">
        <v>-40000</v>
      </c>
      <c r="J13" s="67"/>
      <c r="K13" s="39"/>
      <c r="L13" s="39">
        <v>-20000</v>
      </c>
      <c r="M13" s="39" t="s">
        <v>107</v>
      </c>
      <c r="N13" s="69"/>
      <c r="O13" s="69"/>
      <c r="P13" s="70" t="s">
        <v>112</v>
      </c>
      <c r="Q13" s="97"/>
      <c r="R13" s="98"/>
      <c r="S13" s="98">
        <v>1980000</v>
      </c>
      <c r="T13" s="99"/>
    </row>
    <row r="14" s="2" customFormat="1" ht="39" customHeight="1" spans="1:20">
      <c r="A14" s="27">
        <v>4</v>
      </c>
      <c r="B14" s="41">
        <v>44036</v>
      </c>
      <c r="C14" s="42">
        <v>2698170.49</v>
      </c>
      <c r="D14" s="33"/>
      <c r="E14" s="34" t="s">
        <v>110</v>
      </c>
      <c r="F14" s="211" t="s">
        <v>102</v>
      </c>
      <c r="G14" s="39"/>
      <c r="H14" s="28">
        <v>0.02</v>
      </c>
      <c r="I14" s="39">
        <f>C14*H14</f>
        <v>53963.4098</v>
      </c>
      <c r="J14" s="67" t="s">
        <v>118</v>
      </c>
      <c r="K14" s="39"/>
      <c r="L14" s="39">
        <v>16484</v>
      </c>
      <c r="M14" s="71" t="s">
        <v>119</v>
      </c>
      <c r="N14" s="69">
        <f>C14*0.01+20000</f>
        <v>46981.7049</v>
      </c>
      <c r="O14" s="69" t="s">
        <v>121</v>
      </c>
      <c r="P14" s="73"/>
      <c r="Q14" s="97"/>
      <c r="R14" s="98"/>
      <c r="S14" s="98"/>
      <c r="T14" s="99"/>
    </row>
    <row r="15" s="2" customFormat="1" ht="24.9" customHeight="1" spans="1:20">
      <c r="A15" s="26"/>
      <c r="B15" s="40"/>
      <c r="C15" s="33"/>
      <c r="D15" s="33"/>
      <c r="E15" s="34" t="s">
        <v>110</v>
      </c>
      <c r="F15" s="31" t="s">
        <v>111</v>
      </c>
      <c r="G15" s="39"/>
      <c r="H15" s="28"/>
      <c r="I15" s="39">
        <v>-53963.41</v>
      </c>
      <c r="J15" s="67"/>
      <c r="K15" s="39"/>
      <c r="L15" s="39">
        <v>-16484</v>
      </c>
      <c r="M15" s="39"/>
      <c r="N15" s="69"/>
      <c r="O15" s="69"/>
      <c r="P15" s="70" t="s">
        <v>112</v>
      </c>
      <c r="Q15" s="97"/>
      <c r="R15" s="98"/>
      <c r="S15" s="98">
        <v>2680000</v>
      </c>
      <c r="T15" s="99"/>
    </row>
    <row r="16" s="2" customFormat="1" ht="24.9" customHeight="1" spans="1:20">
      <c r="A16" s="26"/>
      <c r="B16" s="40"/>
      <c r="C16" s="33"/>
      <c r="D16" s="33"/>
      <c r="E16" s="34"/>
      <c r="F16" s="31"/>
      <c r="G16" s="39"/>
      <c r="H16" s="28"/>
      <c r="I16" s="39"/>
      <c r="J16" s="67"/>
      <c r="K16" s="39"/>
      <c r="L16" s="39">
        <v>5000</v>
      </c>
      <c r="M16" s="71" t="s">
        <v>113</v>
      </c>
      <c r="N16" s="69"/>
      <c r="O16" s="69"/>
      <c r="P16" s="73"/>
      <c r="Q16" s="97"/>
      <c r="R16" s="98"/>
      <c r="S16" s="98"/>
      <c r="T16" s="99"/>
    </row>
    <row r="17" s="2" customFormat="1" ht="24.9" customHeight="1" spans="1:20">
      <c r="A17" s="26"/>
      <c r="B17" s="40"/>
      <c r="C17" s="33"/>
      <c r="D17" s="33"/>
      <c r="E17" s="34"/>
      <c r="F17" s="31"/>
      <c r="G17" s="39"/>
      <c r="H17" s="28"/>
      <c r="I17" s="39"/>
      <c r="J17" s="67"/>
      <c r="K17" s="39"/>
      <c r="L17" s="39">
        <v>-5000</v>
      </c>
      <c r="M17" s="71"/>
      <c r="N17" s="69"/>
      <c r="O17" s="69"/>
      <c r="P17" s="73"/>
      <c r="Q17" s="97"/>
      <c r="R17" s="98"/>
      <c r="S17" s="98"/>
      <c r="T17" s="99"/>
    </row>
    <row r="18" s="2" customFormat="1" ht="24.9" customHeight="1" spans="1:20">
      <c r="A18" s="26">
        <v>5</v>
      </c>
      <c r="B18" s="40">
        <v>44165</v>
      </c>
      <c r="C18" s="42">
        <v>2010000</v>
      </c>
      <c r="D18" s="33"/>
      <c r="E18" s="32" t="s">
        <v>101</v>
      </c>
      <c r="F18" s="211" t="s">
        <v>102</v>
      </c>
      <c r="G18" s="39"/>
      <c r="H18" s="28">
        <v>0.02</v>
      </c>
      <c r="I18" s="39">
        <f>C18*H18</f>
        <v>40200</v>
      </c>
      <c r="J18" s="67" t="s">
        <v>106</v>
      </c>
      <c r="K18" s="39"/>
      <c r="L18" s="39"/>
      <c r="M18" s="71"/>
      <c r="N18" s="69"/>
      <c r="O18" s="69"/>
      <c r="P18" s="73"/>
      <c r="Q18" s="97"/>
      <c r="R18" s="98"/>
      <c r="S18" s="98"/>
      <c r="T18" s="99"/>
    </row>
    <row r="19" ht="24.9" customHeight="1" spans="1:20">
      <c r="A19" s="29"/>
      <c r="B19" s="30"/>
      <c r="C19" s="33"/>
      <c r="D19" s="33"/>
      <c r="E19" s="34" t="s">
        <v>110</v>
      </c>
      <c r="F19" s="31" t="s">
        <v>111</v>
      </c>
      <c r="G19" s="39"/>
      <c r="H19" s="39"/>
      <c r="I19" s="39">
        <v>-40200</v>
      </c>
      <c r="J19" s="39"/>
      <c r="K19" s="39"/>
      <c r="L19" s="74"/>
      <c r="M19" s="39"/>
      <c r="N19" s="69"/>
      <c r="O19" s="69"/>
      <c r="P19" s="70" t="s">
        <v>112</v>
      </c>
      <c r="Q19" s="97"/>
      <c r="R19" s="98"/>
      <c r="S19" s="98">
        <v>2010000</v>
      </c>
      <c r="T19" s="99"/>
    </row>
    <row r="20" s="2" customFormat="1" ht="24.9" customHeight="1" spans="1:20">
      <c r="A20" s="29">
        <v>6</v>
      </c>
      <c r="B20" s="30">
        <v>44236</v>
      </c>
      <c r="C20" s="37">
        <v>3000000</v>
      </c>
      <c r="D20" s="33"/>
      <c r="E20" s="32" t="s">
        <v>120</v>
      </c>
      <c r="F20" s="211" t="s">
        <v>102</v>
      </c>
      <c r="G20" s="39"/>
      <c r="H20" s="28">
        <v>0.02</v>
      </c>
      <c r="I20" s="39">
        <v>60000</v>
      </c>
      <c r="J20" s="71" t="s">
        <v>106</v>
      </c>
      <c r="K20" s="39"/>
      <c r="L20" s="74"/>
      <c r="M20" s="39"/>
      <c r="N20" s="69"/>
      <c r="O20" s="69"/>
      <c r="P20" s="73"/>
      <c r="Q20" s="97"/>
      <c r="R20" s="98"/>
      <c r="S20" s="98"/>
      <c r="T20" s="99"/>
    </row>
    <row r="21" s="2" customFormat="1" ht="24.9" customHeight="1" spans="1:20">
      <c r="A21" s="29"/>
      <c r="B21" s="30"/>
      <c r="C21" s="33"/>
      <c r="D21" s="33"/>
      <c r="E21" s="34" t="s">
        <v>110</v>
      </c>
      <c r="F21" s="31" t="s">
        <v>111</v>
      </c>
      <c r="G21" s="39"/>
      <c r="H21" s="39"/>
      <c r="I21" s="39">
        <v>-60000</v>
      </c>
      <c r="J21" s="39"/>
      <c r="K21" s="39"/>
      <c r="L21" s="74"/>
      <c r="M21" s="39"/>
      <c r="N21" s="69">
        <v>19204.81</v>
      </c>
      <c r="O21" s="69" t="s">
        <v>121</v>
      </c>
      <c r="P21" s="70" t="s">
        <v>122</v>
      </c>
      <c r="Q21" s="97"/>
      <c r="R21" s="98"/>
      <c r="S21" s="98">
        <v>2800000</v>
      </c>
      <c r="T21" s="99"/>
    </row>
    <row r="22" s="2" customFormat="1" ht="24.9" customHeight="1" spans="1:20">
      <c r="A22" s="29"/>
      <c r="B22" s="30"/>
      <c r="C22" s="33"/>
      <c r="D22" s="33"/>
      <c r="E22" s="34"/>
      <c r="F22" s="31"/>
      <c r="G22" s="39"/>
      <c r="H22" s="39"/>
      <c r="I22" s="39"/>
      <c r="J22" s="39"/>
      <c r="K22" s="39"/>
      <c r="L22" s="74"/>
      <c r="M22" s="39"/>
      <c r="N22" s="69"/>
      <c r="O22" s="69"/>
      <c r="P22" s="70" t="s">
        <v>122</v>
      </c>
      <c r="Q22" s="97"/>
      <c r="R22" s="98"/>
      <c r="S22" s="98">
        <v>150000</v>
      </c>
      <c r="T22" s="99"/>
    </row>
    <row r="23" s="3" customFormat="1" ht="24.9" customHeight="1" spans="1:20">
      <c r="A23" s="43">
        <v>7</v>
      </c>
      <c r="B23" s="44">
        <v>44591</v>
      </c>
      <c r="C23" s="45">
        <v>1035000</v>
      </c>
      <c r="D23" s="46"/>
      <c r="E23" s="47"/>
      <c r="F23" s="48"/>
      <c r="G23" s="49"/>
      <c r="H23" s="28">
        <v>0.02</v>
      </c>
      <c r="I23" s="49">
        <f>C23*H23</f>
        <v>20700</v>
      </c>
      <c r="J23" s="49" t="s">
        <v>118</v>
      </c>
      <c r="K23" s="49"/>
      <c r="L23" s="75">
        <v>100</v>
      </c>
      <c r="M23" s="49" t="s">
        <v>123</v>
      </c>
      <c r="N23" s="76"/>
      <c r="O23" s="76"/>
      <c r="P23" s="77" t="s">
        <v>122</v>
      </c>
      <c r="Q23" s="100"/>
      <c r="R23" s="101"/>
      <c r="S23" s="101">
        <v>400000</v>
      </c>
      <c r="T23" s="102"/>
    </row>
    <row r="24" s="3" customFormat="1" ht="24.9" customHeight="1" spans="1:20">
      <c r="A24" s="43"/>
      <c r="B24" s="44"/>
      <c r="C24" s="46"/>
      <c r="D24" s="46"/>
      <c r="E24" s="47"/>
      <c r="F24" s="48"/>
      <c r="G24" s="49"/>
      <c r="H24" s="49"/>
      <c r="I24" s="49"/>
      <c r="J24" s="49"/>
      <c r="K24" s="49"/>
      <c r="L24" s="75"/>
      <c r="M24" s="49"/>
      <c r="N24" s="76"/>
      <c r="O24" s="76"/>
      <c r="P24" s="77"/>
      <c r="Q24" s="100"/>
      <c r="R24" s="101"/>
      <c r="S24" s="101"/>
      <c r="T24" s="102"/>
    </row>
    <row r="25" s="3" customFormat="1" ht="24.9" customHeight="1" spans="1:20">
      <c r="A25" s="43"/>
      <c r="B25" s="44"/>
      <c r="C25" s="46"/>
      <c r="D25" s="46"/>
      <c r="E25" s="47"/>
      <c r="F25" s="48"/>
      <c r="G25" s="49"/>
      <c r="H25" s="49"/>
      <c r="I25" s="49"/>
      <c r="J25" s="49"/>
      <c r="K25" s="49"/>
      <c r="L25" s="75"/>
      <c r="M25" s="49"/>
      <c r="N25" s="76"/>
      <c r="O25" s="76"/>
      <c r="P25" s="77"/>
      <c r="Q25" s="100"/>
      <c r="R25" s="101"/>
      <c r="S25" s="101"/>
      <c r="T25" s="102"/>
    </row>
    <row r="26" s="4" customFormat="1" ht="30" customHeight="1" spans="1:20">
      <c r="A26" s="50" t="s">
        <v>34</v>
      </c>
      <c r="B26" s="50"/>
      <c r="C26" s="51">
        <f>SUM(C8:C25)</f>
        <v>18468170.49</v>
      </c>
      <c r="D26" s="51">
        <f t="shared" ref="D26:S26" si="0">SUM(D8:D25)</f>
        <v>0</v>
      </c>
      <c r="E26" s="51"/>
      <c r="F26" s="51"/>
      <c r="G26" s="51"/>
      <c r="H26" s="51"/>
      <c r="I26" s="51">
        <f>SUM(I8:I25)</f>
        <v>20699.9998</v>
      </c>
      <c r="J26" s="51">
        <f t="shared" si="0"/>
        <v>0</v>
      </c>
      <c r="K26" s="51">
        <f t="shared" si="0"/>
        <v>0</v>
      </c>
      <c r="L26" s="51">
        <f t="shared" si="0"/>
        <v>100</v>
      </c>
      <c r="M26" s="51">
        <f t="shared" si="0"/>
        <v>0</v>
      </c>
      <c r="N26" s="51">
        <f t="shared" si="0"/>
        <v>139436.5149</v>
      </c>
      <c r="O26" s="51">
        <f t="shared" si="0"/>
        <v>0</v>
      </c>
      <c r="P26" s="51">
        <f t="shared" si="0"/>
        <v>0</v>
      </c>
      <c r="Q26" s="51">
        <f t="shared" si="0"/>
        <v>0</v>
      </c>
      <c r="R26" s="51">
        <f t="shared" si="0"/>
        <v>0</v>
      </c>
      <c r="S26" s="51">
        <f t="shared" si="0"/>
        <v>17681750</v>
      </c>
      <c r="T26" s="103">
        <f>C26-I26-K26-L26-N26-S26</f>
        <v>626183.975300003</v>
      </c>
    </row>
    <row r="27" ht="30" customHeight="1" spans="1:20">
      <c r="A27" s="52" t="s">
        <v>114</v>
      </c>
      <c r="B27" s="52"/>
      <c r="C27" s="52" t="s">
        <v>115</v>
      </c>
      <c r="D27" s="52"/>
      <c r="E27" s="52"/>
      <c r="F27" s="53">
        <v>3</v>
      </c>
      <c r="G27" s="54"/>
      <c r="H27" s="54"/>
      <c r="I27" s="54"/>
      <c r="J27" s="54"/>
      <c r="K27" s="78"/>
      <c r="L27" s="79" t="s">
        <v>116</v>
      </c>
      <c r="M27" s="80"/>
      <c r="N27" s="80"/>
      <c r="O27" s="81" t="s">
        <v>48</v>
      </c>
      <c r="P27" s="82">
        <v>400000</v>
      </c>
      <c r="Q27" s="82"/>
      <c r="R27" s="82"/>
      <c r="S27" s="82"/>
      <c r="T27" s="82"/>
    </row>
    <row r="28" ht="30" customHeight="1" spans="1:20">
      <c r="A28" s="52"/>
      <c r="B28" s="52"/>
      <c r="C28" s="52" t="s">
        <v>117</v>
      </c>
      <c r="D28" s="52"/>
      <c r="E28" s="52"/>
      <c r="F28" s="53">
        <v>0</v>
      </c>
      <c r="G28" s="54"/>
      <c r="H28" s="54"/>
      <c r="I28" s="54"/>
      <c r="J28" s="54"/>
      <c r="K28" s="78"/>
      <c r="L28" s="83"/>
      <c r="M28" s="84"/>
      <c r="N28" s="84"/>
      <c r="O28" s="81" t="s">
        <v>47</v>
      </c>
      <c r="P28" s="85">
        <f>P27</f>
        <v>400000</v>
      </c>
      <c r="Q28" s="85"/>
      <c r="R28" s="85"/>
      <c r="S28" s="85"/>
      <c r="T28" s="85"/>
    </row>
    <row r="33" ht="13.5" spans="2:3">
      <c r="B33" s="55"/>
      <c r="C33" s="5">
        <v>2709394.32</v>
      </c>
    </row>
    <row r="37" spans="4:4">
      <c r="D37" s="5">
        <f>C33-C14</f>
        <v>11223.8299999996</v>
      </c>
    </row>
  </sheetData>
  <mergeCells count="6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6:B26"/>
    <mergeCell ref="C27:E27"/>
    <mergeCell ref="F27:K27"/>
    <mergeCell ref="P27:T27"/>
    <mergeCell ref="C28:E28"/>
    <mergeCell ref="F28:K28"/>
    <mergeCell ref="P28:T28"/>
    <mergeCell ref="A5:A7"/>
    <mergeCell ref="A8:A9"/>
    <mergeCell ref="A10:A11"/>
    <mergeCell ref="A12:A13"/>
    <mergeCell ref="A14:A15"/>
    <mergeCell ref="B8:B9"/>
    <mergeCell ref="B12:B13"/>
    <mergeCell ref="B14:B15"/>
    <mergeCell ref="C8:C9"/>
    <mergeCell ref="D8:D9"/>
    <mergeCell ref="E8:E9"/>
    <mergeCell ref="F8:F9"/>
    <mergeCell ref="G8:G9"/>
    <mergeCell ref="H8:H9"/>
    <mergeCell ref="H10:H11"/>
    <mergeCell ref="H12:H13"/>
    <mergeCell ref="J8:J9"/>
    <mergeCell ref="J10:J11"/>
    <mergeCell ref="J12:J13"/>
    <mergeCell ref="K8:K9"/>
    <mergeCell ref="L8:L9"/>
    <mergeCell ref="M8:M9"/>
    <mergeCell ref="N8:N9"/>
    <mergeCell ref="O8:O9"/>
    <mergeCell ref="P8:P9"/>
    <mergeCell ref="Q8:Q9"/>
    <mergeCell ref="R8:R9"/>
    <mergeCell ref="S5:S7"/>
    <mergeCell ref="S8:S9"/>
    <mergeCell ref="T5:T7"/>
    <mergeCell ref="A27:B28"/>
    <mergeCell ref="L27:N2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旧表格</vt:lpstr>
      <vt:lpstr>第1次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2022-02-15T01:46:24Z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E63FF76815734AE8A68C0532B7B826E2</vt:lpwstr>
  </property>
</Properties>
</file>