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780"/>
  </bookViews>
  <sheets>
    <sheet name="NEW" sheetId="1" r:id="rId1"/>
  </sheets>
  <calcPr calcId="144525"/>
</workbook>
</file>

<file path=xl/sharedStrings.xml><?xml version="1.0" encoding="utf-8"?>
<sst xmlns="http://schemas.openxmlformats.org/spreadsheetml/2006/main" count="92" uniqueCount="65">
  <si>
    <t xml:space="preserve"> 合作工程款支付证书</t>
  </si>
  <si>
    <t>工程名称</t>
  </si>
  <si>
    <t>江东大道（采石河路-釜山路）交通工程</t>
  </si>
  <si>
    <t>是</t>
  </si>
  <si>
    <t>营改增  项目</t>
  </si>
  <si>
    <t>档案编号</t>
  </si>
  <si>
    <t>合同金额</t>
  </si>
  <si>
    <t>签订日期</t>
  </si>
  <si>
    <t>合作单位</t>
  </si>
  <si>
    <t>孙容</t>
  </si>
  <si>
    <t>决算金额</t>
  </si>
  <si>
    <t>竣工日期</t>
  </si>
  <si>
    <t>ERP编号</t>
  </si>
  <si>
    <t>序号</t>
  </si>
  <si>
    <t>工程款到账</t>
  </si>
  <si>
    <t>开票情况</t>
  </si>
  <si>
    <t>成本发票</t>
  </si>
  <si>
    <t>扣管理费</t>
  </si>
  <si>
    <t>代扣税金</t>
  </si>
  <si>
    <t>其他扣款</t>
  </si>
  <si>
    <t>支付金额(元)</t>
  </si>
  <si>
    <t>日期</t>
  </si>
  <si>
    <t>账户</t>
  </si>
  <si>
    <t>金额</t>
  </si>
  <si>
    <t>比例</t>
  </si>
  <si>
    <t>税率</t>
  </si>
  <si>
    <t>备注</t>
  </si>
  <si>
    <t>17.1.24</t>
  </si>
  <si>
    <t>中</t>
  </si>
  <si>
    <t>17.1.22</t>
  </si>
  <si>
    <t>累计核减</t>
  </si>
  <si>
    <t>17.5.24</t>
  </si>
  <si>
    <t>17.5.11</t>
  </si>
  <si>
    <t>17.6.12</t>
  </si>
  <si>
    <t>17.5.31</t>
  </si>
  <si>
    <t>17.7.31</t>
  </si>
  <si>
    <t>17.7.10</t>
  </si>
  <si>
    <t>17.8.18</t>
  </si>
  <si>
    <t>17.8.11</t>
  </si>
  <si>
    <t>17.9.26</t>
  </si>
  <si>
    <t>17.9.11</t>
  </si>
  <si>
    <t>17.11.23</t>
  </si>
  <si>
    <t>17.11.3</t>
  </si>
  <si>
    <t>18.2.9</t>
  </si>
  <si>
    <t>18.1.2</t>
  </si>
  <si>
    <t>18.8.3</t>
  </si>
  <si>
    <t>18.7.10</t>
  </si>
  <si>
    <t>/</t>
  </si>
  <si>
    <t>本次</t>
  </si>
  <si>
    <t>22.10.10</t>
  </si>
  <si>
    <t>转账手续费</t>
  </si>
  <si>
    <t>合计</t>
  </si>
  <si>
    <t>-</t>
  </si>
  <si>
    <t>本次支付  金额</t>
  </si>
  <si>
    <t>小写</t>
  </si>
  <si>
    <t>支付账号</t>
  </si>
  <si>
    <t>孙容  中行</t>
  </si>
  <si>
    <t>大写</t>
  </si>
  <si>
    <t>申请部门
意见</t>
  </si>
  <si>
    <t>中标通知书  合同  竣工验收  审计报告资料齐全</t>
  </si>
  <si>
    <t>项目管理
意见</t>
  </si>
  <si>
    <t>财务审核
意见</t>
  </si>
  <si>
    <t>质安稽查
意见</t>
  </si>
  <si>
    <t>总经理审批</t>
  </si>
  <si>
    <t>董事长审批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</si>
</sst>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%"/>
    <numFmt numFmtId="177" formatCode="yy/m/d;@"/>
    <numFmt numFmtId="178" formatCode="#,##0.00_ "/>
    <numFmt numFmtId="179" formatCode="[DBNum2][$-804]General"/>
    <numFmt numFmtId="180" formatCode="0_);[Red]\(0\)"/>
    <numFmt numFmtId="181" formatCode="000000"/>
  </numFmts>
  <fonts count="28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9"/>
      <name val="Arial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9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3" borderId="9" applyNumberFormat="0" applyAlignment="0" applyProtection="0">
      <alignment vertical="center"/>
    </xf>
    <xf numFmtId="0" fontId="19" fillId="13" borderId="5" applyNumberFormat="0" applyAlignment="0" applyProtection="0">
      <alignment vertical="center"/>
    </xf>
    <xf numFmtId="0" fontId="20" fillId="14" borderId="10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5" fillId="0" borderId="0"/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50" applyFont="1" applyAlignment="1">
      <alignment horizontal="center" vertical="center"/>
    </xf>
    <xf numFmtId="177" fontId="1" fillId="0" borderId="0" xfId="50" applyNumberFormat="1" applyFont="1" applyAlignment="1">
      <alignment horizontal="center" vertical="center"/>
    </xf>
    <xf numFmtId="178" fontId="1" fillId="0" borderId="0" xfId="50" applyNumberFormat="1" applyFont="1" applyAlignment="1">
      <alignment horizontal="center" vertical="center"/>
    </xf>
    <xf numFmtId="0" fontId="2" fillId="0" borderId="0" xfId="50" applyFont="1" applyAlignment="1">
      <alignment horizontal="center" vertical="center"/>
    </xf>
    <xf numFmtId="0" fontId="3" fillId="0" borderId="1" xfId="50" applyFont="1" applyBorder="1" applyAlignment="1">
      <alignment horizontal="center" vertical="center" wrapText="1"/>
    </xf>
    <xf numFmtId="0" fontId="1" fillId="0" borderId="2" xfId="50" applyFont="1" applyBorder="1" applyAlignment="1">
      <alignment horizontal="center" vertical="center" shrinkToFit="1"/>
    </xf>
    <xf numFmtId="0" fontId="1" fillId="0" borderId="3" xfId="50" applyFont="1" applyBorder="1" applyAlignment="1">
      <alignment horizontal="center" vertical="center" shrinkToFit="1"/>
    </xf>
    <xf numFmtId="0" fontId="1" fillId="0" borderId="2" xfId="50" applyFont="1" applyBorder="1" applyAlignment="1">
      <alignment horizontal="center" vertical="center" wrapText="1"/>
    </xf>
    <xf numFmtId="0" fontId="1" fillId="0" borderId="3" xfId="50" applyFont="1" applyBorder="1" applyAlignment="1">
      <alignment horizontal="center" vertical="center" wrapText="1"/>
    </xf>
    <xf numFmtId="0" fontId="1" fillId="0" borderId="4" xfId="50" applyFont="1" applyBorder="1" applyAlignment="1">
      <alignment horizontal="center" vertical="center" wrapText="1"/>
    </xf>
    <xf numFmtId="178" fontId="3" fillId="0" borderId="1" xfId="50" applyNumberFormat="1" applyFont="1" applyBorder="1" applyAlignment="1">
      <alignment horizontal="center" vertical="center" shrinkToFit="1"/>
    </xf>
    <xf numFmtId="57" fontId="1" fillId="0" borderId="2" xfId="50" applyNumberFormat="1" applyFont="1" applyBorder="1" applyAlignment="1">
      <alignment horizontal="center" vertical="center"/>
    </xf>
    <xf numFmtId="0" fontId="1" fillId="0" borderId="2" xfId="50" applyFont="1" applyBorder="1" applyAlignment="1">
      <alignment horizontal="center" vertical="center"/>
    </xf>
    <xf numFmtId="178" fontId="3" fillId="0" borderId="1" xfId="50" applyNumberFormat="1" applyFont="1" applyBorder="1" applyAlignment="1">
      <alignment horizontal="center" vertical="center" wrapText="1"/>
    </xf>
    <xf numFmtId="177" fontId="3" fillId="0" borderId="1" xfId="50" applyNumberFormat="1" applyFont="1" applyBorder="1" applyAlignment="1">
      <alignment horizontal="center" vertical="center" wrapText="1"/>
    </xf>
    <xf numFmtId="0" fontId="1" fillId="0" borderId="1" xfId="50" applyFont="1" applyBorder="1" applyAlignment="1">
      <alignment horizontal="center" vertical="center" wrapText="1"/>
    </xf>
    <xf numFmtId="177" fontId="1" fillId="0" borderId="1" xfId="50" applyNumberFormat="1" applyFont="1" applyBorder="1" applyAlignment="1">
      <alignment horizontal="center" vertical="center" wrapText="1"/>
    </xf>
    <xf numFmtId="14" fontId="1" fillId="0" borderId="1" xfId="50" applyNumberFormat="1" applyFont="1" applyBorder="1" applyAlignment="1">
      <alignment horizontal="center" vertical="center" wrapText="1"/>
    </xf>
    <xf numFmtId="178" fontId="1" fillId="0" borderId="1" xfId="50" applyNumberFormat="1" applyFont="1" applyBorder="1" applyAlignment="1">
      <alignment horizontal="right" vertical="center" wrapText="1"/>
    </xf>
    <xf numFmtId="10" fontId="1" fillId="0" borderId="1" xfId="11" applyNumberFormat="1" applyFont="1" applyFill="1" applyBorder="1" applyAlignment="1">
      <alignment horizontal="center" vertical="center" wrapText="1"/>
    </xf>
    <xf numFmtId="0" fontId="1" fillId="2" borderId="1" xfId="50" applyFont="1" applyFill="1" applyBorder="1" applyAlignment="1">
      <alignment horizontal="center" vertical="center" wrapText="1"/>
    </xf>
    <xf numFmtId="177" fontId="1" fillId="2" borderId="1" xfId="50" applyNumberFormat="1" applyFont="1" applyFill="1" applyBorder="1" applyAlignment="1">
      <alignment horizontal="center" vertical="center" wrapText="1"/>
    </xf>
    <xf numFmtId="14" fontId="1" fillId="2" borderId="1" xfId="50" applyNumberFormat="1" applyFont="1" applyFill="1" applyBorder="1" applyAlignment="1">
      <alignment horizontal="center" vertical="center" wrapText="1"/>
    </xf>
    <xf numFmtId="178" fontId="1" fillId="2" borderId="1" xfId="50" applyNumberFormat="1" applyFont="1" applyFill="1" applyBorder="1" applyAlignment="1">
      <alignment horizontal="right" vertical="center" wrapText="1"/>
    </xf>
    <xf numFmtId="10" fontId="1" fillId="2" borderId="1" xfId="11" applyNumberFormat="1" applyFont="1" applyFill="1" applyBorder="1" applyAlignment="1">
      <alignment horizontal="center" vertical="center" wrapText="1"/>
    </xf>
    <xf numFmtId="178" fontId="1" fillId="0" borderId="1" xfId="50" applyNumberFormat="1" applyFont="1" applyBorder="1" applyAlignment="1">
      <alignment horizontal="center" vertical="center" wrapText="1"/>
    </xf>
    <xf numFmtId="0" fontId="1" fillId="3" borderId="1" xfId="50" applyFont="1" applyFill="1" applyBorder="1" applyAlignment="1">
      <alignment horizontal="center" vertical="center" wrapText="1"/>
    </xf>
    <xf numFmtId="178" fontId="4" fillId="3" borderId="1" xfId="50" applyNumberFormat="1" applyFont="1" applyFill="1" applyBorder="1" applyAlignment="1">
      <alignment horizontal="right" vertical="center" wrapText="1"/>
    </xf>
    <xf numFmtId="179" fontId="1" fillId="0" borderId="1" xfId="50" applyNumberFormat="1" applyFont="1" applyBorder="1" applyAlignment="1">
      <alignment horizontal="center" vertical="center" wrapText="1"/>
    </xf>
    <xf numFmtId="0" fontId="1" fillId="0" borderId="2" xfId="50" applyFont="1" applyBorder="1" applyAlignment="1">
      <alignment horizontal="left" vertical="center" wrapText="1"/>
    </xf>
    <xf numFmtId="0" fontId="1" fillId="0" borderId="3" xfId="50" applyFont="1" applyBorder="1" applyAlignment="1">
      <alignment horizontal="left" vertical="center" wrapText="1"/>
    </xf>
    <xf numFmtId="178" fontId="1" fillId="0" borderId="1" xfId="50" applyNumberFormat="1" applyFont="1" applyBorder="1" applyAlignment="1">
      <alignment horizontal="center" vertical="center" shrinkToFit="1"/>
    </xf>
    <xf numFmtId="0" fontId="1" fillId="0" borderId="0" xfId="50" applyFont="1" applyAlignment="1">
      <alignment horizontal="center" vertical="center" shrinkToFit="1"/>
    </xf>
    <xf numFmtId="0" fontId="1" fillId="0" borderId="3" xfId="50" applyFont="1" applyBorder="1" applyAlignment="1">
      <alignment horizontal="center" vertical="center"/>
    </xf>
    <xf numFmtId="0" fontId="1" fillId="0" borderId="4" xfId="50" applyFont="1" applyBorder="1" applyAlignment="1">
      <alignment horizontal="center" vertical="center"/>
    </xf>
    <xf numFmtId="0" fontId="1" fillId="0" borderId="0" xfId="50" applyFont="1" applyAlignment="1">
      <alignment horizontal="center" vertical="center" wrapText="1"/>
    </xf>
    <xf numFmtId="180" fontId="1" fillId="0" borderId="1" xfId="50" applyNumberFormat="1" applyFont="1" applyBorder="1" applyAlignment="1">
      <alignment horizontal="center" vertical="center" wrapText="1"/>
    </xf>
    <xf numFmtId="178" fontId="1" fillId="3" borderId="1" xfId="50" applyNumberFormat="1" applyFont="1" applyFill="1" applyBorder="1" applyAlignment="1">
      <alignment horizontal="right" vertical="center" wrapText="1"/>
    </xf>
    <xf numFmtId="176" fontId="1" fillId="0" borderId="1" xfId="11" applyNumberFormat="1" applyFont="1" applyFill="1" applyBorder="1" applyAlignment="1">
      <alignment horizontal="center" vertical="center" wrapText="1"/>
    </xf>
    <xf numFmtId="178" fontId="1" fillId="0" borderId="1" xfId="50" applyNumberFormat="1" applyFont="1" applyBorder="1" applyAlignment="1">
      <alignment horizontal="left" vertical="top" wrapText="1"/>
    </xf>
    <xf numFmtId="9" fontId="1" fillId="0" borderId="1" xfId="11" applyFont="1" applyFill="1" applyBorder="1" applyAlignment="1">
      <alignment horizontal="center" vertical="center" wrapText="1"/>
    </xf>
    <xf numFmtId="178" fontId="1" fillId="2" borderId="1" xfId="50" applyNumberFormat="1" applyFont="1" applyFill="1" applyBorder="1" applyAlignment="1">
      <alignment horizontal="center" vertical="center" wrapText="1"/>
    </xf>
    <xf numFmtId="178" fontId="4" fillId="0" borderId="0" xfId="50" applyNumberFormat="1" applyFont="1" applyAlignment="1">
      <alignment horizontal="center" vertical="center" wrapText="1"/>
    </xf>
    <xf numFmtId="181" fontId="1" fillId="0" borderId="1" xfId="50" applyNumberFormat="1" applyFont="1" applyBorder="1" applyAlignment="1">
      <alignment horizontal="center" vertical="center" wrapText="1"/>
    </xf>
    <xf numFmtId="0" fontId="1" fillId="0" borderId="4" xfId="50" applyFont="1" applyBorder="1" applyAlignment="1">
      <alignment horizontal="left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常规 5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0"/>
  </sheetPr>
  <dimension ref="A1:O27"/>
  <sheetViews>
    <sheetView tabSelected="1" workbookViewId="0">
      <selection activeCell="D17" sqref="D17"/>
    </sheetView>
  </sheetViews>
  <sheetFormatPr defaultColWidth="9" defaultRowHeight="11.25"/>
  <cols>
    <col min="1" max="1" width="2.5" style="1" customWidth="1"/>
    <col min="2" max="2" width="8.625" style="2" customWidth="1"/>
    <col min="3" max="3" width="3.625" style="1" customWidth="1"/>
    <col min="4" max="4" width="11.75" style="3" customWidth="1"/>
    <col min="5" max="5" width="7.375" style="2" customWidth="1"/>
    <col min="6" max="6" width="11.875" style="3" customWidth="1"/>
    <col min="7" max="7" width="9.75" style="3" customWidth="1"/>
    <col min="8" max="8" width="6.625" style="1" customWidth="1"/>
    <col min="9" max="9" width="5.625" style="3" customWidth="1"/>
    <col min="10" max="10" width="8.125" style="1" customWidth="1"/>
    <col min="11" max="11" width="10.5" style="3" customWidth="1"/>
    <col min="12" max="12" width="8.5" style="3" customWidth="1"/>
    <col min="13" max="13" width="4.5" style="1" customWidth="1"/>
    <col min="14" max="14" width="11.875" style="3" customWidth="1"/>
    <col min="15" max="15" width="5.75" style="1" customWidth="1"/>
    <col min="16" max="16" width="23.75" style="1" customWidth="1"/>
    <col min="17" max="16384" width="9" style="1"/>
  </cols>
  <sheetData>
    <row r="1" ht="29.25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26.1" customHeight="1" spans="1:15">
      <c r="A2" s="5" t="s">
        <v>1</v>
      </c>
      <c r="B2" s="5"/>
      <c r="C2" s="6" t="s">
        <v>2</v>
      </c>
      <c r="D2" s="7"/>
      <c r="E2" s="7"/>
      <c r="F2" s="7"/>
      <c r="G2" s="7"/>
      <c r="H2" s="7"/>
      <c r="I2" s="7"/>
      <c r="J2" s="16" t="s">
        <v>3</v>
      </c>
      <c r="K2" s="5" t="s">
        <v>4</v>
      </c>
      <c r="L2" s="5" t="s">
        <v>5</v>
      </c>
      <c r="M2" s="5"/>
      <c r="N2" s="32"/>
      <c r="O2" s="33"/>
    </row>
    <row r="3" ht="26.1" customHeight="1" spans="1:15">
      <c r="A3" s="5" t="s">
        <v>6</v>
      </c>
      <c r="B3" s="5"/>
      <c r="C3" s="8">
        <v>7361819.1</v>
      </c>
      <c r="D3" s="9"/>
      <c r="E3" s="9"/>
      <c r="F3" s="10"/>
      <c r="G3" s="11" t="s">
        <v>7</v>
      </c>
      <c r="H3" s="12">
        <v>42644</v>
      </c>
      <c r="I3" s="34"/>
      <c r="J3" s="34"/>
      <c r="K3" s="35"/>
      <c r="L3" s="5" t="s">
        <v>8</v>
      </c>
      <c r="M3" s="5"/>
      <c r="N3" s="26" t="s">
        <v>9</v>
      </c>
      <c r="O3" s="36"/>
    </row>
    <row r="4" ht="23.25" customHeight="1" spans="1:15">
      <c r="A4" s="5" t="s">
        <v>10</v>
      </c>
      <c r="B4" s="5"/>
      <c r="C4" s="8">
        <v>6216829.59</v>
      </c>
      <c r="D4" s="9"/>
      <c r="E4" s="9"/>
      <c r="F4" s="10"/>
      <c r="G4" s="11" t="s">
        <v>11</v>
      </c>
      <c r="H4" s="13"/>
      <c r="I4" s="34"/>
      <c r="J4" s="34"/>
      <c r="K4" s="35"/>
      <c r="L4" s="5" t="s">
        <v>12</v>
      </c>
      <c r="M4" s="5"/>
      <c r="N4" s="37">
        <v>5287</v>
      </c>
      <c r="O4" s="36"/>
    </row>
    <row r="5" ht="26.1" customHeight="1" spans="1:15">
      <c r="A5" s="5" t="s">
        <v>13</v>
      </c>
      <c r="B5" s="5" t="s">
        <v>14</v>
      </c>
      <c r="C5" s="5"/>
      <c r="D5" s="5"/>
      <c r="E5" s="5" t="s">
        <v>15</v>
      </c>
      <c r="F5" s="5"/>
      <c r="G5" s="14" t="s">
        <v>16</v>
      </c>
      <c r="H5" s="5" t="s">
        <v>17</v>
      </c>
      <c r="I5" s="5"/>
      <c r="J5" s="5" t="s">
        <v>18</v>
      </c>
      <c r="K5" s="5"/>
      <c r="L5" s="5" t="s">
        <v>19</v>
      </c>
      <c r="M5" s="5"/>
      <c r="N5" s="14" t="s">
        <v>20</v>
      </c>
      <c r="O5" s="36"/>
    </row>
    <row r="6" ht="26.1" customHeight="1" spans="1:15">
      <c r="A6" s="5"/>
      <c r="B6" s="15" t="s">
        <v>21</v>
      </c>
      <c r="C6" s="5" t="s">
        <v>22</v>
      </c>
      <c r="D6" s="14" t="s">
        <v>23</v>
      </c>
      <c r="E6" s="15" t="s">
        <v>21</v>
      </c>
      <c r="F6" s="14" t="s">
        <v>23</v>
      </c>
      <c r="G6" s="14" t="s">
        <v>23</v>
      </c>
      <c r="H6" s="5" t="s">
        <v>24</v>
      </c>
      <c r="I6" s="14" t="s">
        <v>23</v>
      </c>
      <c r="J6" s="5" t="s">
        <v>25</v>
      </c>
      <c r="K6" s="14" t="s">
        <v>23</v>
      </c>
      <c r="L6" s="14" t="s">
        <v>23</v>
      </c>
      <c r="M6" s="5" t="s">
        <v>26</v>
      </c>
      <c r="N6" s="14"/>
      <c r="O6" s="36"/>
    </row>
    <row r="7" ht="30" customHeight="1" spans="1:15">
      <c r="A7" s="16">
        <v>1</v>
      </c>
      <c r="B7" s="17" t="s">
        <v>27</v>
      </c>
      <c r="C7" s="18" t="s">
        <v>28</v>
      </c>
      <c r="D7" s="19">
        <v>1782000</v>
      </c>
      <c r="E7" s="17" t="s">
        <v>29</v>
      </c>
      <c r="F7" s="19">
        <v>1782000</v>
      </c>
      <c r="G7" s="19" t="s">
        <v>30</v>
      </c>
      <c r="H7" s="20">
        <v>0</v>
      </c>
      <c r="I7" s="38">
        <f t="shared" ref="I7:I12" si="0">D7*H7</f>
        <v>0</v>
      </c>
      <c r="J7" s="39">
        <v>0.002933</v>
      </c>
      <c r="K7" s="38">
        <f>ROUNDUP(F7/1.11*J7,2)</f>
        <v>4708.66</v>
      </c>
      <c r="L7" s="19"/>
      <c r="M7" s="40"/>
      <c r="N7" s="38">
        <f t="shared" ref="N7:N13" si="1">ROUNDUP(D7-I7-K7-L7,2)</f>
        <v>1777291.34</v>
      </c>
      <c r="O7" s="36"/>
    </row>
    <row r="8" ht="30" customHeight="1" spans="1:15">
      <c r="A8" s="16">
        <v>2</v>
      </c>
      <c r="B8" s="17" t="s">
        <v>31</v>
      </c>
      <c r="C8" s="18" t="s">
        <v>28</v>
      </c>
      <c r="D8" s="19">
        <v>1088000</v>
      </c>
      <c r="E8" s="17" t="s">
        <v>32</v>
      </c>
      <c r="F8" s="19">
        <v>1088000</v>
      </c>
      <c r="G8" s="19" t="s">
        <v>30</v>
      </c>
      <c r="H8" s="20">
        <v>0</v>
      </c>
      <c r="I8" s="38">
        <f t="shared" si="0"/>
        <v>0</v>
      </c>
      <c r="J8" s="41">
        <v>0</v>
      </c>
      <c r="K8" s="38">
        <v>-534.6</v>
      </c>
      <c r="L8" s="19"/>
      <c r="M8" s="40"/>
      <c r="N8" s="38">
        <f t="shared" si="1"/>
        <v>1088534.6</v>
      </c>
      <c r="O8" s="36"/>
    </row>
    <row r="9" ht="30" customHeight="1" spans="1:15">
      <c r="A9" s="16">
        <v>3</v>
      </c>
      <c r="B9" s="17" t="s">
        <v>33</v>
      </c>
      <c r="C9" s="18" t="s">
        <v>28</v>
      </c>
      <c r="D9" s="19">
        <v>508000</v>
      </c>
      <c r="E9" s="17" t="s">
        <v>34</v>
      </c>
      <c r="F9" s="19">
        <v>508000</v>
      </c>
      <c r="G9" s="19" t="s">
        <v>30</v>
      </c>
      <c r="H9" s="20">
        <v>0</v>
      </c>
      <c r="I9" s="38">
        <f t="shared" si="0"/>
        <v>0</v>
      </c>
      <c r="J9" s="41">
        <v>0</v>
      </c>
      <c r="K9" s="38">
        <v>0</v>
      </c>
      <c r="L9" s="19"/>
      <c r="M9" s="40"/>
      <c r="N9" s="38">
        <f t="shared" si="1"/>
        <v>508000</v>
      </c>
      <c r="O9" s="36"/>
    </row>
    <row r="10" ht="30" customHeight="1" spans="1:15">
      <c r="A10" s="16">
        <v>4</v>
      </c>
      <c r="B10" s="17" t="s">
        <v>35</v>
      </c>
      <c r="C10" s="18" t="s">
        <v>28</v>
      </c>
      <c r="D10" s="19">
        <v>110000</v>
      </c>
      <c r="E10" s="17" t="s">
        <v>36</v>
      </c>
      <c r="F10" s="19">
        <v>110000</v>
      </c>
      <c r="G10" s="19" t="s">
        <v>30</v>
      </c>
      <c r="H10" s="20">
        <v>0</v>
      </c>
      <c r="I10" s="38">
        <f t="shared" si="0"/>
        <v>0</v>
      </c>
      <c r="J10" s="20">
        <v>0.0226</v>
      </c>
      <c r="K10" s="38">
        <f>ROUNDUP(F10/1.11*J10,2)</f>
        <v>2239.64</v>
      </c>
      <c r="L10" s="19"/>
      <c r="M10" s="40"/>
      <c r="N10" s="38">
        <f t="shared" si="1"/>
        <v>107760.36</v>
      </c>
      <c r="O10" s="36"/>
    </row>
    <row r="11" ht="30" customHeight="1" spans="1:15">
      <c r="A11" s="16">
        <v>5</v>
      </c>
      <c r="B11" s="17" t="s">
        <v>37</v>
      </c>
      <c r="C11" s="18" t="s">
        <v>28</v>
      </c>
      <c r="D11" s="19">
        <v>1000000</v>
      </c>
      <c r="E11" s="17" t="s">
        <v>38</v>
      </c>
      <c r="F11" s="19">
        <v>1000000</v>
      </c>
      <c r="G11" s="19" t="s">
        <v>30</v>
      </c>
      <c r="H11" s="20">
        <v>0</v>
      </c>
      <c r="I11" s="38">
        <f t="shared" si="0"/>
        <v>0</v>
      </c>
      <c r="J11" s="20">
        <v>0.0226</v>
      </c>
      <c r="K11" s="38">
        <f>ROUNDUP(F11/1.11*J11,2)</f>
        <v>20360.37</v>
      </c>
      <c r="L11" s="19"/>
      <c r="M11" s="40"/>
      <c r="N11" s="38">
        <f t="shared" si="1"/>
        <v>979639.63</v>
      </c>
      <c r="O11" s="36"/>
    </row>
    <row r="12" ht="30" customHeight="1" spans="1:15">
      <c r="A12" s="16">
        <v>6</v>
      </c>
      <c r="B12" s="17" t="s">
        <v>39</v>
      </c>
      <c r="C12" s="18" t="s">
        <v>28</v>
      </c>
      <c r="D12" s="19">
        <v>554000</v>
      </c>
      <c r="E12" s="17" t="s">
        <v>40</v>
      </c>
      <c r="F12" s="19">
        <v>554000</v>
      </c>
      <c r="G12" s="19" t="s">
        <v>30</v>
      </c>
      <c r="H12" s="20">
        <v>0</v>
      </c>
      <c r="I12" s="38">
        <f t="shared" si="0"/>
        <v>0</v>
      </c>
      <c r="J12" s="20">
        <v>0.0226</v>
      </c>
      <c r="K12" s="38">
        <f>ROUNDUP(F12/1.11*J12,2)</f>
        <v>11279.64</v>
      </c>
      <c r="L12" s="19"/>
      <c r="M12" s="40"/>
      <c r="N12" s="38">
        <f t="shared" si="1"/>
        <v>542720.36</v>
      </c>
      <c r="O12" s="36"/>
    </row>
    <row r="13" ht="30" customHeight="1" spans="1:15">
      <c r="A13" s="16">
        <v>7</v>
      </c>
      <c r="B13" s="17" t="s">
        <v>41</v>
      </c>
      <c r="C13" s="18" t="s">
        <v>28</v>
      </c>
      <c r="D13" s="19">
        <v>76000</v>
      </c>
      <c r="E13" s="17" t="s">
        <v>42</v>
      </c>
      <c r="F13" s="19">
        <v>76000</v>
      </c>
      <c r="G13" s="19" t="s">
        <v>30</v>
      </c>
      <c r="H13" s="20">
        <v>0</v>
      </c>
      <c r="I13" s="38">
        <f t="shared" ref="I13" si="2">D13*H13</f>
        <v>0</v>
      </c>
      <c r="J13" s="20">
        <v>0.0226</v>
      </c>
      <c r="K13" s="38">
        <f>ROUNDUP(F13/1.11*J13,2)</f>
        <v>1547.39</v>
      </c>
      <c r="L13" s="19"/>
      <c r="M13" s="26"/>
      <c r="N13" s="38">
        <f t="shared" si="1"/>
        <v>74452.61</v>
      </c>
      <c r="O13" s="36"/>
    </row>
    <row r="14" ht="30" customHeight="1" spans="1:15">
      <c r="A14" s="16">
        <v>8</v>
      </c>
      <c r="B14" s="17" t="s">
        <v>43</v>
      </c>
      <c r="C14" s="18" t="s">
        <v>28</v>
      </c>
      <c r="D14" s="19">
        <v>130000</v>
      </c>
      <c r="E14" s="17" t="s">
        <v>44</v>
      </c>
      <c r="F14" s="19">
        <v>130000</v>
      </c>
      <c r="G14" s="19" t="s">
        <v>30</v>
      </c>
      <c r="H14" s="20">
        <v>0</v>
      </c>
      <c r="I14" s="38">
        <f t="shared" ref="I14" si="3">D14*H14</f>
        <v>0</v>
      </c>
      <c r="J14" s="20">
        <v>0.0226</v>
      </c>
      <c r="K14" s="38">
        <f>ROUNDUP(F14/1.11*J14,2)</f>
        <v>2646.85</v>
      </c>
      <c r="L14" s="19"/>
      <c r="M14" s="26"/>
      <c r="N14" s="38">
        <f t="shared" ref="N14" si="4">ROUNDUP(D14-I14-K14-L14,2)</f>
        <v>127353.15</v>
      </c>
      <c r="O14" s="36"/>
    </row>
    <row r="15" ht="30" customHeight="1" spans="1:15">
      <c r="A15" s="16">
        <v>9</v>
      </c>
      <c r="B15" s="17" t="s">
        <v>45</v>
      </c>
      <c r="C15" s="18" t="s">
        <v>28</v>
      </c>
      <c r="D15" s="19">
        <v>350000</v>
      </c>
      <c r="E15" s="17" t="s">
        <v>46</v>
      </c>
      <c r="F15" s="19">
        <v>350000</v>
      </c>
      <c r="G15" s="19" t="s">
        <v>47</v>
      </c>
      <c r="H15" s="20">
        <v>0</v>
      </c>
      <c r="I15" s="38">
        <f t="shared" ref="I15" si="5">D15*H15</f>
        <v>0</v>
      </c>
      <c r="J15" s="20">
        <v>0.0226</v>
      </c>
      <c r="K15" s="38">
        <f>F15/1.1*J15</f>
        <v>7190.90909090909</v>
      </c>
      <c r="L15" s="19"/>
      <c r="M15" s="26"/>
      <c r="N15" s="38">
        <f t="shared" ref="N15:N17" si="6">ROUNDUP(D15-I15-K15-L15,2)</f>
        <v>342809.1</v>
      </c>
      <c r="O15" s="36"/>
    </row>
    <row r="16" ht="15" customHeight="1" spans="1:15">
      <c r="A16" s="21"/>
      <c r="B16" s="22" t="s">
        <v>48</v>
      </c>
      <c r="C16" s="23"/>
      <c r="D16" s="24"/>
      <c r="E16" s="22"/>
      <c r="F16" s="24"/>
      <c r="G16" s="24"/>
      <c r="H16" s="25"/>
      <c r="I16" s="24"/>
      <c r="J16" s="25"/>
      <c r="K16" s="24"/>
      <c r="L16" s="24"/>
      <c r="M16" s="42"/>
      <c r="N16" s="24"/>
      <c r="O16" s="36"/>
    </row>
    <row r="17" ht="30" customHeight="1" spans="1:15">
      <c r="A17" s="16">
        <v>10</v>
      </c>
      <c r="B17" s="17">
        <v>44865</v>
      </c>
      <c r="C17" s="18" t="s">
        <v>28</v>
      </c>
      <c r="D17" s="19">
        <v>255778.33</v>
      </c>
      <c r="E17" s="17" t="s">
        <v>49</v>
      </c>
      <c r="F17" s="19">
        <v>300000</v>
      </c>
      <c r="G17" s="19" t="s">
        <v>47</v>
      </c>
      <c r="H17" s="26">
        <v>0</v>
      </c>
      <c r="I17" s="38">
        <v>0</v>
      </c>
      <c r="J17" s="16"/>
      <c r="K17" s="38">
        <v>6420.28</v>
      </c>
      <c r="L17" s="19">
        <v>100</v>
      </c>
      <c r="M17" s="26" t="s">
        <v>50</v>
      </c>
      <c r="N17" s="38">
        <f t="shared" si="6"/>
        <v>249258.05</v>
      </c>
      <c r="O17" s="36"/>
    </row>
    <row r="18" ht="30" customHeight="1" spans="1:15">
      <c r="A18" s="16">
        <v>11</v>
      </c>
      <c r="B18" s="17"/>
      <c r="C18" s="18"/>
      <c r="D18" s="19"/>
      <c r="E18" s="17"/>
      <c r="F18" s="19"/>
      <c r="G18" s="19"/>
      <c r="H18" s="26"/>
      <c r="I18" s="38"/>
      <c r="J18" s="16"/>
      <c r="K18" s="38"/>
      <c r="L18" s="19"/>
      <c r="M18" s="26"/>
      <c r="N18" s="38"/>
      <c r="O18" s="36"/>
    </row>
    <row r="19" ht="26.1" customHeight="1" spans="1:15">
      <c r="A19" s="5" t="s">
        <v>51</v>
      </c>
      <c r="B19" s="5"/>
      <c r="C19" s="27" t="s">
        <v>52</v>
      </c>
      <c r="D19" s="28">
        <f>SUM(D7:D18)</f>
        <v>5853778.33</v>
      </c>
      <c r="E19" s="27" t="s">
        <v>52</v>
      </c>
      <c r="F19" s="28">
        <f>SUM(F7:F18)</f>
        <v>5898000</v>
      </c>
      <c r="G19" s="28">
        <f>SUM(G7:G18)</f>
        <v>0</v>
      </c>
      <c r="H19" s="27" t="s">
        <v>52</v>
      </c>
      <c r="I19" s="28">
        <f>SUM(I7:I18)</f>
        <v>0</v>
      </c>
      <c r="J19" s="27" t="s">
        <v>52</v>
      </c>
      <c r="K19" s="28">
        <f>SUM(K7:K18)</f>
        <v>55859.1390909091</v>
      </c>
      <c r="L19" s="28">
        <f>SUM(L7:L18)</f>
        <v>100</v>
      </c>
      <c r="M19" s="27" t="s">
        <v>52</v>
      </c>
      <c r="N19" s="28">
        <f>SUM(N7:N18)</f>
        <v>5797819.2</v>
      </c>
      <c r="O19" s="43"/>
    </row>
    <row r="20" ht="23.1" customHeight="1" spans="1:15">
      <c r="A20" s="5" t="s">
        <v>53</v>
      </c>
      <c r="B20" s="5"/>
      <c r="C20" s="5" t="s">
        <v>54</v>
      </c>
      <c r="D20" s="26">
        <f>N17</f>
        <v>249258.05</v>
      </c>
      <c r="E20" s="26"/>
      <c r="F20" s="26"/>
      <c r="G20" s="26"/>
      <c r="H20" s="14" t="s">
        <v>55</v>
      </c>
      <c r="I20" s="14"/>
      <c r="J20" s="44" t="s">
        <v>56</v>
      </c>
      <c r="K20" s="44"/>
      <c r="L20" s="44"/>
      <c r="M20" s="44"/>
      <c r="N20" s="44"/>
      <c r="O20" s="36"/>
    </row>
    <row r="21" ht="23.1" customHeight="1" spans="1:15">
      <c r="A21" s="5"/>
      <c r="B21" s="5"/>
      <c r="C21" s="5" t="s">
        <v>57</v>
      </c>
      <c r="D21" s="29" t="str">
        <f>SUBSTITUTE(SUBSTITUTE(TEXT(INT(D20),"[DBNum2][$-804]G/通用格式元"&amp;IF(INT(D20)=D20,"整",""))&amp;TEXT(MID(D20,FIND(".",D20&amp;".0")+1,1),"[DBNum2][$-804]G/通用格式角")&amp;TEXT(MID(D20,FIND(".",D20&amp;".0")+2,1),"[DBNum2][$-804]G/通用格式分"),"零角","零"),"零分","")</f>
        <v>贰拾肆万玖仟贰佰伍拾捌元零伍分</v>
      </c>
      <c r="E21" s="29"/>
      <c r="F21" s="29"/>
      <c r="G21" s="29"/>
      <c r="H21" s="14"/>
      <c r="I21" s="14"/>
      <c r="J21" s="16"/>
      <c r="K21" s="16"/>
      <c r="L21" s="16"/>
      <c r="M21" s="16"/>
      <c r="N21" s="16"/>
      <c r="O21" s="36"/>
    </row>
    <row r="22" ht="39.95" customHeight="1" spans="1:15">
      <c r="A22" s="5" t="s">
        <v>58</v>
      </c>
      <c r="B22" s="5"/>
      <c r="C22" s="30" t="s">
        <v>59</v>
      </c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45"/>
      <c r="O22" s="36"/>
    </row>
    <row r="23" ht="39.95" customHeight="1" spans="1:15">
      <c r="A23" s="5" t="s">
        <v>60</v>
      </c>
      <c r="B23" s="5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36"/>
    </row>
    <row r="24" ht="39.95" customHeight="1" spans="1:15">
      <c r="A24" s="5" t="s">
        <v>61</v>
      </c>
      <c r="B24" s="5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36"/>
    </row>
    <row r="25" ht="39.95" customHeight="1" spans="1:15">
      <c r="A25" s="5" t="s">
        <v>62</v>
      </c>
      <c r="B25" s="5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36"/>
    </row>
    <row r="26" ht="39.95" customHeight="1" spans="1:15">
      <c r="A26" s="5" t="s">
        <v>63</v>
      </c>
      <c r="B26" s="5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36"/>
    </row>
    <row r="27" ht="39.95" customHeight="1" spans="1:15">
      <c r="A27" s="5" t="s">
        <v>64</v>
      </c>
      <c r="B27" s="5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36"/>
    </row>
  </sheetData>
  <mergeCells count="38">
    <mergeCell ref="A1:N1"/>
    <mergeCell ref="A2:B2"/>
    <mergeCell ref="C2:I2"/>
    <mergeCell ref="L2:M2"/>
    <mergeCell ref="A3:B3"/>
    <mergeCell ref="C3:F3"/>
    <mergeCell ref="H3:K3"/>
    <mergeCell ref="L3:M3"/>
    <mergeCell ref="A4:B4"/>
    <mergeCell ref="C4:F4"/>
    <mergeCell ref="H4:K4"/>
    <mergeCell ref="L4:M4"/>
    <mergeCell ref="B5:D5"/>
    <mergeCell ref="E5:F5"/>
    <mergeCell ref="H5:I5"/>
    <mergeCell ref="J5:K5"/>
    <mergeCell ref="L5:M5"/>
    <mergeCell ref="A19:B19"/>
    <mergeCell ref="D20:G20"/>
    <mergeCell ref="J20:N20"/>
    <mergeCell ref="D21:G21"/>
    <mergeCell ref="J21:N21"/>
    <mergeCell ref="A22:B22"/>
    <mergeCell ref="C22:N22"/>
    <mergeCell ref="A23:B23"/>
    <mergeCell ref="C23:N23"/>
    <mergeCell ref="A24:B24"/>
    <mergeCell ref="C24:N24"/>
    <mergeCell ref="A25:B25"/>
    <mergeCell ref="C25:N25"/>
    <mergeCell ref="A26:B26"/>
    <mergeCell ref="C26:N26"/>
    <mergeCell ref="A27:B27"/>
    <mergeCell ref="C27:N27"/>
    <mergeCell ref="A5:A6"/>
    <mergeCell ref="N5:N6"/>
    <mergeCell ref="A20:B21"/>
    <mergeCell ref="H20:I21"/>
  </mergeCells>
  <pageMargins left="0.196850393700787" right="0.196850393700787" top="0.748031496062992" bottom="0.551181102362205" header="0.31496062992126" footer="0.31496062992126"/>
  <pageSetup paperSize="9" scale="9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NEW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朱大金</cp:lastModifiedBy>
  <dcterms:created xsi:type="dcterms:W3CDTF">2016-06-04T08:00:00Z</dcterms:created>
  <cp:lastPrinted>2018-02-09T07:05:00Z</cp:lastPrinted>
  <dcterms:modified xsi:type="dcterms:W3CDTF">2023-01-04T03:48:06Z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5B0CF958246440FC9D0FC5A1FC10066A</vt:lpwstr>
  </property>
  <property fmtid="{D5CDD505-2E9C-101B-9397-08002B2CF9AE}" pid="3" name="KSOProductBuildVer">
    <vt:lpwstr>2052-11.1.0.13703</vt:lpwstr>
  </property>
</Properties>
</file>