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6"/>
  </bookViews>
  <sheets>
    <sheet name="4448-1" sheetId="1" r:id="rId1"/>
    <sheet name="4448-(2)" sheetId="2" r:id="rId2"/>
    <sheet name="4448-(3)" sheetId="3" r:id="rId3"/>
    <sheet name="4-1" sheetId="4" r:id="rId4"/>
    <sheet name="4-2" sheetId="5" r:id="rId5"/>
    <sheet name="4-3" sheetId="6" r:id="rId6"/>
    <sheet name="4-4" sheetId="7" r:id="rId7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M1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潜山市环河西路（西河大桥-S342 段改建工程）：资质7000+技术标2000+商务标1000+马兰辉出场300+转账手续费100=10400（公司代打80万利息*1%=8000）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M1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潜山市环河西路（西河大桥-S342 段改建工程）：资质7000+技术标2000+商务标1000+马兰辉出场300+转账手续费100=10400（公司代打80万利息*1%=8000）</t>
        </r>
      </text>
    </comment>
  </commentList>
</comments>
</file>

<file path=xl/sharedStrings.xml><?xml version="1.0" encoding="utf-8"?>
<sst xmlns="http://schemas.openxmlformats.org/spreadsheetml/2006/main" count="658" uniqueCount="86">
  <si>
    <t xml:space="preserve"> 工程款支付证书  </t>
  </si>
  <si>
    <t>本次</t>
  </si>
  <si>
    <t>工程名称</t>
  </si>
  <si>
    <t>潜山县X013徐龙线（黄柏大桥至龙关段）改造工程（Ⅱ标段）</t>
  </si>
  <si>
    <t>档案编号</t>
  </si>
  <si>
    <t>CD2016-088</t>
  </si>
  <si>
    <t>合同金额</t>
  </si>
  <si>
    <t>中标日期</t>
  </si>
  <si>
    <t>2016.7.27</t>
  </si>
  <si>
    <t>合作单位</t>
  </si>
  <si>
    <t>程金胜13955688035</t>
  </si>
  <si>
    <t>阮 华</t>
  </si>
  <si>
    <t>120日历天</t>
  </si>
  <si>
    <t>潜山县</t>
  </si>
  <si>
    <t>中标项目，投资协议原件在庐江</t>
  </si>
  <si>
    <t>√</t>
  </si>
  <si>
    <t>决算金额</t>
  </si>
  <si>
    <t>竣工日期</t>
  </si>
  <si>
    <t>ERP编号</t>
  </si>
  <si>
    <t>序号</t>
  </si>
  <si>
    <t>工程款到账</t>
  </si>
  <si>
    <t>开票情况</t>
  </si>
  <si>
    <t>成本发票</t>
  </si>
  <si>
    <t>扣管理费</t>
  </si>
  <si>
    <t>代扣税金</t>
  </si>
  <si>
    <t>其他扣款</t>
  </si>
  <si>
    <t>实际支付</t>
  </si>
  <si>
    <t>日期</t>
  </si>
  <si>
    <t>账户</t>
  </si>
  <si>
    <t>金额</t>
  </si>
  <si>
    <t>比例</t>
  </si>
  <si>
    <t>税率</t>
  </si>
  <si>
    <t>备注</t>
  </si>
  <si>
    <t>户名</t>
  </si>
  <si>
    <t>中</t>
  </si>
  <si>
    <t>增值税及附加</t>
  </si>
  <si>
    <t>2017.1.16外经证</t>
  </si>
  <si>
    <t>暂扣企业所得税6万5</t>
  </si>
  <si>
    <t>1、</t>
  </si>
  <si>
    <r>
      <rPr>
        <sz val="9"/>
        <color rgb="FF00B050"/>
        <rFont val="宋体"/>
        <charset val="134"/>
      </rPr>
      <t>中标通知书、施工合同原件在合肥</t>
    </r>
    <r>
      <rPr>
        <sz val="9"/>
        <color rgb="FFFF0000"/>
        <rFont val="宋体"/>
        <charset val="134"/>
      </rPr>
      <t>；竣工验收报告原件在庐江</t>
    </r>
  </si>
  <si>
    <t xml:space="preserve"> 2、此次借条已提供 。？</t>
  </si>
  <si>
    <t>合计</t>
  </si>
  <si>
    <t>-</t>
  </si>
  <si>
    <t>本次支付金额</t>
  </si>
  <si>
    <t>小写</t>
  </si>
  <si>
    <t>支付账号</t>
  </si>
  <si>
    <t>程金胜  （中国建设银行潜山县支行）</t>
  </si>
  <si>
    <t>完工证明？</t>
  </si>
  <si>
    <t>大写</t>
  </si>
  <si>
    <t>6236 6816 8000 0224 278</t>
  </si>
  <si>
    <t>申请部门
意见</t>
  </si>
  <si>
    <t>项目管理
意见</t>
  </si>
  <si>
    <t>何总、朱总已同意支付（附表背面截图）。</t>
  </si>
  <si>
    <t>财务审核
意见</t>
  </si>
  <si>
    <t>质安稽查
意见</t>
  </si>
  <si>
    <r>
      <rPr>
        <sz val="9"/>
        <color rgb="FFFF0000"/>
        <rFont val="宋体"/>
        <charset val="134"/>
      </rPr>
      <t>是</t>
    </r>
    <r>
      <rPr>
        <sz val="16"/>
        <color rgb="FFFF0000"/>
        <rFont val="宋体"/>
        <charset val="134"/>
      </rPr>
      <t>□</t>
    </r>
    <r>
      <rPr>
        <sz val="9"/>
        <color rgb="FFFF0000"/>
        <rFont val="宋体"/>
        <charset val="134"/>
      </rPr>
      <t>否</t>
    </r>
    <r>
      <rPr>
        <sz val="16"/>
        <color rgb="FFFF0000"/>
        <rFont val="宋体"/>
        <charset val="134"/>
      </rPr>
      <t>□</t>
    </r>
    <r>
      <rPr>
        <sz val="9"/>
        <color rgb="FFFF0000"/>
        <rFont val="宋体"/>
        <charset val="134"/>
      </rPr>
      <t>营改增项目，及材料款支付核实：</t>
    </r>
  </si>
  <si>
    <t>总经理审批</t>
  </si>
  <si>
    <t>本次  退回上次暂扣企业所得税6万5</t>
  </si>
  <si>
    <t>程金胜</t>
  </si>
  <si>
    <t>剩余全部管理费2%</t>
  </si>
  <si>
    <r>
      <rPr>
        <sz val="8"/>
        <color rgb="FFFF0000"/>
        <rFont val="宋体"/>
        <charset val="134"/>
      </rPr>
      <t>扣除剩余全部管理费=</t>
    </r>
    <r>
      <rPr>
        <sz val="8"/>
        <color rgb="FFFF0000"/>
        <rFont val="宋体"/>
        <charset val="134"/>
      </rPr>
      <t>7376434.79*2%-50000=97528.7</t>
    </r>
  </si>
  <si>
    <t>材料</t>
  </si>
  <si>
    <t>程金胜 中国建设银行潜山县支行 6236 6816 8000 0224 278</t>
  </si>
  <si>
    <t>详见委托支付函</t>
  </si>
  <si>
    <t>中标项目，中标通知书、施工合同及投资协议原件在庐江；</t>
  </si>
  <si>
    <t>董事长审批</t>
  </si>
  <si>
    <t>扣除剩余全部管理费=7376434.79*2%-50000=97528.7</t>
  </si>
  <si>
    <t>已扣完</t>
  </si>
  <si>
    <t>办理涉税</t>
  </si>
  <si>
    <t>2018.1.29办理涉税事项报告表费用500；暂付30万，其余暂扣</t>
  </si>
  <si>
    <t>暂扣</t>
  </si>
  <si>
    <t>工</t>
  </si>
  <si>
    <t>转账费</t>
  </si>
  <si>
    <t>怀宁县枫林生态农林有限公司-碎石
开户行：中国建行怀宁支行
账号：3400 1684 1080 5300 036</t>
  </si>
  <si>
    <t>潜山市环河西路（西河大桥-S342 段改建工程）：资质7000+技术标2000+商务标1000+马兰辉出场300+转账手续费100=10400（公司代打80万利息*1%=8000）</t>
  </si>
  <si>
    <t>退暂扣</t>
  </si>
  <si>
    <t>外经证费用</t>
  </si>
  <si>
    <t>中标项目，中标通知书、施工合同及投资协议原件、审计原件在合肥、交工原件、结算承诺书、不领章承诺书；</t>
  </si>
  <si>
    <t>周转金</t>
  </si>
  <si>
    <t>徽</t>
  </si>
  <si>
    <t>方伟-机械
开户行：建设银行宿松县支行
账号：6217 0016 8001 4162 517</t>
  </si>
  <si>
    <t>叶兵-机械
开户行：建设银行潜山市支行
账号：6217 0016 8000 9048 598</t>
  </si>
  <si>
    <t>江李和-机械
开户行：邮政储蓄银行潜山开发区支行
账号：6221 8036 8000 1245 954</t>
  </si>
  <si>
    <t>怀宁县枫林生态农林有限公司-碎石
开户行：中国建行怀宁支行
账号：3400 1684 1080 5300 9036</t>
  </si>
  <si>
    <t>王童出场</t>
  </si>
  <si>
    <t>程金胜
开户行：建行潜山支行
账号：6236 6816 8000 0224 278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</si>
</sst>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yy/m/d;@"/>
    <numFmt numFmtId="178" formatCode="m/d;@"/>
    <numFmt numFmtId="179" formatCode="[DBNum2][$-804]General"/>
    <numFmt numFmtId="180" formatCode="0.00_ "/>
  </numFmts>
  <fonts count="56">
    <font>
      <sz val="11"/>
      <color theme="1"/>
      <name val="宋体"/>
      <charset val="134"/>
      <scheme val="minor"/>
    </font>
    <font>
      <sz val="9"/>
      <color rgb="FFFF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1"/>
      <color rgb="FFFF0000"/>
      <name val="宋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sz val="8"/>
      <name val="宋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sz val="8"/>
      <color rgb="FFFF0000"/>
      <name val="宋体"/>
      <charset val="134"/>
    </font>
    <font>
      <sz val="9"/>
      <color theme="1"/>
      <name val="Arial"/>
      <charset val="134"/>
    </font>
    <font>
      <b/>
      <sz val="9"/>
      <color rgb="FFFF0000"/>
      <name val="宋体"/>
      <charset val="134"/>
    </font>
    <font>
      <sz val="9"/>
      <color rgb="FF00B050"/>
      <name val="宋体"/>
      <charset val="134"/>
    </font>
    <font>
      <b/>
      <sz val="9"/>
      <color theme="1"/>
      <name val="宋体"/>
      <charset val="134"/>
    </font>
    <font>
      <sz val="12"/>
      <color theme="1"/>
      <name val="宋体"/>
      <charset val="134"/>
    </font>
    <font>
      <b/>
      <sz val="10"/>
      <color theme="1"/>
      <name val="宋体"/>
      <charset val="134"/>
    </font>
    <font>
      <b/>
      <sz val="9"/>
      <color rgb="FFFFC000"/>
      <name val="宋体"/>
      <charset val="134"/>
    </font>
    <font>
      <sz val="9"/>
      <color rgb="FFFFC000"/>
      <name val="宋体"/>
      <charset val="134"/>
    </font>
    <font>
      <b/>
      <sz val="9"/>
      <name val="宋体"/>
      <charset val="134"/>
    </font>
    <font>
      <sz val="12"/>
      <color indexed="8"/>
      <name val="宋体"/>
      <charset val="134"/>
    </font>
    <font>
      <sz val="9"/>
      <color theme="1"/>
      <name val="宋体"/>
      <charset val="134"/>
      <scheme val="minor"/>
    </font>
    <font>
      <sz val="10"/>
      <color rgb="FF7030A0"/>
      <name val="宋体"/>
      <charset val="134"/>
      <scheme val="minor"/>
    </font>
    <font>
      <sz val="10"/>
      <color rgb="FF7030A0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</font>
    <font>
      <sz val="10"/>
      <color theme="1"/>
      <name val="Arial"/>
      <charset val="134"/>
    </font>
    <font>
      <b/>
      <sz val="10"/>
      <color rgb="FFFF0000"/>
      <name val="宋体"/>
      <charset val="134"/>
    </font>
    <font>
      <b/>
      <sz val="9"/>
      <color rgb="FF7030A0"/>
      <name val="宋体"/>
      <charset val="134"/>
    </font>
    <font>
      <sz val="9"/>
      <color rgb="FF7030A0"/>
      <name val="宋体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6"/>
      <color rgb="FFFF0000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4" fillId="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14" borderId="15" applyNumberFormat="0" applyFont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12" borderId="12" applyNumberFormat="0" applyAlignment="0" applyProtection="0">
      <alignment vertical="center"/>
    </xf>
    <xf numFmtId="0" fontId="40" fillId="12" borderId="11" applyNumberFormat="0" applyAlignment="0" applyProtection="0">
      <alignment vertical="center"/>
    </xf>
    <xf numFmtId="0" fontId="43" fillId="13" borderId="14" applyNumberFormat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47" fillId="0" borderId="0"/>
    <xf numFmtId="0" fontId="32" fillId="36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52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1" fillId="0" borderId="0" xfId="55" applyFont="1" applyFill="1" applyBorder="1" applyAlignment="1">
      <alignment horizontal="center" vertical="center"/>
    </xf>
    <xf numFmtId="0" fontId="2" fillId="0" borderId="0" xfId="55" applyFont="1" applyFill="1" applyBorder="1" applyAlignment="1">
      <alignment horizontal="center" vertical="center"/>
    </xf>
    <xf numFmtId="0" fontId="2" fillId="0" borderId="0" xfId="55" applyFont="1" applyFill="1" applyAlignment="1">
      <alignment horizontal="center" vertical="center"/>
    </xf>
    <xf numFmtId="0" fontId="3" fillId="0" borderId="0" xfId="55" applyFont="1" applyFill="1" applyBorder="1" applyAlignment="1">
      <alignment horizontal="center" vertical="center"/>
    </xf>
    <xf numFmtId="0" fontId="4" fillId="0" borderId="0" xfId="55" applyFont="1">
      <alignment vertical="center"/>
    </xf>
    <xf numFmtId="177" fontId="1" fillId="0" borderId="0" xfId="55" applyNumberFormat="1" applyFont="1" applyFill="1" applyBorder="1" applyAlignment="1">
      <alignment horizontal="center" vertical="center"/>
    </xf>
    <xf numFmtId="176" fontId="1" fillId="0" borderId="0" xfId="55" applyNumberFormat="1" applyFont="1" applyFill="1" applyBorder="1" applyAlignment="1">
      <alignment horizontal="center" vertical="center"/>
    </xf>
    <xf numFmtId="0" fontId="5" fillId="0" borderId="0" xfId="55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 wrapText="1"/>
    </xf>
    <xf numFmtId="0" fontId="6" fillId="0" borderId="2" xfId="55" applyFont="1" applyFill="1" applyBorder="1" applyAlignment="1">
      <alignment horizontal="center" vertical="center" shrinkToFit="1"/>
    </xf>
    <xf numFmtId="0" fontId="6" fillId="0" borderId="3" xfId="55" applyFont="1" applyFill="1" applyBorder="1" applyAlignment="1">
      <alignment horizontal="center" vertical="center" shrinkToFit="1"/>
    </xf>
    <xf numFmtId="176" fontId="5" fillId="0" borderId="2" xfId="55" applyNumberFormat="1" applyFont="1" applyFill="1" applyBorder="1" applyAlignment="1">
      <alignment horizontal="center" vertical="center" wrapText="1"/>
    </xf>
    <xf numFmtId="176" fontId="5" fillId="0" borderId="3" xfId="55" applyNumberFormat="1" applyFont="1" applyFill="1" applyBorder="1" applyAlignment="1">
      <alignment horizontal="center" vertical="center" wrapText="1"/>
    </xf>
    <xf numFmtId="176" fontId="5" fillId="0" borderId="4" xfId="55" applyNumberFormat="1" applyFont="1" applyFill="1" applyBorder="1" applyAlignment="1">
      <alignment horizontal="center" vertical="center" wrapText="1"/>
    </xf>
    <xf numFmtId="176" fontId="3" fillId="0" borderId="1" xfId="55" applyNumberFormat="1" applyFont="1" applyFill="1" applyBorder="1" applyAlignment="1">
      <alignment horizontal="center" vertical="center" shrinkToFit="1"/>
    </xf>
    <xf numFmtId="176" fontId="3" fillId="0" borderId="1" xfId="55" applyNumberFormat="1" applyFont="1" applyFill="1" applyBorder="1" applyAlignment="1">
      <alignment horizontal="center" vertical="center" wrapText="1"/>
    </xf>
    <xf numFmtId="177" fontId="3" fillId="0" borderId="1" xfId="55" applyNumberFormat="1" applyFont="1" applyFill="1" applyBorder="1" applyAlignment="1">
      <alignment horizontal="center" vertical="center" wrapText="1"/>
    </xf>
    <xf numFmtId="0" fontId="2" fillId="2" borderId="1" xfId="55" applyFont="1" applyFill="1" applyBorder="1" applyAlignment="1">
      <alignment horizontal="center" vertical="center" wrapText="1"/>
    </xf>
    <xf numFmtId="177" fontId="7" fillId="2" borderId="1" xfId="55" applyNumberFormat="1" applyFont="1" applyFill="1" applyBorder="1" applyAlignment="1">
      <alignment horizontal="center" vertical="center" shrinkToFit="1"/>
    </xf>
    <xf numFmtId="14" fontId="2" fillId="2" borderId="1" xfId="55" applyNumberFormat="1" applyFont="1" applyFill="1" applyBorder="1" applyAlignment="1">
      <alignment horizontal="center" vertical="center" wrapText="1"/>
    </xf>
    <xf numFmtId="176" fontId="2" fillId="2" borderId="1" xfId="55" applyNumberFormat="1" applyFont="1" applyFill="1" applyBorder="1" applyAlignment="1">
      <alignment horizontal="right" vertical="center" shrinkToFit="1"/>
    </xf>
    <xf numFmtId="178" fontId="2" fillId="2" borderId="1" xfId="55" applyNumberFormat="1" applyFont="1" applyFill="1" applyBorder="1" applyAlignment="1">
      <alignment horizontal="center" vertical="center" wrapText="1"/>
    </xf>
    <xf numFmtId="0" fontId="2" fillId="0" borderId="1" xfId="55" applyFont="1" applyFill="1" applyBorder="1" applyAlignment="1">
      <alignment horizontal="center" vertical="center" wrapText="1"/>
    </xf>
    <xf numFmtId="177" fontId="7" fillId="0" borderId="1" xfId="55" applyNumberFormat="1" applyFont="1" applyFill="1" applyBorder="1" applyAlignment="1">
      <alignment horizontal="center" vertical="center" shrinkToFit="1"/>
    </xf>
    <xf numFmtId="14" fontId="2" fillId="0" borderId="1" xfId="55" applyNumberFormat="1" applyFont="1" applyFill="1" applyBorder="1" applyAlignment="1">
      <alignment horizontal="center" vertical="center" wrapText="1"/>
    </xf>
    <xf numFmtId="176" fontId="2" fillId="0" borderId="1" xfId="55" applyNumberFormat="1" applyFont="1" applyFill="1" applyBorder="1" applyAlignment="1">
      <alignment horizontal="right" vertical="center" shrinkToFit="1"/>
    </xf>
    <xf numFmtId="178" fontId="2" fillId="0" borderId="1" xfId="55" applyNumberFormat="1" applyFont="1" applyFill="1" applyBorder="1" applyAlignment="1">
      <alignment horizontal="center" vertical="center" wrapText="1"/>
    </xf>
    <xf numFmtId="0" fontId="2" fillId="2" borderId="5" xfId="55" applyFont="1" applyFill="1" applyBorder="1" applyAlignment="1">
      <alignment horizontal="center" vertical="center" wrapText="1"/>
    </xf>
    <xf numFmtId="14" fontId="8" fillId="0" borderId="1" xfId="55" applyNumberFormat="1" applyFont="1" applyBorder="1" applyAlignment="1">
      <alignment horizontal="left" vertical="center"/>
    </xf>
    <xf numFmtId="0" fontId="2" fillId="2" borderId="6" xfId="55" applyFont="1" applyFill="1" applyBorder="1" applyAlignment="1">
      <alignment horizontal="center" vertical="center" wrapText="1"/>
    </xf>
    <xf numFmtId="14" fontId="9" fillId="0" borderId="1" xfId="55" applyNumberFormat="1" applyFont="1" applyBorder="1" applyAlignment="1">
      <alignment horizontal="center" vertical="center" wrapText="1"/>
    </xf>
    <xf numFmtId="176" fontId="2" fillId="2" borderId="1" xfId="55" applyNumberFormat="1" applyFont="1" applyFill="1" applyBorder="1" applyAlignment="1">
      <alignment vertical="center" wrapText="1" shrinkToFit="1"/>
    </xf>
    <xf numFmtId="0" fontId="1" fillId="0" borderId="1" xfId="55" applyFont="1" applyFill="1" applyBorder="1" applyAlignment="1">
      <alignment horizontal="center" vertical="center" wrapText="1"/>
    </xf>
    <xf numFmtId="177" fontId="10" fillId="0" borderId="1" xfId="55" applyNumberFormat="1" applyFont="1" applyFill="1" applyBorder="1" applyAlignment="1">
      <alignment horizontal="center" vertical="center" shrinkToFit="1"/>
    </xf>
    <xf numFmtId="14" fontId="1" fillId="0" borderId="1" xfId="55" applyNumberFormat="1" applyFont="1" applyFill="1" applyBorder="1" applyAlignment="1">
      <alignment horizontal="center" vertical="center" wrapText="1"/>
    </xf>
    <xf numFmtId="176" fontId="1" fillId="0" borderId="1" xfId="55" applyNumberFormat="1" applyFont="1" applyFill="1" applyBorder="1" applyAlignment="1">
      <alignment horizontal="right" vertical="center" shrinkToFit="1"/>
    </xf>
    <xf numFmtId="178" fontId="1" fillId="0" borderId="1" xfId="55" applyNumberFormat="1" applyFont="1" applyFill="1" applyBorder="1" applyAlignment="1">
      <alignment horizontal="center" vertical="center" wrapText="1"/>
    </xf>
    <xf numFmtId="0" fontId="3" fillId="3" borderId="1" xfId="55" applyFont="1" applyFill="1" applyBorder="1" applyAlignment="1">
      <alignment horizontal="center" vertical="center" shrinkToFit="1"/>
    </xf>
    <xf numFmtId="176" fontId="11" fillId="3" borderId="1" xfId="55" applyNumberFormat="1" applyFont="1" applyFill="1" applyBorder="1" applyAlignment="1">
      <alignment horizontal="right" vertical="center" shrinkToFit="1"/>
    </xf>
    <xf numFmtId="0" fontId="9" fillId="0" borderId="1" xfId="55" applyFont="1" applyFill="1" applyBorder="1" applyAlignment="1">
      <alignment horizontal="center" vertical="center" wrapText="1"/>
    </xf>
    <xf numFmtId="0" fontId="1" fillId="0" borderId="2" xfId="55" applyFont="1" applyFill="1" applyBorder="1" applyAlignment="1">
      <alignment horizontal="center" vertical="center" wrapText="1"/>
    </xf>
    <xf numFmtId="176" fontId="12" fillId="2" borderId="2" xfId="55" applyNumberFormat="1" applyFont="1" applyFill="1" applyBorder="1" applyAlignment="1">
      <alignment horizontal="center" vertical="center" wrapText="1"/>
    </xf>
    <xf numFmtId="176" fontId="12" fillId="2" borderId="3" xfId="55" applyNumberFormat="1" applyFont="1" applyFill="1" applyBorder="1" applyAlignment="1">
      <alignment horizontal="center" vertical="center" wrapText="1"/>
    </xf>
    <xf numFmtId="0" fontId="1" fillId="0" borderId="5" xfId="55" applyFont="1" applyFill="1" applyBorder="1" applyAlignment="1">
      <alignment horizontal="center" vertical="center" wrapText="1"/>
    </xf>
    <xf numFmtId="0" fontId="1" fillId="0" borderId="7" xfId="55" applyFont="1" applyFill="1" applyBorder="1" applyAlignment="1">
      <alignment horizontal="center" vertical="center" wrapText="1"/>
    </xf>
    <xf numFmtId="179" fontId="12" fillId="2" borderId="2" xfId="55" applyNumberFormat="1" applyFont="1" applyFill="1" applyBorder="1" applyAlignment="1">
      <alignment horizontal="center" vertical="center" shrinkToFit="1"/>
    </xf>
    <xf numFmtId="179" fontId="12" fillId="2" borderId="3" xfId="55" applyNumberFormat="1" applyFont="1" applyFill="1" applyBorder="1" applyAlignment="1">
      <alignment horizontal="center" vertical="center" shrinkToFit="1"/>
    </xf>
    <xf numFmtId="0" fontId="2" fillId="0" borderId="2" xfId="55" applyFont="1" applyFill="1" applyBorder="1" applyAlignment="1">
      <alignment horizontal="center" vertical="center" wrapText="1"/>
    </xf>
    <xf numFmtId="0" fontId="1" fillId="2" borderId="2" xfId="55" applyFont="1" applyFill="1" applyBorder="1" applyAlignment="1">
      <alignment vertical="center" wrapText="1"/>
    </xf>
    <xf numFmtId="0" fontId="1" fillId="2" borderId="3" xfId="55" applyFont="1" applyFill="1" applyBorder="1" applyAlignment="1">
      <alignment vertical="center" wrapText="1"/>
    </xf>
    <xf numFmtId="0" fontId="13" fillId="2" borderId="3" xfId="55" applyFont="1" applyFill="1" applyBorder="1" applyAlignment="1">
      <alignment horizontal="left" vertical="center" wrapText="1"/>
    </xf>
    <xf numFmtId="0" fontId="14" fillId="0" borderId="8" xfId="55" applyFont="1" applyFill="1" applyBorder="1" applyAlignment="1">
      <alignment horizontal="left" vertical="center" wrapText="1"/>
    </xf>
    <xf numFmtId="0" fontId="14" fillId="0" borderId="9" xfId="55" applyFont="1" applyFill="1" applyBorder="1" applyAlignment="1">
      <alignment horizontal="left" vertical="center" wrapText="1"/>
    </xf>
    <xf numFmtId="0" fontId="1" fillId="0" borderId="2" xfId="55" applyFont="1" applyFill="1" applyBorder="1" applyAlignment="1">
      <alignment horizontal="left" vertical="center" wrapText="1"/>
    </xf>
    <xf numFmtId="0" fontId="1" fillId="0" borderId="3" xfId="55" applyFont="1" applyFill="1" applyBorder="1" applyAlignment="1">
      <alignment horizontal="left" vertical="center" wrapText="1"/>
    </xf>
    <xf numFmtId="0" fontId="1" fillId="0" borderId="2" xfId="55" applyFont="1" applyFill="1" applyBorder="1" applyAlignment="1">
      <alignment horizontal="left" vertical="top" wrapText="1"/>
    </xf>
    <xf numFmtId="0" fontId="1" fillId="0" borderId="3" xfId="55" applyFont="1" applyFill="1" applyBorder="1" applyAlignment="1">
      <alignment horizontal="left" vertical="top" wrapText="1"/>
    </xf>
    <xf numFmtId="0" fontId="1" fillId="0" borderId="3" xfId="55" applyFont="1" applyFill="1" applyBorder="1" applyAlignment="1">
      <alignment horizontal="center" vertical="center" wrapText="1"/>
    </xf>
    <xf numFmtId="0" fontId="1" fillId="0" borderId="4" xfId="55" applyFont="1" applyFill="1" applyBorder="1" applyAlignment="1">
      <alignment horizontal="center" vertical="center" wrapText="1"/>
    </xf>
    <xf numFmtId="0" fontId="6" fillId="0" borderId="4" xfId="55" applyFont="1" applyFill="1" applyBorder="1" applyAlignment="1">
      <alignment horizontal="center" vertical="center" shrinkToFit="1"/>
    </xf>
    <xf numFmtId="0" fontId="3" fillId="0" borderId="2" xfId="55" applyFont="1" applyFill="1" applyBorder="1" applyAlignment="1">
      <alignment horizontal="center" vertical="center" wrapText="1"/>
    </xf>
    <xf numFmtId="0" fontId="3" fillId="0" borderId="4" xfId="55" applyFont="1" applyFill="1" applyBorder="1" applyAlignment="1">
      <alignment horizontal="center" vertical="center" wrapText="1"/>
    </xf>
    <xf numFmtId="176" fontId="6" fillId="0" borderId="2" xfId="55" applyNumberFormat="1" applyFont="1" applyFill="1" applyBorder="1" applyAlignment="1">
      <alignment horizontal="center" vertical="center" shrinkToFit="1"/>
    </xf>
    <xf numFmtId="176" fontId="6" fillId="0" borderId="4" xfId="55" applyNumberFormat="1" applyFont="1" applyFill="1" applyBorder="1" applyAlignment="1">
      <alignment horizontal="center" vertical="center" shrinkToFit="1"/>
    </xf>
    <xf numFmtId="0" fontId="15" fillId="0" borderId="2" xfId="55" applyFont="1" applyFill="1" applyBorder="1" applyAlignment="1">
      <alignment horizontal="center" vertical="center"/>
    </xf>
    <xf numFmtId="0" fontId="15" fillId="0" borderId="3" xfId="55" applyFont="1" applyFill="1" applyBorder="1" applyAlignment="1">
      <alignment horizontal="center" vertical="center"/>
    </xf>
    <xf numFmtId="0" fontId="15" fillId="0" borderId="4" xfId="55" applyFont="1" applyFill="1" applyBorder="1" applyAlignment="1">
      <alignment horizontal="center" vertical="center"/>
    </xf>
    <xf numFmtId="176" fontId="16" fillId="0" borderId="2" xfId="55" applyNumberFormat="1" applyFont="1" applyFill="1" applyBorder="1" applyAlignment="1">
      <alignment horizontal="center" vertical="center" wrapText="1"/>
    </xf>
    <xf numFmtId="176" fontId="16" fillId="0" borderId="4" xfId="55" applyNumberFormat="1" applyFont="1" applyFill="1" applyBorder="1" applyAlignment="1">
      <alignment horizontal="center" vertical="center" wrapText="1"/>
    </xf>
    <xf numFmtId="0" fontId="6" fillId="0" borderId="2" xfId="55" applyFont="1" applyBorder="1" applyAlignment="1">
      <alignment horizontal="center" vertical="center" wrapText="1"/>
    </xf>
    <xf numFmtId="0" fontId="6" fillId="0" borderId="4" xfId="55" applyFont="1" applyBorder="1" applyAlignment="1">
      <alignment horizontal="center" vertical="center" wrapText="1"/>
    </xf>
    <xf numFmtId="176" fontId="14" fillId="0" borderId="1" xfId="55" applyNumberFormat="1" applyFont="1" applyFill="1" applyBorder="1" applyAlignment="1">
      <alignment horizontal="center" vertical="center" wrapText="1"/>
    </xf>
    <xf numFmtId="9" fontId="2" fillId="0" borderId="1" xfId="21" applyFont="1" applyFill="1" applyBorder="1" applyAlignment="1">
      <alignment horizontal="center" vertical="center" wrapText="1"/>
    </xf>
    <xf numFmtId="176" fontId="2" fillId="3" borderId="1" xfId="55" applyNumberFormat="1" applyFont="1" applyFill="1" applyBorder="1" applyAlignment="1">
      <alignment horizontal="right" vertical="center" shrinkToFit="1"/>
    </xf>
    <xf numFmtId="9" fontId="7" fillId="0" borderId="1" xfId="55" applyNumberFormat="1" applyFont="1" applyFill="1" applyBorder="1" applyAlignment="1">
      <alignment horizontal="center" vertical="center" wrapText="1"/>
    </xf>
    <xf numFmtId="176" fontId="2" fillId="0" borderId="1" xfId="55" applyNumberFormat="1" applyFont="1" applyFill="1" applyBorder="1" applyAlignment="1">
      <alignment horizontal="center" vertical="center" wrapText="1"/>
    </xf>
    <xf numFmtId="176" fontId="2" fillId="3" borderId="5" xfId="55" applyNumberFormat="1" applyFont="1" applyFill="1" applyBorder="1" applyAlignment="1">
      <alignment horizontal="right" vertical="center" shrinkToFit="1"/>
    </xf>
    <xf numFmtId="0" fontId="7" fillId="0" borderId="1" xfId="55" applyFont="1" applyFill="1" applyBorder="1" applyAlignment="1">
      <alignment horizontal="left" vertical="center"/>
    </xf>
    <xf numFmtId="176" fontId="7" fillId="3" borderId="1" xfId="55" applyNumberFormat="1" applyFont="1" applyFill="1" applyBorder="1" applyAlignment="1">
      <alignment horizontal="right" vertical="center" shrinkToFit="1"/>
    </xf>
    <xf numFmtId="176" fontId="17" fillId="0" borderId="1" xfId="55" applyNumberFormat="1" applyFont="1" applyFill="1" applyBorder="1" applyAlignment="1">
      <alignment horizontal="right" vertical="center" shrinkToFit="1"/>
    </xf>
    <xf numFmtId="176" fontId="2" fillId="0" borderId="1" xfId="55" applyNumberFormat="1" applyFont="1" applyFill="1" applyBorder="1" applyAlignment="1">
      <alignment horizontal="right" vertical="center"/>
    </xf>
    <xf numFmtId="176" fontId="2" fillId="0" borderId="1" xfId="55" applyNumberFormat="1" applyFont="1" applyFill="1" applyBorder="1" applyAlignment="1">
      <alignment vertical="center" wrapText="1"/>
    </xf>
    <xf numFmtId="176" fontId="2" fillId="3" borderId="6" xfId="55" applyNumberFormat="1" applyFont="1" applyFill="1" applyBorder="1" applyAlignment="1">
      <alignment horizontal="right" vertical="center" shrinkToFit="1"/>
    </xf>
    <xf numFmtId="9" fontId="2" fillId="0" borderId="1" xfId="55" applyNumberFormat="1" applyFont="1" applyFill="1" applyBorder="1" applyAlignment="1">
      <alignment horizontal="center" vertical="center" wrapText="1"/>
    </xf>
    <xf numFmtId="176" fontId="18" fillId="0" borderId="1" xfId="55" applyNumberFormat="1" applyFont="1" applyFill="1" applyBorder="1" applyAlignment="1">
      <alignment horizontal="right" vertical="center" shrinkToFit="1"/>
    </xf>
    <xf numFmtId="176" fontId="2" fillId="3" borderId="1" xfId="55" applyNumberFormat="1" applyFont="1" applyFill="1" applyBorder="1" applyAlignment="1">
      <alignment horizontal="center" vertical="center" shrinkToFit="1"/>
    </xf>
    <xf numFmtId="176" fontId="2" fillId="0" borderId="5" xfId="55" applyNumberFormat="1" applyFont="1" applyFill="1" applyBorder="1" applyAlignment="1">
      <alignment horizontal="center" vertical="center" wrapText="1"/>
    </xf>
    <xf numFmtId="176" fontId="2" fillId="3" borderId="5" xfId="55" applyNumberFormat="1" applyFont="1" applyFill="1" applyBorder="1" applyAlignment="1">
      <alignment horizontal="center" vertical="center" shrinkToFit="1"/>
    </xf>
    <xf numFmtId="176" fontId="2" fillId="0" borderId="6" xfId="55" applyNumberFormat="1" applyFont="1" applyFill="1" applyBorder="1" applyAlignment="1">
      <alignment horizontal="center" vertical="center" wrapText="1"/>
    </xf>
    <xf numFmtId="176" fontId="2" fillId="3" borderId="6" xfId="55" applyNumberFormat="1" applyFont="1" applyFill="1" applyBorder="1" applyAlignment="1">
      <alignment horizontal="center" vertical="center" shrinkToFit="1"/>
    </xf>
    <xf numFmtId="0" fontId="2" fillId="0" borderId="1" xfId="55" applyFont="1" applyFill="1" applyBorder="1" applyAlignment="1">
      <alignment horizontal="left" vertical="center"/>
    </xf>
    <xf numFmtId="176" fontId="2" fillId="2" borderId="1" xfId="55" applyNumberFormat="1" applyFont="1" applyFill="1" applyBorder="1" applyAlignment="1">
      <alignment horizontal="center" vertical="center" shrinkToFit="1"/>
    </xf>
    <xf numFmtId="176" fontId="2" fillId="2" borderId="5" xfId="55" applyNumberFormat="1" applyFont="1" applyFill="1" applyBorder="1" applyAlignment="1">
      <alignment horizontal="center" vertical="center" shrinkToFit="1"/>
    </xf>
    <xf numFmtId="0" fontId="2" fillId="0" borderId="1" xfId="55" applyFont="1" applyFill="1" applyBorder="1" applyAlignment="1">
      <alignment horizontal="right" vertical="center"/>
    </xf>
    <xf numFmtId="176" fontId="19" fillId="0" borderId="1" xfId="55" applyNumberFormat="1" applyFont="1" applyFill="1" applyBorder="1" applyAlignment="1">
      <alignment horizontal="right" vertical="center" shrinkToFit="1"/>
    </xf>
    <xf numFmtId="176" fontId="2" fillId="0" borderId="1" xfId="55" applyNumberFormat="1" applyFont="1" applyFill="1" applyBorder="1" applyAlignment="1">
      <alignment horizontal="left" vertical="center" wrapText="1"/>
    </xf>
    <xf numFmtId="176" fontId="1" fillId="0" borderId="1" xfId="55" applyNumberFormat="1" applyFont="1" applyFill="1" applyBorder="1" applyAlignment="1">
      <alignment horizontal="center" vertical="center" wrapText="1"/>
    </xf>
    <xf numFmtId="176" fontId="1" fillId="3" borderId="1" xfId="55" applyNumberFormat="1" applyFont="1" applyFill="1" applyBorder="1" applyAlignment="1">
      <alignment horizontal="right" vertical="center" shrinkToFit="1"/>
    </xf>
    <xf numFmtId="176" fontId="1" fillId="0" borderId="1" xfId="55" applyNumberFormat="1" applyFont="1" applyFill="1" applyBorder="1" applyAlignment="1">
      <alignment horizontal="left" vertical="center" wrapText="1"/>
    </xf>
    <xf numFmtId="176" fontId="12" fillId="2" borderId="4" xfId="55" applyNumberFormat="1" applyFont="1" applyFill="1" applyBorder="1" applyAlignment="1">
      <alignment horizontal="center" vertical="center" wrapText="1"/>
    </xf>
    <xf numFmtId="176" fontId="1" fillId="2" borderId="5" xfId="55" applyNumberFormat="1" applyFont="1" applyFill="1" applyBorder="1" applyAlignment="1">
      <alignment horizontal="center" vertical="center" wrapText="1"/>
    </xf>
    <xf numFmtId="0" fontId="1" fillId="2" borderId="2" xfId="55" applyFont="1" applyFill="1" applyBorder="1" applyAlignment="1">
      <alignment horizontal="center" vertical="center" wrapText="1"/>
    </xf>
    <xf numFmtId="0" fontId="1" fillId="2" borderId="3" xfId="55" applyFont="1" applyFill="1" applyBorder="1" applyAlignment="1">
      <alignment horizontal="center" vertical="center" wrapText="1"/>
    </xf>
    <xf numFmtId="0" fontId="1" fillId="2" borderId="4" xfId="55" applyFont="1" applyFill="1" applyBorder="1" applyAlignment="1">
      <alignment horizontal="center" vertical="center" wrapText="1"/>
    </xf>
    <xf numFmtId="179" fontId="12" fillId="2" borderId="4" xfId="55" applyNumberFormat="1" applyFont="1" applyFill="1" applyBorder="1" applyAlignment="1">
      <alignment horizontal="center" vertical="center" shrinkToFit="1"/>
    </xf>
    <xf numFmtId="176" fontId="1" fillId="2" borderId="6" xfId="55" applyNumberFormat="1" applyFont="1" applyFill="1" applyBorder="1" applyAlignment="1">
      <alignment horizontal="center" vertical="center" wrapText="1"/>
    </xf>
    <xf numFmtId="0" fontId="4" fillId="2" borderId="1" xfId="55" applyFont="1" applyFill="1" applyBorder="1" applyAlignment="1">
      <alignment horizontal="center" vertical="center" wrapText="1"/>
    </xf>
    <xf numFmtId="0" fontId="1" fillId="2" borderId="3" xfId="55" applyFont="1" applyFill="1" applyBorder="1" applyAlignment="1">
      <alignment horizontal="left" vertical="center" wrapText="1"/>
    </xf>
    <xf numFmtId="0" fontId="1" fillId="2" borderId="4" xfId="55" applyFont="1" applyFill="1" applyBorder="1" applyAlignment="1">
      <alignment horizontal="left" vertical="center" wrapText="1"/>
    </xf>
    <xf numFmtId="0" fontId="14" fillId="0" borderId="3" xfId="55" applyFont="1" applyFill="1" applyBorder="1" applyAlignment="1">
      <alignment horizontal="left" vertical="center" wrapText="1"/>
    </xf>
    <xf numFmtId="0" fontId="14" fillId="0" borderId="4" xfId="55" applyFont="1" applyFill="1" applyBorder="1" applyAlignment="1">
      <alignment horizontal="left" vertical="center" wrapText="1"/>
    </xf>
    <xf numFmtId="0" fontId="1" fillId="0" borderId="4" xfId="55" applyFont="1" applyFill="1" applyBorder="1" applyAlignment="1">
      <alignment horizontal="left" vertical="center" wrapText="1"/>
    </xf>
    <xf numFmtId="0" fontId="1" fillId="0" borderId="4" xfId="55" applyFont="1" applyFill="1" applyBorder="1" applyAlignment="1">
      <alignment horizontal="left" vertical="top" wrapText="1"/>
    </xf>
    <xf numFmtId="0" fontId="20" fillId="0" borderId="0" xfId="55" applyFont="1" applyBorder="1" applyAlignment="1">
      <alignment vertical="center"/>
    </xf>
    <xf numFmtId="0" fontId="1" fillId="0" borderId="0" xfId="55" applyFont="1" applyFill="1" applyBorder="1" applyAlignment="1">
      <alignment horizontal="center" vertical="center" shrinkToFit="1"/>
    </xf>
    <xf numFmtId="0" fontId="1" fillId="0" borderId="0" xfId="55" applyFont="1" applyFill="1" applyBorder="1" applyAlignment="1">
      <alignment horizontal="left" vertical="center" shrinkToFit="1"/>
    </xf>
    <xf numFmtId="0" fontId="1" fillId="0" borderId="0" xfId="55" applyFont="1" applyFill="1" applyBorder="1" applyAlignment="1">
      <alignment horizontal="center" vertical="center" wrapText="1"/>
    </xf>
    <xf numFmtId="0" fontId="21" fillId="2" borderId="1" xfId="13" applyFont="1" applyFill="1" applyBorder="1" applyAlignment="1">
      <alignment horizontal="left" vertical="center"/>
    </xf>
    <xf numFmtId="0" fontId="22" fillId="0" borderId="1" xfId="13" applyFont="1" applyBorder="1" applyAlignment="1">
      <alignment horizontal="center" vertical="center"/>
    </xf>
    <xf numFmtId="0" fontId="23" fillId="0" borderId="1" xfId="13" applyFont="1" applyBorder="1">
      <alignment vertical="center"/>
    </xf>
    <xf numFmtId="0" fontId="24" fillId="2" borderId="1" xfId="0" applyFont="1" applyFill="1" applyBorder="1" applyAlignment="1">
      <alignment horizontal="center" vertical="center"/>
    </xf>
    <xf numFmtId="180" fontId="25" fillId="2" borderId="1" xfId="13" applyNumberFormat="1" applyFont="1" applyFill="1" applyBorder="1" applyAlignment="1">
      <alignment horizontal="center" vertical="center"/>
    </xf>
    <xf numFmtId="180" fontId="24" fillId="2" borderId="1" xfId="13" applyNumberFormat="1" applyFont="1" applyFill="1" applyBorder="1" applyAlignment="1">
      <alignment horizontal="center" vertical="center"/>
    </xf>
    <xf numFmtId="0" fontId="26" fillId="4" borderId="1" xfId="55" applyFont="1" applyFill="1" applyBorder="1" applyAlignment="1">
      <alignment horizontal="left" vertical="center"/>
    </xf>
    <xf numFmtId="0" fontId="2" fillId="0" borderId="0" xfId="55" applyFont="1" applyFill="1" applyBorder="1" applyAlignment="1">
      <alignment horizontal="center" vertical="center" wrapText="1"/>
    </xf>
    <xf numFmtId="0" fontId="27" fillId="0" borderId="0" xfId="55" applyFont="1">
      <alignment vertical="center"/>
    </xf>
    <xf numFmtId="180" fontId="1" fillId="0" borderId="0" xfId="55" applyNumberFormat="1" applyFont="1" applyFill="1" applyBorder="1" applyAlignment="1">
      <alignment horizontal="center" vertical="center"/>
    </xf>
    <xf numFmtId="179" fontId="1" fillId="0" borderId="0" xfId="55" applyNumberFormat="1" applyFont="1" applyFill="1" applyBorder="1" applyAlignment="1">
      <alignment horizontal="center" vertical="center"/>
    </xf>
    <xf numFmtId="10" fontId="27" fillId="0" borderId="0" xfId="55" applyNumberFormat="1" applyFont="1" applyFill="1">
      <alignment vertical="center"/>
    </xf>
    <xf numFmtId="176" fontId="4" fillId="0" borderId="0" xfId="55" applyNumberFormat="1" applyFont="1">
      <alignment vertical="center"/>
    </xf>
    <xf numFmtId="180" fontId="27" fillId="0" borderId="0" xfId="55" applyNumberFormat="1" applyFont="1" applyFill="1">
      <alignment vertical="center"/>
    </xf>
    <xf numFmtId="176" fontId="11" fillId="0" borderId="0" xfId="55" applyNumberFormat="1" applyFont="1" applyFill="1" applyBorder="1" applyAlignment="1">
      <alignment horizontal="center" vertical="center" wrapText="1"/>
    </xf>
    <xf numFmtId="179" fontId="2" fillId="0" borderId="0" xfId="55" applyNumberFormat="1" applyFont="1" applyFill="1" applyBorder="1" applyAlignment="1">
      <alignment horizontal="center" vertical="center"/>
    </xf>
    <xf numFmtId="0" fontId="4" fillId="0" borderId="0" xfId="55" applyFont="1" applyAlignment="1">
      <alignment horizontal="center" vertical="center"/>
    </xf>
    <xf numFmtId="0" fontId="4" fillId="0" borderId="0" xfId="55" applyFont="1" applyAlignment="1">
      <alignment horizontal="left" vertical="center"/>
    </xf>
    <xf numFmtId="0" fontId="24" fillId="2" borderId="1" xfId="13" applyFont="1" applyFill="1" applyBorder="1" applyAlignment="1">
      <alignment horizontal="center" vertical="center"/>
    </xf>
    <xf numFmtId="0" fontId="24" fillId="0" borderId="1" xfId="13" applyFont="1" applyBorder="1" applyAlignment="1">
      <alignment horizontal="center" vertical="center" wrapText="1"/>
    </xf>
    <xf numFmtId="0" fontId="24" fillId="2" borderId="1" xfId="13" applyFont="1" applyFill="1" applyBorder="1" applyAlignment="1">
      <alignment horizontal="center" vertical="center" wrapText="1"/>
    </xf>
    <xf numFmtId="0" fontId="25" fillId="0" borderId="1" xfId="13" applyFont="1" applyFill="1" applyBorder="1" applyAlignment="1">
      <alignment horizontal="left" vertical="center"/>
    </xf>
    <xf numFmtId="0" fontId="28" fillId="0" borderId="0" xfId="13" applyFont="1" applyAlignment="1">
      <alignment horizontal="center" vertical="center"/>
    </xf>
    <xf numFmtId="0" fontId="24" fillId="0" borderId="1" xfId="13" applyFont="1" applyBorder="1" applyAlignment="1">
      <alignment horizontal="left" vertical="center" wrapText="1"/>
    </xf>
    <xf numFmtId="0" fontId="24" fillId="0" borderId="0" xfId="13" applyFont="1">
      <alignment vertical="center"/>
    </xf>
    <xf numFmtId="176" fontId="1" fillId="2" borderId="1" xfId="55" applyNumberFormat="1" applyFont="1" applyFill="1" applyBorder="1" applyAlignment="1">
      <alignment horizontal="right" vertical="center" shrinkToFit="1"/>
    </xf>
    <xf numFmtId="10" fontId="4" fillId="4" borderId="0" xfId="55" applyNumberFormat="1" applyFont="1" applyFill="1">
      <alignment vertical="center"/>
    </xf>
    <xf numFmtId="179" fontId="1" fillId="4" borderId="0" xfId="55" applyNumberFormat="1" applyFont="1" applyFill="1" applyBorder="1" applyAlignment="1">
      <alignment horizontal="center" vertical="center"/>
    </xf>
    <xf numFmtId="176" fontId="2" fillId="2" borderId="2" xfId="55" applyNumberFormat="1" applyFont="1" applyFill="1" applyBorder="1" applyAlignment="1">
      <alignment horizontal="center" vertical="center" wrapText="1" shrinkToFit="1"/>
    </xf>
    <xf numFmtId="176" fontId="2" fillId="2" borderId="3" xfId="55" applyNumberFormat="1" applyFont="1" applyFill="1" applyBorder="1" applyAlignment="1">
      <alignment horizontal="center" vertical="center" shrinkToFit="1"/>
    </xf>
    <xf numFmtId="176" fontId="2" fillId="2" borderId="4" xfId="55" applyNumberFormat="1" applyFont="1" applyFill="1" applyBorder="1" applyAlignment="1">
      <alignment horizontal="center" vertical="center" shrinkToFit="1"/>
    </xf>
    <xf numFmtId="0" fontId="1" fillId="2" borderId="1" xfId="55" applyFont="1" applyFill="1" applyBorder="1" applyAlignment="1">
      <alignment horizontal="center" vertical="center" wrapText="1"/>
    </xf>
    <xf numFmtId="177" fontId="10" fillId="2" borderId="1" xfId="55" applyNumberFormat="1" applyFont="1" applyFill="1" applyBorder="1" applyAlignment="1">
      <alignment horizontal="center" vertical="center" shrinkToFit="1"/>
    </xf>
    <xf numFmtId="14" fontId="1" fillId="2" borderId="1" xfId="55" applyNumberFormat="1" applyFont="1" applyFill="1" applyBorder="1" applyAlignment="1">
      <alignment horizontal="center" vertical="center" wrapText="1"/>
    </xf>
    <xf numFmtId="178" fontId="1" fillId="2" borderId="1" xfId="55" applyNumberFormat="1" applyFont="1" applyFill="1" applyBorder="1" applyAlignment="1">
      <alignment horizontal="center" vertical="center" wrapText="1"/>
    </xf>
    <xf numFmtId="9" fontId="1" fillId="0" borderId="1" xfId="21" applyFont="1" applyFill="1" applyBorder="1" applyAlignment="1">
      <alignment horizontal="center" vertical="center" wrapText="1"/>
    </xf>
    <xf numFmtId="176" fontId="1" fillId="2" borderId="2" xfId="55" applyNumberFormat="1" applyFont="1" applyFill="1" applyBorder="1" applyAlignment="1">
      <alignment horizontal="center" vertical="center" wrapText="1" shrinkToFit="1"/>
    </xf>
    <xf numFmtId="176" fontId="1" fillId="2" borderId="3" xfId="55" applyNumberFormat="1" applyFont="1" applyFill="1" applyBorder="1" applyAlignment="1">
      <alignment horizontal="center" vertical="center" shrinkToFit="1"/>
    </xf>
    <xf numFmtId="9" fontId="1" fillId="0" borderId="1" xfId="55" applyNumberFormat="1" applyFont="1" applyFill="1" applyBorder="1" applyAlignment="1">
      <alignment horizontal="center" vertical="center" wrapText="1"/>
    </xf>
    <xf numFmtId="176" fontId="1" fillId="3" borderId="1" xfId="55" applyNumberFormat="1" applyFont="1" applyFill="1" applyBorder="1" applyAlignment="1">
      <alignment horizontal="center" vertical="center" shrinkToFit="1"/>
    </xf>
    <xf numFmtId="176" fontId="1" fillId="2" borderId="4" xfId="55" applyNumberFormat="1" applyFont="1" applyFill="1" applyBorder="1" applyAlignment="1">
      <alignment horizontal="center" vertical="center" shrinkToFit="1"/>
    </xf>
    <xf numFmtId="176" fontId="1" fillId="0" borderId="1" xfId="55" applyNumberFormat="1" applyFont="1" applyFill="1" applyBorder="1" applyAlignment="1">
      <alignment horizontal="right" vertical="center"/>
    </xf>
    <xf numFmtId="0" fontId="3" fillId="0" borderId="3" xfId="55" applyFont="1" applyFill="1" applyBorder="1" applyAlignment="1">
      <alignment horizontal="center" vertical="center" wrapText="1"/>
    </xf>
    <xf numFmtId="176" fontId="9" fillId="2" borderId="1" xfId="55" applyNumberFormat="1" applyFont="1" applyFill="1" applyBorder="1" applyAlignment="1">
      <alignment vertical="center" wrapText="1"/>
    </xf>
    <xf numFmtId="176" fontId="29" fillId="2" borderId="1" xfId="55" applyNumberFormat="1" applyFont="1" applyFill="1" applyBorder="1" applyAlignment="1">
      <alignment horizontal="right" vertical="center" wrapText="1"/>
    </xf>
    <xf numFmtId="179" fontId="9" fillId="2" borderId="1" xfId="55" applyNumberFormat="1" applyFont="1" applyFill="1" applyBorder="1" applyAlignment="1">
      <alignment vertical="center" wrapText="1"/>
    </xf>
    <xf numFmtId="9" fontId="10" fillId="0" borderId="1" xfId="55" applyNumberFormat="1" applyFont="1" applyFill="1" applyBorder="1" applyAlignment="1">
      <alignment horizontal="center" vertical="center" wrapText="1"/>
    </xf>
    <xf numFmtId="176" fontId="1" fillId="0" borderId="5" xfId="55" applyNumberFormat="1" applyFont="1" applyFill="1" applyBorder="1" applyAlignment="1">
      <alignment horizontal="center" vertical="center" wrapText="1"/>
    </xf>
    <xf numFmtId="176" fontId="1" fillId="3" borderId="5" xfId="55" applyNumberFormat="1" applyFont="1" applyFill="1" applyBorder="1" applyAlignment="1">
      <alignment horizontal="right" vertical="center" shrinkToFit="1"/>
    </xf>
    <xf numFmtId="0" fontId="1" fillId="0" borderId="1" xfId="55" applyFont="1" applyFill="1" applyBorder="1" applyAlignment="1">
      <alignment horizontal="right" vertical="center"/>
    </xf>
    <xf numFmtId="176" fontId="10" fillId="3" borderId="1" xfId="55" applyNumberFormat="1" applyFont="1" applyFill="1" applyBorder="1" applyAlignment="1">
      <alignment horizontal="right" vertical="center" shrinkToFit="1"/>
    </xf>
    <xf numFmtId="176" fontId="30" fillId="0" borderId="1" xfId="55" applyNumberFormat="1" applyFont="1" applyFill="1" applyBorder="1" applyAlignment="1">
      <alignment horizontal="right" vertical="center" shrinkToFit="1"/>
    </xf>
    <xf numFmtId="176" fontId="1" fillId="0" borderId="6" xfId="55" applyNumberFormat="1" applyFont="1" applyFill="1" applyBorder="1" applyAlignment="1">
      <alignment horizontal="center" vertical="center" wrapText="1"/>
    </xf>
    <xf numFmtId="176" fontId="1" fillId="3" borderId="6" xfId="55" applyNumberFormat="1" applyFont="1" applyFill="1" applyBorder="1" applyAlignment="1">
      <alignment horizontal="right" vertical="center" shrinkToFit="1"/>
    </xf>
    <xf numFmtId="178" fontId="31" fillId="2" borderId="1" xfId="55" applyNumberFormat="1" applyFont="1" applyFill="1" applyBorder="1" applyAlignment="1">
      <alignment horizontal="center" vertical="center" wrapText="1"/>
    </xf>
    <xf numFmtId="176" fontId="31" fillId="2" borderId="1" xfId="55" applyNumberFormat="1" applyFont="1" applyFill="1" applyBorder="1" applyAlignment="1">
      <alignment horizontal="right" vertical="center" shrinkToFit="1"/>
    </xf>
    <xf numFmtId="0" fontId="1" fillId="2" borderId="5" xfId="55" applyFont="1" applyFill="1" applyBorder="1" applyAlignment="1">
      <alignment horizontal="center" vertical="center" wrapText="1"/>
    </xf>
    <xf numFmtId="14" fontId="9" fillId="0" borderId="1" xfId="55" applyNumberFormat="1" applyFont="1" applyBorder="1" applyAlignment="1">
      <alignment horizontal="left" vertical="center"/>
    </xf>
    <xf numFmtId="0" fontId="1" fillId="2" borderId="6" xfId="55" applyFont="1" applyFill="1" applyBorder="1" applyAlignment="1">
      <alignment horizontal="center" vertical="center" wrapText="1"/>
    </xf>
    <xf numFmtId="0" fontId="10" fillId="0" borderId="1" xfId="55" applyFont="1" applyFill="1" applyBorder="1" applyAlignment="1">
      <alignment horizontal="left" vertical="center"/>
    </xf>
    <xf numFmtId="176" fontId="1" fillId="0" borderId="1" xfId="55" applyNumberFormat="1" applyFont="1" applyFill="1" applyBorder="1" applyAlignment="1">
      <alignment vertical="center" wrapText="1"/>
    </xf>
    <xf numFmtId="176" fontId="1" fillId="3" borderId="5" xfId="55" applyNumberFormat="1" applyFont="1" applyFill="1" applyBorder="1" applyAlignment="1">
      <alignment horizontal="center" vertical="center" shrinkToFit="1"/>
    </xf>
    <xf numFmtId="176" fontId="1" fillId="3" borderId="6" xfId="55" applyNumberFormat="1" applyFont="1" applyFill="1" applyBorder="1" applyAlignment="1">
      <alignment horizontal="center" vertical="center" shrinkToFit="1"/>
    </xf>
    <xf numFmtId="0" fontId="1" fillId="0" borderId="1" xfId="55" applyFont="1" applyFill="1" applyBorder="1" applyAlignment="1">
      <alignment horizontal="left" vertical="center"/>
    </xf>
    <xf numFmtId="176" fontId="1" fillId="2" borderId="1" xfId="55" applyNumberFormat="1" applyFont="1" applyFill="1" applyBorder="1" applyAlignment="1">
      <alignment horizontal="center" vertical="center" shrinkToFit="1"/>
    </xf>
    <xf numFmtId="176" fontId="9" fillId="2" borderId="1" xfId="55" applyNumberFormat="1" applyFont="1" applyFill="1" applyBorder="1" applyAlignment="1">
      <alignment horizontal="center" vertical="center" wrapText="1"/>
    </xf>
    <xf numFmtId="176" fontId="1" fillId="2" borderId="1" xfId="55" applyNumberFormat="1" applyFont="1" applyFill="1" applyBorder="1" applyAlignment="1">
      <alignment horizontal="center" vertical="center" wrapText="1"/>
    </xf>
    <xf numFmtId="179" fontId="9" fillId="2" borderId="5" xfId="55" applyNumberFormat="1" applyFont="1" applyFill="1" applyBorder="1" applyAlignment="1">
      <alignment horizontal="center" vertical="center" wrapText="1"/>
    </xf>
    <xf numFmtId="0" fontId="1" fillId="5" borderId="3" xfId="55" applyFont="1" applyFill="1" applyBorder="1" applyAlignment="1">
      <alignment horizontal="left" vertical="center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百分比 2 2" xfId="21"/>
    <cellStyle name="标题 1" xfId="22" builtinId="16"/>
    <cellStyle name="百分比 2 3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百分比 2 2 2" xfId="37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2" xfId="55"/>
    <cellStyle name="常规 3" xfId="56"/>
    <cellStyle name="常规 4" xfId="57"/>
    <cellStyle name="常规 5" xfId="58"/>
  </cellStyle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12.png"/><Relationship Id="rId4" Type="http://schemas.openxmlformats.org/officeDocument/2006/relationships/image" Target="../media/image11.png"/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5" Type="http://schemas.openxmlformats.org/officeDocument/2006/relationships/image" Target="../media/image17.png"/><Relationship Id="rId4" Type="http://schemas.openxmlformats.org/officeDocument/2006/relationships/image" Target="../media/image16.png"/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4" Type="http://schemas.openxmlformats.org/officeDocument/2006/relationships/image" Target="../media/image18.png"/><Relationship Id="rId3" Type="http://schemas.openxmlformats.org/officeDocument/2006/relationships/image" Target="../media/image16.png"/><Relationship Id="rId2" Type="http://schemas.openxmlformats.org/officeDocument/2006/relationships/image" Target="../media/image14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6.png"/><Relationship Id="rId1" Type="http://schemas.openxmlformats.org/officeDocument/2006/relationships/image" Target="../media/image14.png"/></Relationships>
</file>

<file path=xl/drawings/_rels/drawing7.xml.rels><?xml version="1.0" encoding="UTF-8" standalone="yes"?>
<Relationships xmlns="http://schemas.openxmlformats.org/package/2006/relationships"><Relationship Id="rId4" Type="http://schemas.openxmlformats.org/officeDocument/2006/relationships/image" Target="../media/image20.png"/><Relationship Id="rId3" Type="http://schemas.openxmlformats.org/officeDocument/2006/relationships/image" Target="../media/image19.png"/><Relationship Id="rId2" Type="http://schemas.openxmlformats.org/officeDocument/2006/relationships/image" Target="../media/image16.png"/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17</xdr:col>
      <xdr:colOff>302260</xdr:colOff>
      <xdr:row>27</xdr:row>
      <xdr:rowOff>292735</xdr:rowOff>
    </xdr:from>
    <xdr:ext cx="4000500" cy="847725"/>
    <xdr:pic>
      <xdr:nvPicPr>
        <xdr:cNvPr id="2" name="图片 1" descr="C:\Users\Administrator\AppData\Roaming\Tencent\Users\501232853\QQ\WinTemp\RichOle\CBO45354[51VTR)2BD3Z)7R.pn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13035" y="8728710"/>
          <a:ext cx="400050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16</xdr:col>
      <xdr:colOff>123825</xdr:colOff>
      <xdr:row>8</xdr:row>
      <xdr:rowOff>85725</xdr:rowOff>
    </xdr:from>
    <xdr:to>
      <xdr:col>20</xdr:col>
      <xdr:colOff>171450</xdr:colOff>
      <xdr:row>10</xdr:row>
      <xdr:rowOff>171450</xdr:rowOff>
    </xdr:to>
    <xdr:pic>
      <xdr:nvPicPr>
        <xdr:cNvPr id="3" name="图片 2" descr="C:\Users\Administrator\AppData\Roaming\Tencent\Users\501232853\QQ\WinTemp\RichOle\[SXAM{GVPPWOQ_(MW6MK)M9.png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334500" y="3018155"/>
          <a:ext cx="3790950" cy="719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390525</xdr:colOff>
      <xdr:row>4</xdr:row>
      <xdr:rowOff>123825</xdr:rowOff>
    </xdr:from>
    <xdr:to>
      <xdr:col>20</xdr:col>
      <xdr:colOff>219075</xdr:colOff>
      <xdr:row>13</xdr:row>
      <xdr:rowOff>161925</xdr:rowOff>
    </xdr:to>
    <xdr:pic>
      <xdr:nvPicPr>
        <xdr:cNvPr id="5" name="图片 4" descr="C:\Users\Administrator\Documents\Tencent Files\501232853\Image\C2C\Image3\1(6C}UJ[33W5[5H3H2@HG5K.png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53475" y="1391285"/>
          <a:ext cx="4419600" cy="3102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200660</xdr:colOff>
      <xdr:row>6</xdr:row>
      <xdr:rowOff>643255</xdr:rowOff>
    </xdr:from>
    <xdr:to>
      <xdr:col>8</xdr:col>
      <xdr:colOff>200660</xdr:colOff>
      <xdr:row>11</xdr:row>
      <xdr:rowOff>119380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57935" y="2544445"/>
          <a:ext cx="3238500" cy="13963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533400</xdr:colOff>
      <xdr:row>6</xdr:row>
      <xdr:rowOff>67310</xdr:rowOff>
    </xdr:from>
    <xdr:to>
      <xdr:col>39</xdr:col>
      <xdr:colOff>231690</xdr:colOff>
      <xdr:row>107</xdr:row>
      <xdr:rowOff>102125</xdr:rowOff>
    </xdr:to>
    <xdr:pic>
      <xdr:nvPicPr>
        <xdr:cNvPr id="4" name="图片 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287500" y="1968500"/>
          <a:ext cx="15347315" cy="21847175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26</xdr:row>
      <xdr:rowOff>0</xdr:rowOff>
    </xdr:from>
    <xdr:to>
      <xdr:col>19</xdr:col>
      <xdr:colOff>1447800</xdr:colOff>
      <xdr:row>29</xdr:row>
      <xdr:rowOff>352425</xdr:rowOff>
    </xdr:to>
    <xdr:pic>
      <xdr:nvPicPr>
        <xdr:cNvPr id="7" name="图片 6" descr="C:\Users\Administrator\AppData\Roaming\Tencent\Users\501232853\QQ\WinTemp\RichOle\N0V8PNWO57A80J)A[FOZP6M.png"/>
        <xdr:cNvPicPr>
          <a:picLocks noChangeAspect="1"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10675" y="7864475"/>
          <a:ext cx="3381375" cy="2066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40</xdr:row>
      <xdr:rowOff>104775</xdr:rowOff>
    </xdr:from>
    <xdr:to>
      <xdr:col>14</xdr:col>
      <xdr:colOff>428625</xdr:colOff>
      <xdr:row>81</xdr:row>
      <xdr:rowOff>133350</xdr:rowOff>
    </xdr:to>
    <xdr:pic>
      <xdr:nvPicPr>
        <xdr:cNvPr id="8" name="图片 7" descr="C:\Users\Administrator\AppData\Roaming\Tencent\Users\501232853\QQ\WinTemp\RichOle\2ZD2CK99RJNM{UT80LE1HFA.png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3350" y="12331700"/>
          <a:ext cx="7953375" cy="7058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819150</xdr:colOff>
      <xdr:row>2</xdr:row>
      <xdr:rowOff>200025</xdr:rowOff>
    </xdr:from>
    <xdr:to>
      <xdr:col>22</xdr:col>
      <xdr:colOff>228600</xdr:colOff>
      <xdr:row>12</xdr:row>
      <xdr:rowOff>45085</xdr:rowOff>
    </xdr:to>
    <xdr:pic>
      <xdr:nvPicPr>
        <xdr:cNvPr id="10" name="图片 9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182100" y="774065"/>
          <a:ext cx="5705475" cy="3513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38100</xdr:colOff>
      <xdr:row>23</xdr:row>
      <xdr:rowOff>114300</xdr:rowOff>
    </xdr:from>
    <xdr:to>
      <xdr:col>21</xdr:col>
      <xdr:colOff>314325</xdr:colOff>
      <xdr:row>26</xdr:row>
      <xdr:rowOff>476250</xdr:rowOff>
    </xdr:to>
    <xdr:pic>
      <xdr:nvPicPr>
        <xdr:cNvPr id="11" name="图片 10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48775" y="7188200"/>
          <a:ext cx="4819650" cy="159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238125</xdr:colOff>
      <xdr:row>10</xdr:row>
      <xdr:rowOff>114300</xdr:rowOff>
    </xdr:from>
    <xdr:to>
      <xdr:col>19</xdr:col>
      <xdr:colOff>676275</xdr:colOff>
      <xdr:row>11</xdr:row>
      <xdr:rowOff>85725</xdr:rowOff>
    </xdr:to>
    <xdr:pic>
      <xdr:nvPicPr>
        <xdr:cNvPr id="6" name="图片 5" descr="C:\Users\Administrator\AppData\Roaming\Tencent\Users\501232853\QQ\WinTemp\RichOle\ZM17XO[{7W(]HVX1I$B%QI0.png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48800" y="3510915"/>
          <a:ext cx="2371725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133350</xdr:colOff>
      <xdr:row>11</xdr:row>
      <xdr:rowOff>47624</xdr:rowOff>
    </xdr:from>
    <xdr:to>
      <xdr:col>6</xdr:col>
      <xdr:colOff>619125</xdr:colOff>
      <xdr:row>15</xdr:row>
      <xdr:rowOff>257174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9575" y="4034155"/>
          <a:ext cx="3343275" cy="1236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333375</xdr:colOff>
      <xdr:row>35</xdr:row>
      <xdr:rowOff>57150</xdr:rowOff>
    </xdr:from>
    <xdr:to>
      <xdr:col>12</xdr:col>
      <xdr:colOff>66675</xdr:colOff>
      <xdr:row>75</xdr:row>
      <xdr:rowOff>95250</xdr:rowOff>
    </xdr:to>
    <xdr:pic>
      <xdr:nvPicPr>
        <xdr:cNvPr id="9" name="图片 8"/>
        <xdr:cNvPicPr>
          <a:picLocks noChangeAspect="1"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9600" y="11470640"/>
          <a:ext cx="6276975" cy="6896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556895</xdr:colOff>
      <xdr:row>24</xdr:row>
      <xdr:rowOff>165735</xdr:rowOff>
    </xdr:from>
    <xdr:to>
      <xdr:col>21</xdr:col>
      <xdr:colOff>833120</xdr:colOff>
      <xdr:row>27</xdr:row>
      <xdr:rowOff>527685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67570" y="7790180"/>
          <a:ext cx="4819650" cy="159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638175</xdr:colOff>
      <xdr:row>5</xdr:row>
      <xdr:rowOff>257175</xdr:rowOff>
    </xdr:from>
    <xdr:to>
      <xdr:col>23</xdr:col>
      <xdr:colOff>513715</xdr:colOff>
      <xdr:row>19</xdr:row>
      <xdr:rowOff>15875</xdr:rowOff>
    </xdr:to>
    <xdr:pic>
      <xdr:nvPicPr>
        <xdr:cNvPr id="7" name="图片 6" descr="4GK$RY}[IXAWCWP$~L8DX{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001125" y="1781810"/>
          <a:ext cx="6857365" cy="4512945"/>
        </a:xfrm>
        <a:prstGeom prst="rect">
          <a:avLst/>
        </a:prstGeom>
      </xdr:spPr>
    </xdr:pic>
    <xdr:clientData/>
  </xdr:twoCellAnchor>
  <xdr:twoCellAnchor editAs="oneCell">
    <xdr:from>
      <xdr:col>2</xdr:col>
      <xdr:colOff>3175</xdr:colOff>
      <xdr:row>38</xdr:row>
      <xdr:rowOff>4445</xdr:rowOff>
    </xdr:from>
    <xdr:to>
      <xdr:col>12</xdr:col>
      <xdr:colOff>193040</xdr:colOff>
      <xdr:row>78</xdr:row>
      <xdr:rowOff>131445</xdr:rowOff>
    </xdr:to>
    <xdr:pic>
      <xdr:nvPicPr>
        <xdr:cNvPr id="8" name="图片 7" descr="E(1YW7CMJ9FMSR)Y3912O%W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84225" y="12311380"/>
          <a:ext cx="6228715" cy="6985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17</xdr:col>
      <xdr:colOff>13970</xdr:colOff>
      <xdr:row>21</xdr:row>
      <xdr:rowOff>241935</xdr:rowOff>
    </xdr:from>
    <xdr:to>
      <xdr:col>22</xdr:col>
      <xdr:colOff>185420</xdr:colOff>
      <xdr:row>26</xdr:row>
      <xdr:rowOff>344170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01195" y="7482840"/>
          <a:ext cx="4819650" cy="159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3175</xdr:colOff>
      <xdr:row>38</xdr:row>
      <xdr:rowOff>4445</xdr:rowOff>
    </xdr:from>
    <xdr:to>
      <xdr:col>12</xdr:col>
      <xdr:colOff>193040</xdr:colOff>
      <xdr:row>78</xdr:row>
      <xdr:rowOff>131445</xdr:rowOff>
    </xdr:to>
    <xdr:pic>
      <xdr:nvPicPr>
        <xdr:cNvPr id="4" name="图片 3" descr="E(1YW7CMJ9FMSR)Y3912O%W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84225" y="12759055"/>
          <a:ext cx="6228715" cy="6985000"/>
        </a:xfrm>
        <a:prstGeom prst="rect">
          <a:avLst/>
        </a:prstGeom>
      </xdr:spPr>
    </xdr:pic>
    <xdr:clientData/>
  </xdr:twoCellAnchor>
  <xdr:twoCellAnchor editAs="oneCell">
    <xdr:from>
      <xdr:col>15</xdr:col>
      <xdr:colOff>504825</xdr:colOff>
      <xdr:row>3</xdr:row>
      <xdr:rowOff>114300</xdr:rowOff>
    </xdr:from>
    <xdr:to>
      <xdr:col>23</xdr:col>
      <xdr:colOff>171450</xdr:colOff>
      <xdr:row>16</xdr:row>
      <xdr:rowOff>83185</xdr:rowOff>
    </xdr:to>
    <xdr:pic>
      <xdr:nvPicPr>
        <xdr:cNvPr id="5" name="图片 4" descr="E224D070B52EE65CAA82B6082C4CEFC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601325" y="1005205"/>
          <a:ext cx="6991350" cy="4585335"/>
        </a:xfrm>
        <a:prstGeom prst="rect">
          <a:avLst/>
        </a:prstGeom>
      </xdr:spPr>
    </xdr:pic>
    <xdr:clientData/>
  </xdr:twoCellAnchor>
  <xdr:twoCellAnchor editAs="oneCell">
    <xdr:from>
      <xdr:col>5</xdr:col>
      <xdr:colOff>485775</xdr:colOff>
      <xdr:row>18</xdr:row>
      <xdr:rowOff>0</xdr:rowOff>
    </xdr:from>
    <xdr:to>
      <xdr:col>12</xdr:col>
      <xdr:colOff>400050</xdr:colOff>
      <xdr:row>19</xdr:row>
      <xdr:rowOff>9525</xdr:rowOff>
    </xdr:to>
    <xdr:pic>
      <xdr:nvPicPr>
        <xdr:cNvPr id="3" name="图片 2" descr="9D%B2A{P)NEW$}MERDHLO6P"/>
        <xdr:cNvPicPr>
          <a:picLocks noChangeAspect="1"/>
        </xdr:cNvPicPr>
      </xdr:nvPicPr>
      <xdr:blipFill>
        <a:blip r:embed="rId4"/>
        <a:srcRect r="13559" b="6667"/>
        <a:stretch>
          <a:fillRect/>
        </a:stretch>
      </xdr:blipFill>
      <xdr:spPr>
        <a:xfrm>
          <a:off x="2847975" y="6421755"/>
          <a:ext cx="4371975" cy="266700"/>
        </a:xfrm>
        <a:prstGeom prst="rect">
          <a:avLst/>
        </a:prstGeom>
      </xdr:spPr>
    </xdr:pic>
    <xdr:clientData/>
  </xdr:twoCellAnchor>
  <xdr:twoCellAnchor editAs="oneCell">
    <xdr:from>
      <xdr:col>16</xdr:col>
      <xdr:colOff>19050</xdr:colOff>
      <xdr:row>9</xdr:row>
      <xdr:rowOff>76200</xdr:rowOff>
    </xdr:from>
    <xdr:to>
      <xdr:col>23</xdr:col>
      <xdr:colOff>600075</xdr:colOff>
      <xdr:row>21</xdr:row>
      <xdr:rowOff>221615</xdr:rowOff>
    </xdr:to>
    <xdr:pic>
      <xdr:nvPicPr>
        <xdr:cNvPr id="6" name="图片 5" descr="E97C3E00007D136A6D190CE311B9F47E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0963275" y="3120390"/>
          <a:ext cx="7058025" cy="434213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18</xdr:col>
      <xdr:colOff>13970</xdr:colOff>
      <xdr:row>20</xdr:row>
      <xdr:rowOff>241935</xdr:rowOff>
    </xdr:from>
    <xdr:to>
      <xdr:col>23</xdr:col>
      <xdr:colOff>185420</xdr:colOff>
      <xdr:row>24</xdr:row>
      <xdr:rowOff>224790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920345" y="7225665"/>
          <a:ext cx="4819650" cy="159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3175</xdr:colOff>
      <xdr:row>37</xdr:row>
      <xdr:rowOff>4445</xdr:rowOff>
    </xdr:from>
    <xdr:to>
      <xdr:col>12</xdr:col>
      <xdr:colOff>88265</xdr:colOff>
      <xdr:row>77</xdr:row>
      <xdr:rowOff>131445</xdr:rowOff>
    </xdr:to>
    <xdr:pic>
      <xdr:nvPicPr>
        <xdr:cNvPr id="3" name="图片 2" descr="E(1YW7CMJ9FMSR)Y3912O%W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84225" y="12952730"/>
          <a:ext cx="6228715" cy="6985000"/>
        </a:xfrm>
        <a:prstGeom prst="rect">
          <a:avLst/>
        </a:prstGeom>
      </xdr:spPr>
    </xdr:pic>
    <xdr:clientData/>
  </xdr:twoCellAnchor>
  <xdr:twoCellAnchor editAs="oneCell">
    <xdr:from>
      <xdr:col>6</xdr:col>
      <xdr:colOff>485775</xdr:colOff>
      <xdr:row>17</xdr:row>
      <xdr:rowOff>0</xdr:rowOff>
    </xdr:from>
    <xdr:to>
      <xdr:col>13</xdr:col>
      <xdr:colOff>400050</xdr:colOff>
      <xdr:row>18</xdr:row>
      <xdr:rowOff>9525</xdr:rowOff>
    </xdr:to>
    <xdr:pic>
      <xdr:nvPicPr>
        <xdr:cNvPr id="5" name="图片 4" descr="9D%B2A{P)NEW$}MERDHLO6P"/>
        <xdr:cNvPicPr>
          <a:picLocks noChangeAspect="1"/>
        </xdr:cNvPicPr>
      </xdr:nvPicPr>
      <xdr:blipFill>
        <a:blip r:embed="rId3"/>
        <a:srcRect r="13559" b="6667"/>
        <a:stretch>
          <a:fillRect/>
        </a:stretch>
      </xdr:blipFill>
      <xdr:spPr>
        <a:xfrm>
          <a:off x="3667125" y="6164580"/>
          <a:ext cx="4371975" cy="266700"/>
        </a:xfrm>
        <a:prstGeom prst="rect">
          <a:avLst/>
        </a:prstGeom>
      </xdr:spPr>
    </xdr:pic>
    <xdr:clientData/>
  </xdr:twoCellAnchor>
  <xdr:twoCellAnchor editAs="oneCell">
    <xdr:from>
      <xdr:col>16</xdr:col>
      <xdr:colOff>504825</xdr:colOff>
      <xdr:row>4</xdr:row>
      <xdr:rowOff>69215</xdr:rowOff>
    </xdr:from>
    <xdr:to>
      <xdr:col>22</xdr:col>
      <xdr:colOff>685800</xdr:colOff>
      <xdr:row>18</xdr:row>
      <xdr:rowOff>132080</xdr:rowOff>
    </xdr:to>
    <xdr:pic>
      <xdr:nvPicPr>
        <xdr:cNvPr id="7" name="图片 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420475" y="1276985"/>
          <a:ext cx="5915025" cy="5276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3175</xdr:colOff>
      <xdr:row>41</xdr:row>
      <xdr:rowOff>4445</xdr:rowOff>
    </xdr:from>
    <xdr:to>
      <xdr:col>12</xdr:col>
      <xdr:colOff>88265</xdr:colOff>
      <xdr:row>81</xdr:row>
      <xdr:rowOff>131445</xdr:rowOff>
    </xdr:to>
    <xdr:pic>
      <xdr:nvPicPr>
        <xdr:cNvPr id="3" name="图片 2" descr="E(1YW7CMJ9FMSR)Y3912O%W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4225" y="14730730"/>
          <a:ext cx="6228715" cy="6985000"/>
        </a:xfrm>
        <a:prstGeom prst="rect">
          <a:avLst/>
        </a:prstGeom>
      </xdr:spPr>
    </xdr:pic>
    <xdr:clientData/>
  </xdr:twoCellAnchor>
  <xdr:twoCellAnchor editAs="oneCell">
    <xdr:from>
      <xdr:col>6</xdr:col>
      <xdr:colOff>485775</xdr:colOff>
      <xdr:row>17</xdr:row>
      <xdr:rowOff>0</xdr:rowOff>
    </xdr:from>
    <xdr:to>
      <xdr:col>13</xdr:col>
      <xdr:colOff>400050</xdr:colOff>
      <xdr:row>18</xdr:row>
      <xdr:rowOff>9525</xdr:rowOff>
    </xdr:to>
    <xdr:pic>
      <xdr:nvPicPr>
        <xdr:cNvPr id="5" name="图片 4" descr="9D%B2A{P)NEW$}MERDHLO6P"/>
        <xdr:cNvPicPr>
          <a:picLocks noChangeAspect="1"/>
        </xdr:cNvPicPr>
      </xdr:nvPicPr>
      <xdr:blipFill>
        <a:blip r:embed="rId2"/>
        <a:srcRect r="13559" b="6667"/>
        <a:stretch>
          <a:fillRect/>
        </a:stretch>
      </xdr:blipFill>
      <xdr:spPr>
        <a:xfrm>
          <a:off x="3667125" y="6164580"/>
          <a:ext cx="4371975" cy="266700"/>
        </a:xfrm>
        <a:prstGeom prst="rect">
          <a:avLst/>
        </a:prstGeom>
      </xdr:spPr>
    </xdr:pic>
    <xdr:clientData/>
  </xdr:twoCellAnchor>
  <xdr:twoCellAnchor editAs="oneCell">
    <xdr:from>
      <xdr:col>17</xdr:col>
      <xdr:colOff>323850</xdr:colOff>
      <xdr:row>6</xdr:row>
      <xdr:rowOff>685800</xdr:rowOff>
    </xdr:from>
    <xdr:to>
      <xdr:col>23</xdr:col>
      <xdr:colOff>428625</xdr:colOff>
      <xdr:row>21</xdr:row>
      <xdr:rowOff>276860</xdr:rowOff>
    </xdr:to>
    <xdr:pic>
      <xdr:nvPicPr>
        <xdr:cNvPr id="7" name="图片 6" descr="ZSS_DUE]ZK5~KB]NC9PS7@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87225" y="2527300"/>
          <a:ext cx="5895975" cy="525399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3175</xdr:colOff>
      <xdr:row>41</xdr:row>
      <xdr:rowOff>4445</xdr:rowOff>
    </xdr:from>
    <xdr:to>
      <xdr:col>12</xdr:col>
      <xdr:colOff>88265</xdr:colOff>
      <xdr:row>81</xdr:row>
      <xdr:rowOff>131445</xdr:rowOff>
    </xdr:to>
    <xdr:pic>
      <xdr:nvPicPr>
        <xdr:cNvPr id="2" name="图片 1" descr="E(1YW7CMJ9FMSR)Y3912O%W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4225" y="14730730"/>
          <a:ext cx="6228715" cy="6985000"/>
        </a:xfrm>
        <a:prstGeom prst="rect">
          <a:avLst/>
        </a:prstGeom>
      </xdr:spPr>
    </xdr:pic>
    <xdr:clientData/>
  </xdr:twoCellAnchor>
  <xdr:twoCellAnchor editAs="oneCell">
    <xdr:from>
      <xdr:col>6</xdr:col>
      <xdr:colOff>485775</xdr:colOff>
      <xdr:row>17</xdr:row>
      <xdr:rowOff>0</xdr:rowOff>
    </xdr:from>
    <xdr:to>
      <xdr:col>13</xdr:col>
      <xdr:colOff>400050</xdr:colOff>
      <xdr:row>18</xdr:row>
      <xdr:rowOff>9525</xdr:rowOff>
    </xdr:to>
    <xdr:pic>
      <xdr:nvPicPr>
        <xdr:cNvPr id="3" name="图片 2" descr="9D%B2A{P)NEW$}MERDHLO6P"/>
        <xdr:cNvPicPr>
          <a:picLocks noChangeAspect="1"/>
        </xdr:cNvPicPr>
      </xdr:nvPicPr>
      <xdr:blipFill>
        <a:blip r:embed="rId2"/>
        <a:srcRect r="13559" b="6667"/>
        <a:stretch>
          <a:fillRect/>
        </a:stretch>
      </xdr:blipFill>
      <xdr:spPr>
        <a:xfrm>
          <a:off x="3667125" y="6164580"/>
          <a:ext cx="4371975" cy="266700"/>
        </a:xfrm>
        <a:prstGeom prst="rect">
          <a:avLst/>
        </a:prstGeom>
      </xdr:spPr>
    </xdr:pic>
    <xdr:clientData/>
  </xdr:twoCellAnchor>
  <xdr:twoCellAnchor editAs="oneCell">
    <xdr:from>
      <xdr:col>17</xdr:col>
      <xdr:colOff>323850</xdr:colOff>
      <xdr:row>6</xdr:row>
      <xdr:rowOff>685800</xdr:rowOff>
    </xdr:from>
    <xdr:to>
      <xdr:col>23</xdr:col>
      <xdr:colOff>428625</xdr:colOff>
      <xdr:row>21</xdr:row>
      <xdr:rowOff>276860</xdr:rowOff>
    </xdr:to>
    <xdr:pic>
      <xdr:nvPicPr>
        <xdr:cNvPr id="4" name="图片 3" descr="ZSS_DUE]ZK5~KB]NC9PS7@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87225" y="2527300"/>
          <a:ext cx="5895975" cy="5253990"/>
        </a:xfrm>
        <a:prstGeom prst="rect">
          <a:avLst/>
        </a:prstGeom>
      </xdr:spPr>
    </xdr:pic>
    <xdr:clientData/>
  </xdr:twoCellAnchor>
  <xdr:twoCellAnchor editAs="oneCell">
    <xdr:from>
      <xdr:col>4</xdr:col>
      <xdr:colOff>247650</xdr:colOff>
      <xdr:row>21</xdr:row>
      <xdr:rowOff>176530</xdr:rowOff>
    </xdr:from>
    <xdr:to>
      <xdr:col>10</xdr:col>
      <xdr:colOff>163830</xdr:colOff>
      <xdr:row>25</xdr:row>
      <xdr:rowOff>62230</xdr:rowOff>
    </xdr:to>
    <xdr:pic>
      <xdr:nvPicPr>
        <xdr:cNvPr id="5" name="图片 4" descr="2QWN_4C9R`8NMRN[02}8W%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24075" y="7680960"/>
          <a:ext cx="3897630" cy="1663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J38"/>
  <sheetViews>
    <sheetView topLeftCell="A7" workbookViewId="0">
      <selection activeCell="L10" sqref="L10"/>
    </sheetView>
  </sheetViews>
  <sheetFormatPr defaultColWidth="9" defaultRowHeight="13.5"/>
  <cols>
    <col min="1" max="1" width="3.625" style="1" customWidth="1"/>
    <col min="2" max="2" width="6.625" style="6" customWidth="1"/>
    <col min="3" max="3" width="3.625" style="1" customWidth="1"/>
    <col min="4" max="4" width="11.375" style="7" customWidth="1"/>
    <col min="5" max="5" width="5.75" style="6" customWidth="1"/>
    <col min="6" max="6" width="10.125" style="7" customWidth="1"/>
    <col min="7" max="7" width="10.375" style="7" customWidth="1"/>
    <col min="8" max="8" width="4.875" style="1" customWidth="1"/>
    <col min="9" max="9" width="9.75" style="7" customWidth="1"/>
    <col min="10" max="10" width="4.125" style="1" customWidth="1"/>
    <col min="11" max="11" width="9.875" style="7" customWidth="1"/>
    <col min="12" max="12" width="9.375" style="7" customWidth="1"/>
    <col min="13" max="14" width="5.5" style="1" customWidth="1"/>
    <col min="15" max="15" width="9.25" style="7" customWidth="1"/>
    <col min="16" max="16" width="11.125" style="1" customWidth="1"/>
    <col min="17" max="17" width="10.5" style="1" customWidth="1"/>
    <col min="18" max="18" width="6.25" style="5" customWidth="1"/>
    <col min="19" max="19" width="8.625" style="5" customWidth="1"/>
    <col min="20" max="20" width="23.75" style="5" customWidth="1"/>
    <col min="21" max="21" width="10.5" style="1" customWidth="1"/>
    <col min="22" max="22" width="11.875" style="1" customWidth="1"/>
    <col min="23" max="24" width="9" style="1"/>
    <col min="25" max="25" width="11.125" style="1" customWidth="1"/>
    <col min="26" max="26" width="11.25" style="1" customWidth="1"/>
    <col min="27" max="27" width="27" style="1" customWidth="1"/>
    <col min="28" max="28" width="21.375" style="1" customWidth="1"/>
    <col min="29" max="32" width="9" style="1"/>
    <col min="33" max="33" width="14.75" style="1" customWidth="1"/>
    <col min="34" max="16384" width="9" style="1"/>
  </cols>
  <sheetData>
    <row r="1" ht="24.95" customHeight="1" spans="1:17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114"/>
      <c r="Q1" s="31" t="s">
        <v>1</v>
      </c>
    </row>
    <row r="2" ht="24.95" customHeight="1" spans="1:36">
      <c r="A2" s="9" t="s">
        <v>2</v>
      </c>
      <c r="B2" s="9"/>
      <c r="C2" s="10" t="s">
        <v>3</v>
      </c>
      <c r="D2" s="11"/>
      <c r="E2" s="11"/>
      <c r="F2" s="11"/>
      <c r="G2" s="11"/>
      <c r="H2" s="11"/>
      <c r="I2" s="11"/>
      <c r="J2" s="11"/>
      <c r="K2" s="60"/>
      <c r="L2" s="61" t="s">
        <v>4</v>
      </c>
      <c r="M2" s="62"/>
      <c r="N2" s="63" t="s">
        <v>5</v>
      </c>
      <c r="O2" s="64"/>
      <c r="P2" s="115"/>
      <c r="Q2" s="115"/>
      <c r="R2" s="116"/>
      <c r="S2" s="116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</row>
    <row r="3" ht="24.95" customHeight="1" spans="1:36">
      <c r="A3" s="9" t="s">
        <v>6</v>
      </c>
      <c r="B3" s="9"/>
      <c r="C3" s="12">
        <v>7376434.79</v>
      </c>
      <c r="D3" s="13"/>
      <c r="E3" s="13"/>
      <c r="F3" s="14"/>
      <c r="G3" s="15" t="s">
        <v>7</v>
      </c>
      <c r="H3" s="65" t="s">
        <v>8</v>
      </c>
      <c r="I3" s="66"/>
      <c r="J3" s="66"/>
      <c r="K3" s="67"/>
      <c r="L3" s="9" t="s">
        <v>9</v>
      </c>
      <c r="M3" s="9"/>
      <c r="N3" s="68" t="s">
        <v>10</v>
      </c>
      <c r="O3" s="69"/>
      <c r="P3" s="117"/>
      <c r="Q3" s="118" t="s">
        <v>5</v>
      </c>
      <c r="R3" s="119">
        <v>95</v>
      </c>
      <c r="S3" s="119">
        <v>4448</v>
      </c>
      <c r="T3" s="120" t="s">
        <v>3</v>
      </c>
      <c r="U3" s="121" t="s">
        <v>8</v>
      </c>
      <c r="V3" s="122">
        <v>7376434.79</v>
      </c>
      <c r="W3" s="123" t="s">
        <v>11</v>
      </c>
      <c r="X3" s="136" t="s">
        <v>12</v>
      </c>
      <c r="Y3" s="137" t="s">
        <v>13</v>
      </c>
      <c r="Z3" s="138" t="s">
        <v>10</v>
      </c>
      <c r="AA3" s="138" t="s">
        <v>10</v>
      </c>
      <c r="AB3" s="139" t="s">
        <v>14</v>
      </c>
      <c r="AC3" s="140" t="s">
        <v>15</v>
      </c>
      <c r="AD3" s="141"/>
      <c r="AE3" s="142"/>
      <c r="AF3" s="117"/>
      <c r="AG3" s="117"/>
      <c r="AH3" s="117"/>
      <c r="AI3" s="117"/>
      <c r="AJ3" s="117"/>
    </row>
    <row r="4" ht="24.95" customHeight="1" spans="1:20">
      <c r="A4" s="9" t="s">
        <v>16</v>
      </c>
      <c r="B4" s="9"/>
      <c r="C4" s="61"/>
      <c r="D4" s="160"/>
      <c r="E4" s="160"/>
      <c r="F4" s="62"/>
      <c r="G4" s="15" t="s">
        <v>17</v>
      </c>
      <c r="H4" s="12"/>
      <c r="I4" s="13"/>
      <c r="J4" s="13"/>
      <c r="K4" s="14"/>
      <c r="L4" s="9" t="s">
        <v>18</v>
      </c>
      <c r="M4" s="9"/>
      <c r="N4" s="70">
        <v>4448</v>
      </c>
      <c r="O4" s="71"/>
      <c r="P4" s="117"/>
      <c r="Q4" s="124"/>
      <c r="R4" s="1"/>
      <c r="S4" s="1"/>
      <c r="T4" s="1"/>
    </row>
    <row r="5" ht="24.95" customHeight="1" spans="1:16">
      <c r="A5" s="9" t="s">
        <v>19</v>
      </c>
      <c r="B5" s="9" t="s">
        <v>20</v>
      </c>
      <c r="C5" s="9"/>
      <c r="D5" s="9"/>
      <c r="E5" s="9" t="s">
        <v>21</v>
      </c>
      <c r="F5" s="9"/>
      <c r="G5" s="16" t="s">
        <v>22</v>
      </c>
      <c r="H5" s="9" t="s">
        <v>23</v>
      </c>
      <c r="I5" s="9"/>
      <c r="J5" s="9" t="s">
        <v>24</v>
      </c>
      <c r="K5" s="9"/>
      <c r="L5" s="9" t="s">
        <v>25</v>
      </c>
      <c r="M5" s="9"/>
      <c r="N5" s="72" t="s">
        <v>26</v>
      </c>
      <c r="O5" s="72"/>
      <c r="P5" s="117"/>
    </row>
    <row r="6" ht="24.95" customHeight="1" spans="1:18">
      <c r="A6" s="9"/>
      <c r="B6" s="17" t="s">
        <v>27</v>
      </c>
      <c r="C6" s="9" t="s">
        <v>28</v>
      </c>
      <c r="D6" s="16" t="s">
        <v>29</v>
      </c>
      <c r="E6" s="17" t="s">
        <v>27</v>
      </c>
      <c r="F6" s="16" t="s">
        <v>29</v>
      </c>
      <c r="G6" s="16" t="s">
        <v>29</v>
      </c>
      <c r="H6" s="9" t="s">
        <v>30</v>
      </c>
      <c r="I6" s="16" t="s">
        <v>29</v>
      </c>
      <c r="J6" s="9" t="s">
        <v>31</v>
      </c>
      <c r="K6" s="15" t="s">
        <v>29</v>
      </c>
      <c r="L6" s="16" t="s">
        <v>29</v>
      </c>
      <c r="M6" s="9" t="s">
        <v>32</v>
      </c>
      <c r="N6" s="72" t="s">
        <v>33</v>
      </c>
      <c r="O6" s="72" t="s">
        <v>29</v>
      </c>
      <c r="P6" s="117"/>
      <c r="R6" s="1"/>
    </row>
    <row r="7" ht="56.25" customHeight="1" spans="1:18">
      <c r="A7" s="149">
        <v>1</v>
      </c>
      <c r="B7" s="150">
        <v>42759</v>
      </c>
      <c r="C7" s="151" t="s">
        <v>34</v>
      </c>
      <c r="D7" s="143">
        <v>2500000</v>
      </c>
      <c r="E7" s="172">
        <v>42757</v>
      </c>
      <c r="F7" s="173">
        <v>2500000</v>
      </c>
      <c r="G7" s="143"/>
      <c r="H7" s="153">
        <v>0.02</v>
      </c>
      <c r="I7" s="98">
        <f>D7*0.02</f>
        <v>50000</v>
      </c>
      <c r="J7" s="164" t="s">
        <v>35</v>
      </c>
      <c r="K7" s="98">
        <v>149445.21</v>
      </c>
      <c r="L7" s="36">
        <v>500</v>
      </c>
      <c r="M7" s="97" t="s">
        <v>36</v>
      </c>
      <c r="N7" s="97"/>
      <c r="O7" s="166">
        <f>ROUNDUP(D7-I7-K7-L7-L8,2)</f>
        <v>2235054.79</v>
      </c>
      <c r="P7" s="117"/>
      <c r="R7" s="1"/>
    </row>
    <row r="8" ht="24.95" customHeight="1" spans="1:18">
      <c r="A8" s="33"/>
      <c r="B8" s="34"/>
      <c r="C8" s="35"/>
      <c r="D8" s="36"/>
      <c r="E8" s="37"/>
      <c r="F8" s="36"/>
      <c r="G8" s="36"/>
      <c r="H8" s="153"/>
      <c r="I8" s="98"/>
      <c r="J8" s="181" t="s">
        <v>37</v>
      </c>
      <c r="K8" s="98"/>
      <c r="L8" s="36">
        <v>65000</v>
      </c>
      <c r="M8" s="159"/>
      <c r="N8" s="178"/>
      <c r="O8" s="171"/>
      <c r="P8" s="117"/>
      <c r="R8" s="1"/>
    </row>
    <row r="9" ht="24.95" customHeight="1" spans="1:18">
      <c r="A9" s="149"/>
      <c r="B9" s="150"/>
      <c r="C9" s="151"/>
      <c r="D9" s="143"/>
      <c r="E9" s="152"/>
      <c r="F9" s="143"/>
      <c r="G9" s="143"/>
      <c r="H9" s="153"/>
      <c r="I9" s="98"/>
      <c r="J9" s="156"/>
      <c r="K9" s="98"/>
      <c r="L9" s="36"/>
      <c r="M9" s="97"/>
      <c r="N9" s="97"/>
      <c r="O9" s="157"/>
      <c r="P9" s="117"/>
      <c r="R9" s="1"/>
    </row>
    <row r="10" ht="24.95" customHeight="1" spans="1:18">
      <c r="A10" s="149"/>
      <c r="B10" s="150"/>
      <c r="C10" s="151"/>
      <c r="D10" s="143"/>
      <c r="E10" s="152"/>
      <c r="F10" s="143"/>
      <c r="G10" s="143"/>
      <c r="H10" s="153"/>
      <c r="I10" s="98"/>
      <c r="J10" s="156"/>
      <c r="K10" s="98"/>
      <c r="L10" s="36"/>
      <c r="M10" s="97"/>
      <c r="N10" s="97"/>
      <c r="O10" s="157"/>
      <c r="P10" s="117"/>
      <c r="R10" s="1"/>
    </row>
    <row r="11" ht="20.1" customHeight="1" spans="1:18">
      <c r="A11" s="149"/>
      <c r="B11" s="150"/>
      <c r="C11" s="151"/>
      <c r="D11" s="143"/>
      <c r="E11" s="152"/>
      <c r="F11" s="143"/>
      <c r="G11" s="143"/>
      <c r="H11" s="153"/>
      <c r="I11" s="98"/>
      <c r="J11" s="156"/>
      <c r="K11" s="98"/>
      <c r="L11" s="36"/>
      <c r="M11" s="97"/>
      <c r="N11" s="97"/>
      <c r="O11" s="157"/>
      <c r="P11" s="117"/>
      <c r="R11" s="1"/>
    </row>
    <row r="12" ht="20.1" customHeight="1" spans="1:18">
      <c r="A12" s="149"/>
      <c r="B12" s="150"/>
      <c r="C12" s="151"/>
      <c r="D12" s="143"/>
      <c r="E12" s="152"/>
      <c r="F12" s="143"/>
      <c r="G12" s="143"/>
      <c r="H12" s="153"/>
      <c r="I12" s="98"/>
      <c r="J12" s="156"/>
      <c r="K12" s="98"/>
      <c r="L12" s="36"/>
      <c r="M12" s="97"/>
      <c r="N12" s="97"/>
      <c r="O12" s="157"/>
      <c r="P12" s="117"/>
      <c r="R12" s="1"/>
    </row>
    <row r="13" ht="20.1" customHeight="1" spans="1:18">
      <c r="A13" s="149"/>
      <c r="B13" s="150"/>
      <c r="C13" s="151"/>
      <c r="D13" s="143"/>
      <c r="E13" s="152"/>
      <c r="F13" s="143"/>
      <c r="G13" s="143"/>
      <c r="H13" s="153"/>
      <c r="I13" s="98"/>
      <c r="J13" s="156"/>
      <c r="K13" s="98"/>
      <c r="L13" s="36"/>
      <c r="M13" s="97"/>
      <c r="N13" s="97"/>
      <c r="O13" s="157"/>
      <c r="P13" s="117"/>
      <c r="R13" s="1"/>
    </row>
    <row r="14" ht="20.1" customHeight="1" spans="1:18">
      <c r="A14" s="149"/>
      <c r="B14" s="150"/>
      <c r="C14" s="151"/>
      <c r="D14" s="143"/>
      <c r="E14" s="152"/>
      <c r="F14" s="143"/>
      <c r="G14" s="143"/>
      <c r="H14" s="153"/>
      <c r="I14" s="98"/>
      <c r="J14" s="156"/>
      <c r="K14" s="98"/>
      <c r="L14" s="36"/>
      <c r="M14" s="97"/>
      <c r="N14" s="97"/>
      <c r="O14" s="157"/>
      <c r="P14" s="117"/>
      <c r="R14" s="1"/>
    </row>
    <row r="15" ht="20.1" customHeight="1" spans="1:18">
      <c r="A15" s="149"/>
      <c r="B15" s="150"/>
      <c r="C15" s="151"/>
      <c r="D15" s="143"/>
      <c r="E15" s="152"/>
      <c r="F15" s="143"/>
      <c r="G15" s="143"/>
      <c r="H15" s="153"/>
      <c r="I15" s="98"/>
      <c r="J15" s="156"/>
      <c r="K15" s="98"/>
      <c r="L15" s="36"/>
      <c r="M15" s="97"/>
      <c r="N15" s="97"/>
      <c r="O15" s="157"/>
      <c r="P15" s="117"/>
      <c r="R15" s="1"/>
    </row>
    <row r="16" ht="20.1" customHeight="1" spans="1:18">
      <c r="A16" s="149"/>
      <c r="B16" s="150"/>
      <c r="C16" s="151"/>
      <c r="D16" s="143"/>
      <c r="E16" s="152"/>
      <c r="F16" s="143"/>
      <c r="G16" s="143"/>
      <c r="H16" s="153"/>
      <c r="I16" s="98"/>
      <c r="J16" s="156"/>
      <c r="K16" s="98"/>
      <c r="L16" s="36"/>
      <c r="M16" s="97"/>
      <c r="N16" s="97"/>
      <c r="O16" s="157"/>
      <c r="P16" s="117"/>
      <c r="R16" s="1"/>
    </row>
    <row r="17" ht="20.1" customHeight="1" spans="1:18">
      <c r="A17" s="149"/>
      <c r="B17" s="150"/>
      <c r="C17" s="151"/>
      <c r="D17" s="143"/>
      <c r="E17" s="152"/>
      <c r="F17" s="143"/>
      <c r="G17" s="143"/>
      <c r="H17" s="153"/>
      <c r="I17" s="98"/>
      <c r="J17" s="156"/>
      <c r="K17" s="98"/>
      <c r="L17" s="36"/>
      <c r="M17" s="97"/>
      <c r="N17" s="97"/>
      <c r="O17" s="157"/>
      <c r="P17" s="117"/>
      <c r="R17" s="1"/>
    </row>
    <row r="18" ht="20.1" customHeight="1" spans="1:18">
      <c r="A18" s="149"/>
      <c r="B18" s="150"/>
      <c r="C18" s="151"/>
      <c r="D18" s="143"/>
      <c r="E18" s="152"/>
      <c r="F18" s="143"/>
      <c r="G18" s="143"/>
      <c r="H18" s="153"/>
      <c r="I18" s="98"/>
      <c r="J18" s="156"/>
      <c r="K18" s="98"/>
      <c r="L18" s="36"/>
      <c r="M18" s="97"/>
      <c r="N18" s="97"/>
      <c r="O18" s="157"/>
      <c r="P18" s="117"/>
      <c r="R18" s="1"/>
    </row>
    <row r="19" ht="20.1" customHeight="1" spans="1:29">
      <c r="A19" s="149"/>
      <c r="B19" s="150"/>
      <c r="C19" s="151"/>
      <c r="D19" s="143"/>
      <c r="E19" s="152"/>
      <c r="F19" s="143"/>
      <c r="G19" s="143"/>
      <c r="H19" s="153"/>
      <c r="I19" s="98"/>
      <c r="J19" s="156"/>
      <c r="K19" s="98"/>
      <c r="L19" s="36"/>
      <c r="M19" s="97"/>
      <c r="N19" s="97"/>
      <c r="O19" s="157"/>
      <c r="P19" s="117"/>
      <c r="Q19" s="49" t="s">
        <v>38</v>
      </c>
      <c r="R19" s="186" t="s">
        <v>39</v>
      </c>
      <c r="S19" s="186"/>
      <c r="T19" s="186"/>
      <c r="U19" s="186"/>
      <c r="V19" s="186"/>
      <c r="W19" s="186"/>
      <c r="X19" s="108" t="s">
        <v>40</v>
      </c>
      <c r="Y19" s="108"/>
      <c r="Z19" s="108"/>
      <c r="AA19" s="108"/>
      <c r="AB19" s="108"/>
      <c r="AC19" s="109"/>
    </row>
    <row r="20" ht="20.1" customHeight="1" spans="1:16">
      <c r="A20" s="33"/>
      <c r="B20" s="34"/>
      <c r="C20" s="35"/>
      <c r="D20" s="36"/>
      <c r="E20" s="37"/>
      <c r="F20" s="36"/>
      <c r="G20" s="36"/>
      <c r="H20" s="97"/>
      <c r="I20" s="98"/>
      <c r="J20" s="33"/>
      <c r="K20" s="98"/>
      <c r="L20" s="36"/>
      <c r="M20" s="159"/>
      <c r="N20" s="159"/>
      <c r="O20" s="98"/>
      <c r="P20" s="117"/>
    </row>
    <row r="21" ht="20.1" customHeight="1" spans="1:18">
      <c r="A21" s="33"/>
      <c r="B21" s="34"/>
      <c r="C21" s="35"/>
      <c r="D21" s="36"/>
      <c r="E21" s="37"/>
      <c r="F21" s="36"/>
      <c r="G21" s="36"/>
      <c r="H21" s="97"/>
      <c r="I21" s="98"/>
      <c r="J21" s="33"/>
      <c r="K21" s="98"/>
      <c r="L21" s="36"/>
      <c r="M21" s="97"/>
      <c r="N21" s="97"/>
      <c r="O21" s="98"/>
      <c r="P21" s="117"/>
      <c r="Q21" s="128"/>
      <c r="R21" s="128"/>
    </row>
    <row r="22" ht="20.1" customHeight="1" spans="1:16">
      <c r="A22" s="33"/>
      <c r="B22" s="34"/>
      <c r="C22" s="35"/>
      <c r="D22" s="36"/>
      <c r="E22" s="37"/>
      <c r="F22" s="36"/>
      <c r="G22" s="36"/>
      <c r="H22" s="97"/>
      <c r="I22" s="98"/>
      <c r="J22" s="33"/>
      <c r="K22" s="98"/>
      <c r="L22" s="36"/>
      <c r="M22" s="97"/>
      <c r="N22" s="97"/>
      <c r="O22" s="98"/>
      <c r="P22" s="117"/>
    </row>
    <row r="23" ht="20.1" customHeight="1" spans="1:16">
      <c r="A23" s="33"/>
      <c r="B23" s="34"/>
      <c r="C23" s="35"/>
      <c r="D23" s="36"/>
      <c r="E23" s="37"/>
      <c r="F23" s="36"/>
      <c r="G23" s="36"/>
      <c r="H23" s="97"/>
      <c r="I23" s="98"/>
      <c r="J23" s="33"/>
      <c r="K23" s="98"/>
      <c r="L23" s="36"/>
      <c r="M23" s="97"/>
      <c r="N23" s="97"/>
      <c r="O23" s="98"/>
      <c r="P23" s="117"/>
    </row>
    <row r="24" s="4" customFormat="1" ht="24.95" customHeight="1" spans="1:22">
      <c r="A24" s="9" t="s">
        <v>41</v>
      </c>
      <c r="B24" s="9"/>
      <c r="C24" s="38" t="s">
        <v>42</v>
      </c>
      <c r="D24" s="39">
        <f t="shared" ref="D24:G24" si="0">SUM(D7:D23)</f>
        <v>2500000</v>
      </c>
      <c r="E24" s="38" t="s">
        <v>42</v>
      </c>
      <c r="F24" s="39">
        <f t="shared" si="0"/>
        <v>2500000</v>
      </c>
      <c r="G24" s="39">
        <f t="shared" si="0"/>
        <v>0</v>
      </c>
      <c r="H24" s="38" t="s">
        <v>42</v>
      </c>
      <c r="I24" s="39">
        <f>SUM(I7:I23)</f>
        <v>50000</v>
      </c>
      <c r="J24" s="38" t="s">
        <v>42</v>
      </c>
      <c r="K24" s="39">
        <f>SUM(K7:K23)</f>
        <v>149445.21</v>
      </c>
      <c r="L24" s="39"/>
      <c r="M24" s="38" t="s">
        <v>42</v>
      </c>
      <c r="N24" s="38"/>
      <c r="O24" s="39">
        <f>SUM(O7:O23)</f>
        <v>2235054.79</v>
      </c>
      <c r="P24" s="132"/>
      <c r="Q24" s="144">
        <f>D25/C3</f>
        <v>0.302999328758385</v>
      </c>
      <c r="R24" s="5"/>
      <c r="S24" s="5"/>
      <c r="T24" s="5"/>
      <c r="U24" s="1"/>
      <c r="V24" s="1"/>
    </row>
    <row r="25" ht="26.1" customHeight="1" spans="1:17">
      <c r="A25" s="40" t="s">
        <v>43</v>
      </c>
      <c r="B25" s="40"/>
      <c r="C25" s="33" t="s">
        <v>44</v>
      </c>
      <c r="D25" s="183">
        <f>O7</f>
        <v>2235054.79</v>
      </c>
      <c r="E25" s="183"/>
      <c r="F25" s="183"/>
      <c r="G25" s="183"/>
      <c r="H25" s="184" t="s">
        <v>45</v>
      </c>
      <c r="I25" s="184"/>
      <c r="J25" s="102" t="s">
        <v>46</v>
      </c>
      <c r="K25" s="103"/>
      <c r="L25" s="103"/>
      <c r="M25" s="103"/>
      <c r="N25" s="103"/>
      <c r="O25" s="104"/>
      <c r="P25" s="117"/>
      <c r="Q25" s="145" t="s">
        <v>47</v>
      </c>
    </row>
    <row r="26" ht="26.1" customHeight="1" spans="1:18">
      <c r="A26" s="40"/>
      <c r="B26" s="40"/>
      <c r="C26" s="44" t="s">
        <v>48</v>
      </c>
      <c r="D26" s="185">
        <f>D25</f>
        <v>2235054.79</v>
      </c>
      <c r="E26" s="185"/>
      <c r="F26" s="185"/>
      <c r="G26" s="185"/>
      <c r="H26" s="101"/>
      <c r="I26" s="101"/>
      <c r="J26" s="107" t="s">
        <v>49</v>
      </c>
      <c r="K26" s="107"/>
      <c r="L26" s="107"/>
      <c r="M26" s="107"/>
      <c r="N26" s="107"/>
      <c r="O26" s="107"/>
      <c r="P26" s="117"/>
      <c r="R26" s="1"/>
    </row>
    <row r="27" ht="45" customHeight="1" spans="1:20">
      <c r="A27" s="23" t="s">
        <v>50</v>
      </c>
      <c r="B27" s="48"/>
      <c r="C27" s="49" t="s">
        <v>38</v>
      </c>
      <c r="D27" s="51" t="s">
        <v>14</v>
      </c>
      <c r="E27" s="51"/>
      <c r="F27" s="51"/>
      <c r="G27" s="51"/>
      <c r="H27" s="51"/>
      <c r="I27" s="51"/>
      <c r="J27" s="108" t="s">
        <v>40</v>
      </c>
      <c r="K27" s="108"/>
      <c r="L27" s="108"/>
      <c r="M27" s="108"/>
      <c r="N27" s="108"/>
      <c r="O27" s="109"/>
      <c r="P27" s="117"/>
      <c r="Q27"/>
      <c r="R27" s="134"/>
      <c r="S27" s="135"/>
      <c r="T27" s="135"/>
    </row>
    <row r="28" ht="45" customHeight="1" spans="1:16">
      <c r="A28" s="9" t="s">
        <v>51</v>
      </c>
      <c r="B28" s="9"/>
      <c r="C28" s="52" t="s">
        <v>52</v>
      </c>
      <c r="D28" s="53"/>
      <c r="E28" s="53"/>
      <c r="F28" s="53"/>
      <c r="G28" s="53"/>
      <c r="H28" s="53"/>
      <c r="I28" s="53"/>
      <c r="J28" s="110"/>
      <c r="K28" s="110"/>
      <c r="L28" s="110"/>
      <c r="M28" s="110"/>
      <c r="N28" s="110"/>
      <c r="O28" s="111"/>
      <c r="P28" s="117"/>
    </row>
    <row r="29" ht="45" customHeight="1" spans="1:16">
      <c r="A29" s="9" t="s">
        <v>53</v>
      </c>
      <c r="B29" s="9"/>
      <c r="C29" s="54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112"/>
      <c r="P29" s="117"/>
    </row>
    <row r="30" ht="45" customHeight="1" spans="1:20">
      <c r="A30" s="9" t="s">
        <v>54</v>
      </c>
      <c r="B30" s="9"/>
      <c r="C30" s="56" t="s">
        <v>55</v>
      </c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113"/>
      <c r="P30" s="117"/>
      <c r="T30" s="134"/>
    </row>
    <row r="31" ht="42" customHeight="1" spans="1:16">
      <c r="A31" s="9" t="s">
        <v>56</v>
      </c>
      <c r="B31" s="9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117"/>
    </row>
    <row r="35" spans="2:22">
      <c r="B35" s="1"/>
      <c r="D35" s="1"/>
      <c r="E35" s="1"/>
      <c r="F35" s="1"/>
      <c r="G35" s="1"/>
      <c r="I35" s="1"/>
      <c r="K35" s="1"/>
      <c r="L35" s="1"/>
      <c r="O35" s="1"/>
      <c r="Q35" s="5"/>
      <c r="U35" s="5"/>
      <c r="V35" s="5"/>
    </row>
    <row r="36" s="5" customFormat="1" spans="2:2">
      <c r="B36"/>
    </row>
    <row r="37" s="5" customFormat="1"/>
    <row r="38" s="5" customFormat="1" spans="17:22">
      <c r="Q38" s="1"/>
      <c r="U38" s="1"/>
      <c r="V38" s="1"/>
    </row>
  </sheetData>
  <mergeCells count="44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R19:W19"/>
    <mergeCell ref="X19:AC19"/>
    <mergeCell ref="A24:B24"/>
    <mergeCell ref="D25:G25"/>
    <mergeCell ref="J25:O25"/>
    <mergeCell ref="D26:G26"/>
    <mergeCell ref="J26:O26"/>
    <mergeCell ref="A27:B27"/>
    <mergeCell ref="D27:I27"/>
    <mergeCell ref="J27:O27"/>
    <mergeCell ref="A28:B28"/>
    <mergeCell ref="C28:O28"/>
    <mergeCell ref="A29:B29"/>
    <mergeCell ref="C29:O29"/>
    <mergeCell ref="A30:B30"/>
    <mergeCell ref="C30:O30"/>
    <mergeCell ref="A31:B31"/>
    <mergeCell ref="C31:O31"/>
    <mergeCell ref="A5:A6"/>
    <mergeCell ref="O7:O8"/>
    <mergeCell ref="A25:B26"/>
    <mergeCell ref="H25:I26"/>
  </mergeCells>
  <printOptions horizontalCentered="1" verticalCentered="1"/>
  <pageMargins left="0" right="0" top="0" bottom="0" header="0" footer="0"/>
  <pageSetup paperSize="9" scale="9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J37"/>
  <sheetViews>
    <sheetView workbookViewId="0">
      <selection activeCell="A7" sqref="A7:O8"/>
    </sheetView>
  </sheetViews>
  <sheetFormatPr defaultColWidth="9" defaultRowHeight="13.5"/>
  <cols>
    <col min="1" max="1" width="3.625" style="1" customWidth="1"/>
    <col min="2" max="2" width="6.625" style="6" customWidth="1"/>
    <col min="3" max="3" width="3.625" style="1" customWidth="1"/>
    <col min="4" max="4" width="11.375" style="7" customWidth="1"/>
    <col min="5" max="5" width="5.75" style="6" customWidth="1"/>
    <col min="6" max="6" width="10.125" style="7" customWidth="1"/>
    <col min="7" max="7" width="10.375" style="7" customWidth="1"/>
    <col min="8" max="8" width="4.875" style="1" customWidth="1"/>
    <col min="9" max="9" width="9.75" style="7" customWidth="1"/>
    <col min="10" max="10" width="4.125" style="1" customWidth="1"/>
    <col min="11" max="11" width="9.875" style="7" customWidth="1"/>
    <col min="12" max="12" width="9.375" style="7" customWidth="1"/>
    <col min="13" max="14" width="5.5" style="1" customWidth="1"/>
    <col min="15" max="15" width="9.25" style="7" customWidth="1"/>
    <col min="16" max="16" width="11.125" style="1" customWidth="1"/>
    <col min="17" max="17" width="10.5" style="1" customWidth="1"/>
    <col min="18" max="18" width="6.25" style="5" customWidth="1"/>
    <col min="19" max="19" width="8.625" style="5" customWidth="1"/>
    <col min="20" max="20" width="23.75" style="5" customWidth="1"/>
    <col min="21" max="21" width="10.5" style="1" customWidth="1"/>
    <col min="22" max="22" width="11.875" style="1" customWidth="1"/>
    <col min="23" max="24" width="9" style="1"/>
    <col min="25" max="25" width="11.125" style="1" customWidth="1"/>
    <col min="26" max="26" width="11.25" style="1" customWidth="1"/>
    <col min="27" max="27" width="27" style="1" customWidth="1"/>
    <col min="28" max="28" width="21.375" style="1" customWidth="1"/>
    <col min="29" max="32" width="9" style="1"/>
    <col min="33" max="33" width="14.75" style="1" customWidth="1"/>
    <col min="34" max="16384" width="9" style="1"/>
  </cols>
  <sheetData>
    <row r="1" ht="20.25" customHeight="1" spans="1:17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114"/>
      <c r="Q1" s="31" t="s">
        <v>1</v>
      </c>
    </row>
    <row r="2" ht="24.95" customHeight="1" spans="1:36">
      <c r="A2" s="9" t="s">
        <v>2</v>
      </c>
      <c r="B2" s="9"/>
      <c r="C2" s="10" t="s">
        <v>3</v>
      </c>
      <c r="D2" s="11"/>
      <c r="E2" s="11"/>
      <c r="F2" s="11"/>
      <c r="G2" s="11"/>
      <c r="H2" s="11"/>
      <c r="I2" s="11"/>
      <c r="J2" s="11"/>
      <c r="K2" s="60"/>
      <c r="L2" s="61" t="s">
        <v>4</v>
      </c>
      <c r="M2" s="62"/>
      <c r="N2" s="63" t="s">
        <v>5</v>
      </c>
      <c r="O2" s="64"/>
      <c r="P2" s="115"/>
      <c r="Q2" s="115"/>
      <c r="R2" s="116"/>
      <c r="S2" s="116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</row>
    <row r="3" ht="24.95" customHeight="1" spans="1:36">
      <c r="A3" s="9" t="s">
        <v>6</v>
      </c>
      <c r="B3" s="9"/>
      <c r="C3" s="12">
        <v>7376434.79</v>
      </c>
      <c r="D3" s="13"/>
      <c r="E3" s="13"/>
      <c r="F3" s="14"/>
      <c r="G3" s="15" t="s">
        <v>7</v>
      </c>
      <c r="H3" s="65" t="s">
        <v>8</v>
      </c>
      <c r="I3" s="66"/>
      <c r="J3" s="66"/>
      <c r="K3" s="67"/>
      <c r="L3" s="9" t="s">
        <v>9</v>
      </c>
      <c r="M3" s="9"/>
      <c r="N3" s="68" t="s">
        <v>10</v>
      </c>
      <c r="O3" s="69"/>
      <c r="P3" s="117"/>
      <c r="Q3" s="118" t="s">
        <v>5</v>
      </c>
      <c r="R3" s="119">
        <v>95</v>
      </c>
      <c r="S3" s="119">
        <v>4448</v>
      </c>
      <c r="T3" s="120" t="s">
        <v>3</v>
      </c>
      <c r="U3" s="121" t="s">
        <v>8</v>
      </c>
      <c r="V3" s="122">
        <v>7376434.79</v>
      </c>
      <c r="W3" s="123" t="s">
        <v>11</v>
      </c>
      <c r="X3" s="136" t="s">
        <v>12</v>
      </c>
      <c r="Y3" s="137" t="s">
        <v>13</v>
      </c>
      <c r="Z3" s="138" t="s">
        <v>10</v>
      </c>
      <c r="AA3" s="138" t="s">
        <v>10</v>
      </c>
      <c r="AB3" s="139" t="s">
        <v>14</v>
      </c>
      <c r="AC3" s="140" t="s">
        <v>15</v>
      </c>
      <c r="AD3" s="141"/>
      <c r="AE3" s="142"/>
      <c r="AF3" s="117"/>
      <c r="AG3" s="117"/>
      <c r="AH3" s="117"/>
      <c r="AI3" s="117"/>
      <c r="AJ3" s="117"/>
    </row>
    <row r="4" ht="24.95" customHeight="1" spans="1:20">
      <c r="A4" s="9" t="s">
        <v>16</v>
      </c>
      <c r="B4" s="9"/>
      <c r="C4" s="61"/>
      <c r="D4" s="160"/>
      <c r="E4" s="160"/>
      <c r="F4" s="62"/>
      <c r="G4" s="15" t="s">
        <v>17</v>
      </c>
      <c r="H4" s="12"/>
      <c r="I4" s="13"/>
      <c r="J4" s="13"/>
      <c r="K4" s="14"/>
      <c r="L4" s="9" t="s">
        <v>18</v>
      </c>
      <c r="M4" s="9"/>
      <c r="N4" s="70">
        <v>4448</v>
      </c>
      <c r="O4" s="71"/>
      <c r="P4" s="117"/>
      <c r="Q4" s="124"/>
      <c r="R4" s="1"/>
      <c r="S4" s="1"/>
      <c r="T4" s="1"/>
    </row>
    <row r="5" ht="24.95" customHeight="1" spans="1:16">
      <c r="A5" s="9" t="s">
        <v>19</v>
      </c>
      <c r="B5" s="9" t="s">
        <v>20</v>
      </c>
      <c r="C5" s="9"/>
      <c r="D5" s="9"/>
      <c r="E5" s="9" t="s">
        <v>21</v>
      </c>
      <c r="F5" s="9"/>
      <c r="G5" s="16" t="s">
        <v>22</v>
      </c>
      <c r="H5" s="9" t="s">
        <v>23</v>
      </c>
      <c r="I5" s="9"/>
      <c r="J5" s="9" t="s">
        <v>24</v>
      </c>
      <c r="K5" s="9"/>
      <c r="L5" s="9" t="s">
        <v>25</v>
      </c>
      <c r="M5" s="9"/>
      <c r="N5" s="72" t="s">
        <v>26</v>
      </c>
      <c r="O5" s="72"/>
      <c r="P5" s="117"/>
    </row>
    <row r="6" ht="24.95" customHeight="1" spans="1:18">
      <c r="A6" s="9"/>
      <c r="B6" s="17" t="s">
        <v>27</v>
      </c>
      <c r="C6" s="9" t="s">
        <v>28</v>
      </c>
      <c r="D6" s="16" t="s">
        <v>29</v>
      </c>
      <c r="E6" s="17" t="s">
        <v>27</v>
      </c>
      <c r="F6" s="16" t="s">
        <v>29</v>
      </c>
      <c r="G6" s="16" t="s">
        <v>29</v>
      </c>
      <c r="H6" s="9" t="s">
        <v>30</v>
      </c>
      <c r="I6" s="16" t="s">
        <v>29</v>
      </c>
      <c r="J6" s="9" t="s">
        <v>31</v>
      </c>
      <c r="K6" s="15" t="s">
        <v>29</v>
      </c>
      <c r="L6" s="16" t="s">
        <v>29</v>
      </c>
      <c r="M6" s="9" t="s">
        <v>32</v>
      </c>
      <c r="N6" s="72" t="s">
        <v>33</v>
      </c>
      <c r="O6" s="72" t="s">
        <v>29</v>
      </c>
      <c r="P6" s="117"/>
      <c r="R6" s="1"/>
    </row>
    <row r="7" ht="56.25" customHeight="1" spans="1:18">
      <c r="A7" s="149">
        <v>1</v>
      </c>
      <c r="B7" s="150">
        <v>42759</v>
      </c>
      <c r="C7" s="151" t="s">
        <v>34</v>
      </c>
      <c r="D7" s="143">
        <v>2500000</v>
      </c>
      <c r="E7" s="172">
        <v>42757</v>
      </c>
      <c r="F7" s="173">
        <v>2500000</v>
      </c>
      <c r="G7" s="143"/>
      <c r="H7" s="153">
        <v>0.02</v>
      </c>
      <c r="I7" s="98">
        <f>D7*0.02</f>
        <v>50000</v>
      </c>
      <c r="J7" s="164" t="s">
        <v>35</v>
      </c>
      <c r="K7" s="98">
        <v>149445.21</v>
      </c>
      <c r="L7" s="36">
        <v>500</v>
      </c>
      <c r="M7" s="97" t="s">
        <v>36</v>
      </c>
      <c r="N7" s="97"/>
      <c r="O7" s="166">
        <f>ROUNDUP(D7-I7-K7-L7-L8,2)</f>
        <v>2235054.79</v>
      </c>
      <c r="P7" s="117"/>
      <c r="R7" s="1"/>
    </row>
    <row r="8" ht="24.95" customHeight="1" spans="1:18">
      <c r="A8" s="33"/>
      <c r="B8" s="34"/>
      <c r="C8" s="35"/>
      <c r="D8" s="36"/>
      <c r="E8" s="37"/>
      <c r="F8" s="36"/>
      <c r="G8" s="36"/>
      <c r="H8" s="153"/>
      <c r="I8" s="98"/>
      <c r="J8" s="177" t="s">
        <v>37</v>
      </c>
      <c r="K8" s="168"/>
      <c r="L8" s="169">
        <v>65000</v>
      </c>
      <c r="M8" s="159"/>
      <c r="N8" s="178"/>
      <c r="O8" s="171"/>
      <c r="P8" s="117"/>
      <c r="R8" s="1"/>
    </row>
    <row r="9" customHeight="1" spans="1:18">
      <c r="A9" s="149"/>
      <c r="B9" s="150"/>
      <c r="C9" s="151"/>
      <c r="D9" s="143"/>
      <c r="E9" s="152"/>
      <c r="F9" s="143"/>
      <c r="G9" s="143"/>
      <c r="H9" s="153"/>
      <c r="I9" s="98"/>
      <c r="J9" s="156"/>
      <c r="K9" s="98"/>
      <c r="L9" s="36"/>
      <c r="M9" s="97"/>
      <c r="N9" s="97"/>
      <c r="O9" s="157"/>
      <c r="P9" s="117"/>
      <c r="R9" s="1"/>
    </row>
    <row r="10" ht="27.75" customHeight="1" spans="1:18">
      <c r="A10" s="174">
        <v>2</v>
      </c>
      <c r="B10" s="175" t="s">
        <v>57</v>
      </c>
      <c r="C10" s="151"/>
      <c r="D10" s="143"/>
      <c r="E10" s="152"/>
      <c r="F10" s="143"/>
      <c r="G10" s="143"/>
      <c r="H10" s="153"/>
      <c r="I10" s="98"/>
      <c r="J10" s="156"/>
      <c r="K10" s="98"/>
      <c r="L10" s="169">
        <v>-65000</v>
      </c>
      <c r="M10" s="97"/>
      <c r="N10" s="165" t="s">
        <v>58</v>
      </c>
      <c r="O10" s="179">
        <f>ROUNDUP(D11-I11-K11-L11-L10-L12-O12,2)</f>
        <v>2161539.24</v>
      </c>
      <c r="P10" s="117"/>
      <c r="R10" s="1"/>
    </row>
    <row r="11" ht="46.5" customHeight="1" spans="1:18">
      <c r="A11" s="176"/>
      <c r="B11" s="150">
        <v>42901</v>
      </c>
      <c r="C11" s="151" t="s">
        <v>34</v>
      </c>
      <c r="D11" s="143">
        <v>2700000</v>
      </c>
      <c r="E11" s="152">
        <v>42894</v>
      </c>
      <c r="F11" s="143">
        <v>2700000</v>
      </c>
      <c r="G11" s="143"/>
      <c r="H11" s="153" t="s">
        <v>59</v>
      </c>
      <c r="I11" s="98">
        <v>97528.7</v>
      </c>
      <c r="J11" s="164" t="s">
        <v>35</v>
      </c>
      <c r="K11" s="98">
        <v>5932.06</v>
      </c>
      <c r="L11" s="36">
        <v>0</v>
      </c>
      <c r="M11" s="97"/>
      <c r="N11" s="170"/>
      <c r="O11" s="180"/>
      <c r="P11" s="117"/>
      <c r="R11" s="1"/>
    </row>
    <row r="12" ht="20.1" customHeight="1" spans="1:18">
      <c r="A12" s="33"/>
      <c r="B12" s="34"/>
      <c r="C12" s="35"/>
      <c r="D12" s="36"/>
      <c r="E12" s="37"/>
      <c r="F12" s="36"/>
      <c r="G12"/>
      <c r="H12" s="177" t="s">
        <v>60</v>
      </c>
      <c r="I12" s="98"/>
      <c r="J12" s="181"/>
      <c r="K12" s="98"/>
      <c r="L12" s="36"/>
      <c r="M12" s="159"/>
      <c r="N12" s="97" t="s">
        <v>61</v>
      </c>
      <c r="O12" s="182">
        <v>500000</v>
      </c>
      <c r="P12" s="117"/>
      <c r="R12" s="1"/>
    </row>
    <row r="13" ht="20.25" customHeight="1" spans="1:18">
      <c r="A13" s="149"/>
      <c r="B13" s="150"/>
      <c r="C13" s="151"/>
      <c r="D13" s="143"/>
      <c r="E13" s="152"/>
      <c r="F13" s="143"/>
      <c r="G13" s="143"/>
      <c r="H13" s="153"/>
      <c r="I13" s="98"/>
      <c r="J13" s="156"/>
      <c r="K13" s="98"/>
      <c r="L13" s="36"/>
      <c r="M13" s="97"/>
      <c r="N13" s="97"/>
      <c r="O13" s="157"/>
      <c r="P13" s="117"/>
      <c r="R13" s="1"/>
    </row>
    <row r="14" ht="20.25" customHeight="1" spans="1:18">
      <c r="A14" s="149"/>
      <c r="B14" s="150"/>
      <c r="C14" s="151"/>
      <c r="D14" s="143"/>
      <c r="E14" s="152"/>
      <c r="F14" s="143"/>
      <c r="G14" s="143"/>
      <c r="H14" s="153"/>
      <c r="I14" s="98"/>
      <c r="J14" s="156"/>
      <c r="K14" s="98"/>
      <c r="L14" s="36"/>
      <c r="M14" s="97"/>
      <c r="N14" s="97"/>
      <c r="O14" s="157"/>
      <c r="P14" s="117"/>
      <c r="R14" s="1"/>
    </row>
    <row r="15" ht="20.25" customHeight="1" spans="1:18">
      <c r="A15" s="149"/>
      <c r="B15" s="150"/>
      <c r="C15" s="151"/>
      <c r="D15" s="143"/>
      <c r="E15" s="152"/>
      <c r="F15" s="143"/>
      <c r="G15" s="143"/>
      <c r="H15" s="153"/>
      <c r="I15" s="98"/>
      <c r="J15" s="156"/>
      <c r="K15" s="98"/>
      <c r="L15" s="36"/>
      <c r="M15" s="97"/>
      <c r="N15" s="97"/>
      <c r="O15" s="157"/>
      <c r="P15" s="117"/>
      <c r="R15" s="1"/>
    </row>
    <row r="16" ht="20.25" customHeight="1" spans="1:18">
      <c r="A16" s="149"/>
      <c r="B16" s="150"/>
      <c r="C16" s="151"/>
      <c r="D16" s="143"/>
      <c r="E16" s="152"/>
      <c r="F16" s="143"/>
      <c r="G16" s="143"/>
      <c r="H16" s="153"/>
      <c r="I16" s="98"/>
      <c r="J16" s="156"/>
      <c r="K16" s="98"/>
      <c r="L16" s="36"/>
      <c r="M16" s="97"/>
      <c r="N16" s="97"/>
      <c r="O16" s="157"/>
      <c r="P16" s="117"/>
      <c r="R16" s="1"/>
    </row>
    <row r="17" ht="19.5" customHeight="1" spans="1:18">
      <c r="A17" s="149"/>
      <c r="B17" s="150"/>
      <c r="C17" s="151"/>
      <c r="D17" s="143"/>
      <c r="E17" s="152"/>
      <c r="F17" s="143"/>
      <c r="G17" s="143"/>
      <c r="H17" s="153"/>
      <c r="I17" s="98"/>
      <c r="J17" s="156"/>
      <c r="K17" s="98"/>
      <c r="L17" s="36"/>
      <c r="M17" s="97"/>
      <c r="N17" s="97"/>
      <c r="O17" s="157"/>
      <c r="P17" s="117"/>
      <c r="R17" s="1"/>
    </row>
    <row r="18" ht="19.5" customHeight="1" spans="1:29">
      <c r="A18" s="149"/>
      <c r="B18" s="150"/>
      <c r="C18" s="151"/>
      <c r="D18" s="143"/>
      <c r="E18" s="152"/>
      <c r="F18" s="143"/>
      <c r="G18" s="143"/>
      <c r="H18" s="153"/>
      <c r="I18" s="98"/>
      <c r="J18" s="156"/>
      <c r="K18" s="98"/>
      <c r="L18" s="36"/>
      <c r="M18" s="97"/>
      <c r="N18" s="97"/>
      <c r="O18" s="157"/>
      <c r="P18" s="117"/>
      <c r="X18" s="108" t="s">
        <v>40</v>
      </c>
      <c r="Y18" s="108"/>
      <c r="Z18" s="108"/>
      <c r="AA18" s="108"/>
      <c r="AB18" s="108"/>
      <c r="AC18" s="109"/>
    </row>
    <row r="19" ht="19.5" customHeight="1" spans="1:18">
      <c r="A19" s="33"/>
      <c r="B19" s="34"/>
      <c r="C19" s="35"/>
      <c r="D19" s="36"/>
      <c r="E19" s="37"/>
      <c r="F19" s="36"/>
      <c r="G19" s="36"/>
      <c r="H19" s="97"/>
      <c r="I19" s="98"/>
      <c r="J19" s="33"/>
      <c r="K19" s="98"/>
      <c r="L19" s="36"/>
      <c r="M19" s="159"/>
      <c r="N19" s="159"/>
      <c r="O19" s="98"/>
      <c r="P19" s="117"/>
      <c r="Q19" s="128"/>
      <c r="R19" s="128"/>
    </row>
    <row r="20" ht="19.5" customHeight="1" spans="1:16">
      <c r="A20" s="33"/>
      <c r="B20" s="34"/>
      <c r="C20" s="35"/>
      <c r="D20" s="36"/>
      <c r="E20" s="37"/>
      <c r="F20" s="36"/>
      <c r="G20" s="36"/>
      <c r="H20" s="97"/>
      <c r="I20" s="98"/>
      <c r="J20" s="33"/>
      <c r="K20" s="98"/>
      <c r="L20" s="36"/>
      <c r="M20" s="97"/>
      <c r="N20" s="97"/>
      <c r="O20" s="98"/>
      <c r="P20" s="117"/>
    </row>
    <row r="21" ht="19.5" customHeight="1" spans="1:20">
      <c r="A21" s="33"/>
      <c r="B21" s="34"/>
      <c r="C21" s="35"/>
      <c r="D21" s="36"/>
      <c r="E21" s="37"/>
      <c r="F21" s="36"/>
      <c r="G21" s="36"/>
      <c r="H21" s="97"/>
      <c r="I21" s="98"/>
      <c r="J21" s="33"/>
      <c r="K21" s="98"/>
      <c r="L21" s="36"/>
      <c r="M21" s="97"/>
      <c r="N21" s="97"/>
      <c r="O21" s="98"/>
      <c r="P21" s="117"/>
      <c r="T21" s="5">
        <f>C3*0.02</f>
        <v>147528.6958</v>
      </c>
    </row>
    <row r="22" ht="19.5" customHeight="1" spans="1:23">
      <c r="A22" s="33"/>
      <c r="B22" s="34"/>
      <c r="C22" s="35"/>
      <c r="D22" s="36"/>
      <c r="E22" s="37"/>
      <c r="F22" s="36"/>
      <c r="G22" s="36"/>
      <c r="H22" s="97"/>
      <c r="I22" s="98"/>
      <c r="J22" s="33"/>
      <c r="K22" s="98"/>
      <c r="L22" s="36"/>
      <c r="M22" s="97"/>
      <c r="N22" s="97"/>
      <c r="O22" s="98"/>
      <c r="P22" s="117"/>
      <c r="Q22" s="144">
        <f>D24/C3</f>
        <v>0.360816480558896</v>
      </c>
      <c r="T22" s="130">
        <f>T21-I7</f>
        <v>97528.6958</v>
      </c>
      <c r="W22" s="4"/>
    </row>
    <row r="23" s="4" customFormat="1" ht="24.95" customHeight="1" spans="1:23">
      <c r="A23" s="9" t="s">
        <v>41</v>
      </c>
      <c r="B23" s="9"/>
      <c r="C23" s="38" t="s">
        <v>42</v>
      </c>
      <c r="D23" s="39">
        <f t="shared" ref="D23:G23" si="0">SUM(D7:D22)</f>
        <v>5200000</v>
      </c>
      <c r="E23" s="38" t="s">
        <v>42</v>
      </c>
      <c r="F23" s="39">
        <f t="shared" si="0"/>
        <v>5200000</v>
      </c>
      <c r="G23" s="39">
        <f t="shared" si="0"/>
        <v>0</v>
      </c>
      <c r="H23" s="38" t="s">
        <v>42</v>
      </c>
      <c r="I23" s="39">
        <f>SUM(I7:I22)</f>
        <v>147528.7</v>
      </c>
      <c r="J23" s="38" t="s">
        <v>42</v>
      </c>
      <c r="K23" s="39">
        <f>SUM(K7:K22)</f>
        <v>155377.27</v>
      </c>
      <c r="L23" s="39">
        <f>SUM(L7:L22)</f>
        <v>500</v>
      </c>
      <c r="M23" s="38" t="s">
        <v>42</v>
      </c>
      <c r="N23" s="38"/>
      <c r="O23" s="39">
        <f>SUM(O7:O22)</f>
        <v>4896594.03</v>
      </c>
      <c r="P23" s="132"/>
      <c r="Q23" s="145" t="s">
        <v>47</v>
      </c>
      <c r="R23" s="5"/>
      <c r="S23" s="5"/>
      <c r="T23" s="5"/>
      <c r="U23" s="1"/>
      <c r="V23" s="1"/>
      <c r="W23" s="1"/>
    </row>
    <row r="24" ht="26.1" customHeight="1" spans="1:18">
      <c r="A24" s="40" t="s">
        <v>43</v>
      </c>
      <c r="B24" s="40"/>
      <c r="C24" s="33" t="s">
        <v>44</v>
      </c>
      <c r="D24" s="42">
        <f>O10+O12</f>
        <v>2661539.24</v>
      </c>
      <c r="E24" s="43"/>
      <c r="F24" s="161" t="s">
        <v>58</v>
      </c>
      <c r="G24" s="162">
        <f>O10</f>
        <v>2161539.24</v>
      </c>
      <c r="H24" s="162"/>
      <c r="I24" s="101" t="s">
        <v>45</v>
      </c>
      <c r="J24" s="102" t="s">
        <v>62</v>
      </c>
      <c r="K24" s="103"/>
      <c r="L24" s="103"/>
      <c r="M24" s="103"/>
      <c r="N24" s="103"/>
      <c r="O24" s="104"/>
      <c r="P24" s="117"/>
      <c r="R24" s="1"/>
    </row>
    <row r="25" ht="26.1" customHeight="1" spans="1:20">
      <c r="A25" s="40"/>
      <c r="B25" s="40"/>
      <c r="C25" s="44" t="s">
        <v>48</v>
      </c>
      <c r="D25" s="46">
        <f>D24</f>
        <v>2661539.24</v>
      </c>
      <c r="E25" s="105"/>
      <c r="F25" s="163" t="s">
        <v>61</v>
      </c>
      <c r="G25" s="162">
        <f>O12</f>
        <v>500000</v>
      </c>
      <c r="H25" s="162"/>
      <c r="I25" s="106"/>
      <c r="J25" s="107" t="s">
        <v>63</v>
      </c>
      <c r="K25" s="107"/>
      <c r="L25" s="107"/>
      <c r="M25" s="107"/>
      <c r="N25" s="107"/>
      <c r="O25" s="107"/>
      <c r="P25" s="117"/>
      <c r="Q25"/>
      <c r="R25" s="134"/>
      <c r="S25" s="135"/>
      <c r="T25" s="135"/>
    </row>
    <row r="26" ht="45" customHeight="1" spans="1:16">
      <c r="A26" s="23" t="s">
        <v>50</v>
      </c>
      <c r="B26" s="48"/>
      <c r="C26" s="49" t="s">
        <v>38</v>
      </c>
      <c r="D26" s="51" t="s">
        <v>64</v>
      </c>
      <c r="E26" s="51"/>
      <c r="F26" s="51"/>
      <c r="G26" s="51"/>
      <c r="H26" s="51"/>
      <c r="I26" s="51"/>
      <c r="J26" s="108" t="s">
        <v>40</v>
      </c>
      <c r="K26" s="108"/>
      <c r="L26" s="108"/>
      <c r="M26" s="108"/>
      <c r="N26" s="108"/>
      <c r="O26" s="109"/>
      <c r="P26" s="117"/>
    </row>
    <row r="27" ht="45" customHeight="1" spans="1:16">
      <c r="A27" s="9" t="s">
        <v>51</v>
      </c>
      <c r="B27" s="9"/>
      <c r="C27" s="52" t="s">
        <v>52</v>
      </c>
      <c r="D27" s="53"/>
      <c r="E27" s="53"/>
      <c r="F27" s="53"/>
      <c r="G27" s="53"/>
      <c r="H27" s="53"/>
      <c r="I27" s="53"/>
      <c r="J27" s="110"/>
      <c r="K27" s="110"/>
      <c r="L27" s="110"/>
      <c r="M27" s="110"/>
      <c r="N27" s="110"/>
      <c r="O27" s="111"/>
      <c r="P27" s="117"/>
    </row>
    <row r="28" ht="45" customHeight="1" spans="1:20">
      <c r="A28" s="9" t="s">
        <v>53</v>
      </c>
      <c r="B28" s="9"/>
      <c r="C28" s="54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112"/>
      <c r="P28" s="117"/>
      <c r="T28" s="134"/>
    </row>
    <row r="29" ht="45" customHeight="1" spans="1:16">
      <c r="A29" s="9" t="s">
        <v>54</v>
      </c>
      <c r="B29" s="9"/>
      <c r="C29" s="56" t="s">
        <v>55</v>
      </c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113"/>
      <c r="P29" s="117"/>
    </row>
    <row r="30" ht="42" customHeight="1" spans="1:16">
      <c r="A30" s="9" t="s">
        <v>56</v>
      </c>
      <c r="B30" s="9"/>
      <c r="C30" s="41"/>
      <c r="D30" s="58"/>
      <c r="E30" s="58"/>
      <c r="F30" s="58"/>
      <c r="G30" s="59"/>
      <c r="H30" s="9" t="s">
        <v>65</v>
      </c>
      <c r="I30" s="9"/>
      <c r="J30" s="41"/>
      <c r="K30" s="58"/>
      <c r="L30" s="58"/>
      <c r="M30" s="58"/>
      <c r="N30" s="58"/>
      <c r="O30" s="59"/>
      <c r="P30" s="117"/>
    </row>
    <row r="33" spans="17:22">
      <c r="Q33" s="5"/>
      <c r="U33" s="5"/>
      <c r="V33" s="5"/>
    </row>
    <row r="34" spans="2:23">
      <c r="B34" s="1"/>
      <c r="D34" s="1"/>
      <c r="E34" s="1"/>
      <c r="F34" s="1"/>
      <c r="G34" s="1"/>
      <c r="I34" s="1"/>
      <c r="K34" s="1"/>
      <c r="L34" s="1"/>
      <c r="O34" s="1"/>
      <c r="Q34" s="5"/>
      <c r="U34" s="5"/>
      <c r="V34" s="5"/>
      <c r="W34" s="5"/>
    </row>
    <row r="35" s="5" customFormat="1" spans="2:2">
      <c r="B35"/>
    </row>
    <row r="36" s="5" customFormat="1" spans="17:22">
      <c r="Q36" s="1"/>
      <c r="U36" s="1"/>
      <c r="V36" s="1"/>
    </row>
    <row r="37" s="5" customFormat="1" spans="17:23">
      <c r="Q37" s="1"/>
      <c r="U37" s="1"/>
      <c r="V37" s="1"/>
      <c r="W37" s="1"/>
    </row>
  </sheetData>
  <mergeCells count="50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X18:AC18"/>
    <mergeCell ref="A23:B23"/>
    <mergeCell ref="D24:E24"/>
    <mergeCell ref="G24:H24"/>
    <mergeCell ref="J24:O24"/>
    <mergeCell ref="D25:E25"/>
    <mergeCell ref="G25:H25"/>
    <mergeCell ref="J25:O25"/>
    <mergeCell ref="A26:B26"/>
    <mergeCell ref="D26:I26"/>
    <mergeCell ref="J26:O26"/>
    <mergeCell ref="A27:B27"/>
    <mergeCell ref="C27:O27"/>
    <mergeCell ref="A28:B28"/>
    <mergeCell ref="C28:O28"/>
    <mergeCell ref="A29:B29"/>
    <mergeCell ref="C29:O29"/>
    <mergeCell ref="A30:B30"/>
    <mergeCell ref="C30:G30"/>
    <mergeCell ref="H30:I30"/>
    <mergeCell ref="J30:O30"/>
    <mergeCell ref="A5:A6"/>
    <mergeCell ref="A10:A11"/>
    <mergeCell ref="I24:I25"/>
    <mergeCell ref="N10:N11"/>
    <mergeCell ref="O7:O8"/>
    <mergeCell ref="O10:O11"/>
    <mergeCell ref="A24:B25"/>
  </mergeCells>
  <printOptions horizontalCentered="1" verticalCentered="1"/>
  <pageMargins left="0" right="0" top="0" bottom="0" header="0" footer="0"/>
  <pageSetup paperSize="9" scale="9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J38"/>
  <sheetViews>
    <sheetView zoomScale="110" zoomScaleNormal="110" workbookViewId="0">
      <selection activeCell="A1" sqref="$A1:$XFD1048576"/>
    </sheetView>
  </sheetViews>
  <sheetFormatPr defaultColWidth="9" defaultRowHeight="13.5"/>
  <cols>
    <col min="1" max="1" width="3.625" style="1" customWidth="1"/>
    <col min="2" max="2" width="6.625" style="6" customWidth="1"/>
    <col min="3" max="3" width="3.625" style="1" customWidth="1"/>
    <col min="4" max="4" width="11.375" style="7" customWidth="1"/>
    <col min="5" max="5" width="5.75" style="6" customWidth="1"/>
    <col min="6" max="6" width="10.125" style="7" customWidth="1"/>
    <col min="7" max="7" width="10.375" style="7" customWidth="1"/>
    <col min="8" max="8" width="4.875" style="1" customWidth="1"/>
    <col min="9" max="9" width="9.75" style="7" customWidth="1"/>
    <col min="10" max="10" width="4.125" style="1" customWidth="1"/>
    <col min="11" max="11" width="9.875" style="7" customWidth="1"/>
    <col min="12" max="12" width="9.375" style="7" customWidth="1"/>
    <col min="13" max="14" width="5.5" style="1" customWidth="1"/>
    <col min="15" max="15" width="9.25" style="7" customWidth="1"/>
    <col min="16" max="16" width="11.125" style="1" customWidth="1"/>
    <col min="17" max="17" width="10.5" style="1" customWidth="1"/>
    <col min="18" max="18" width="6.25" style="5" customWidth="1"/>
    <col min="19" max="19" width="8.625" style="5" customWidth="1"/>
    <col min="20" max="20" width="23.75" style="5" customWidth="1"/>
    <col min="21" max="21" width="10.5" style="1" customWidth="1"/>
    <col min="22" max="22" width="11.875" style="1" customWidth="1"/>
    <col min="23" max="24" width="9" style="1"/>
    <col min="25" max="25" width="11.125" style="1" customWidth="1"/>
    <col min="26" max="26" width="11.25" style="1" customWidth="1"/>
    <col min="27" max="27" width="27" style="1" customWidth="1"/>
    <col min="28" max="28" width="21.375" style="1" customWidth="1"/>
    <col min="29" max="32" width="9" style="1"/>
    <col min="33" max="33" width="14.75" style="1" customWidth="1"/>
    <col min="34" max="16384" width="9" style="1"/>
  </cols>
  <sheetData>
    <row r="1" ht="20.25" customHeight="1" spans="1:17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114"/>
      <c r="Q1" s="31" t="s">
        <v>1</v>
      </c>
    </row>
    <row r="2" ht="24.95" customHeight="1" spans="1:36">
      <c r="A2" s="9" t="s">
        <v>2</v>
      </c>
      <c r="B2" s="9"/>
      <c r="C2" s="10" t="s">
        <v>3</v>
      </c>
      <c r="D2" s="11"/>
      <c r="E2" s="11"/>
      <c r="F2" s="11"/>
      <c r="G2" s="11"/>
      <c r="H2" s="11"/>
      <c r="I2" s="11"/>
      <c r="J2" s="11"/>
      <c r="K2" s="60"/>
      <c r="L2" s="61" t="s">
        <v>4</v>
      </c>
      <c r="M2" s="62"/>
      <c r="N2" s="63" t="s">
        <v>5</v>
      </c>
      <c r="O2" s="64"/>
      <c r="P2" s="115"/>
      <c r="Q2" s="115"/>
      <c r="R2" s="116"/>
      <c r="S2" s="116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</row>
    <row r="3" ht="24.95" customHeight="1" spans="1:36">
      <c r="A3" s="9" t="s">
        <v>6</v>
      </c>
      <c r="B3" s="9"/>
      <c r="C3" s="12">
        <v>7376434.79</v>
      </c>
      <c r="D3" s="13"/>
      <c r="E3" s="13"/>
      <c r="F3" s="14"/>
      <c r="G3" s="15" t="s">
        <v>7</v>
      </c>
      <c r="H3" s="65" t="s">
        <v>8</v>
      </c>
      <c r="I3" s="66"/>
      <c r="J3" s="66"/>
      <c r="K3" s="67"/>
      <c r="L3" s="9" t="s">
        <v>9</v>
      </c>
      <c r="M3" s="9"/>
      <c r="N3" s="68" t="s">
        <v>10</v>
      </c>
      <c r="O3" s="69"/>
      <c r="P3" s="117"/>
      <c r="Q3" s="118" t="s">
        <v>5</v>
      </c>
      <c r="R3" s="119">
        <v>95</v>
      </c>
      <c r="S3" s="119">
        <v>4448</v>
      </c>
      <c r="T3" s="120" t="s">
        <v>3</v>
      </c>
      <c r="U3" s="121" t="s">
        <v>8</v>
      </c>
      <c r="V3" s="122">
        <v>7376434.79</v>
      </c>
      <c r="W3" s="123" t="s">
        <v>11</v>
      </c>
      <c r="X3" s="136" t="s">
        <v>12</v>
      </c>
      <c r="Y3" s="137" t="s">
        <v>13</v>
      </c>
      <c r="Z3" s="138" t="s">
        <v>10</v>
      </c>
      <c r="AA3" s="138" t="s">
        <v>10</v>
      </c>
      <c r="AB3" s="139" t="s">
        <v>14</v>
      </c>
      <c r="AC3" s="140" t="s">
        <v>15</v>
      </c>
      <c r="AD3" s="141"/>
      <c r="AE3" s="142"/>
      <c r="AF3" s="117"/>
      <c r="AG3" s="117"/>
      <c r="AH3" s="117"/>
      <c r="AI3" s="117"/>
      <c r="AJ3" s="117"/>
    </row>
    <row r="4" ht="24.95" customHeight="1" spans="1:20">
      <c r="A4" s="9" t="s">
        <v>16</v>
      </c>
      <c r="B4" s="9"/>
      <c r="C4" s="61"/>
      <c r="D4" s="160"/>
      <c r="E4" s="160"/>
      <c r="F4" s="62"/>
      <c r="G4" s="15" t="s">
        <v>17</v>
      </c>
      <c r="H4" s="12"/>
      <c r="I4" s="13"/>
      <c r="J4" s="13"/>
      <c r="K4" s="14"/>
      <c r="L4" s="9" t="s">
        <v>18</v>
      </c>
      <c r="M4" s="9"/>
      <c r="N4" s="70">
        <v>4448</v>
      </c>
      <c r="O4" s="71"/>
      <c r="P4" s="117"/>
      <c r="Q4" s="124"/>
      <c r="R4" s="1"/>
      <c r="S4" s="1"/>
      <c r="T4" s="1"/>
    </row>
    <row r="5" ht="24.95" customHeight="1" spans="1:16">
      <c r="A5" s="9" t="s">
        <v>19</v>
      </c>
      <c r="B5" s="9" t="s">
        <v>20</v>
      </c>
      <c r="C5" s="9"/>
      <c r="D5" s="9"/>
      <c r="E5" s="9" t="s">
        <v>21</v>
      </c>
      <c r="F5" s="9"/>
      <c r="G5" s="16" t="s">
        <v>22</v>
      </c>
      <c r="H5" s="9" t="s">
        <v>23</v>
      </c>
      <c r="I5" s="9"/>
      <c r="J5" s="9" t="s">
        <v>24</v>
      </c>
      <c r="K5" s="9"/>
      <c r="L5" s="9" t="s">
        <v>25</v>
      </c>
      <c r="M5" s="9"/>
      <c r="N5" s="72" t="s">
        <v>26</v>
      </c>
      <c r="O5" s="72"/>
      <c r="P5" s="117"/>
    </row>
    <row r="6" ht="24.95" customHeight="1" spans="1:18">
      <c r="A6" s="9"/>
      <c r="B6" s="17" t="s">
        <v>27</v>
      </c>
      <c r="C6" s="9" t="s">
        <v>28</v>
      </c>
      <c r="D6" s="16" t="s">
        <v>29</v>
      </c>
      <c r="E6" s="17" t="s">
        <v>27</v>
      </c>
      <c r="F6" s="16" t="s">
        <v>29</v>
      </c>
      <c r="G6" s="16" t="s">
        <v>29</v>
      </c>
      <c r="H6" s="9" t="s">
        <v>30</v>
      </c>
      <c r="I6" s="16" t="s">
        <v>29</v>
      </c>
      <c r="J6" s="9" t="s">
        <v>31</v>
      </c>
      <c r="K6" s="15" t="s">
        <v>29</v>
      </c>
      <c r="L6" s="16" t="s">
        <v>29</v>
      </c>
      <c r="M6" s="9" t="s">
        <v>32</v>
      </c>
      <c r="N6" s="72" t="s">
        <v>33</v>
      </c>
      <c r="O6" s="72" t="s">
        <v>29</v>
      </c>
      <c r="P6" s="117"/>
      <c r="R6" s="1"/>
    </row>
    <row r="7" s="2" customFormat="1" ht="56.25" customHeight="1" spans="1:20">
      <c r="A7" s="18">
        <v>1</v>
      </c>
      <c r="B7" s="19">
        <v>42759</v>
      </c>
      <c r="C7" s="20" t="s">
        <v>34</v>
      </c>
      <c r="D7" s="21">
        <v>2500000</v>
      </c>
      <c r="E7" s="22">
        <v>42757</v>
      </c>
      <c r="F7" s="21">
        <v>2500000</v>
      </c>
      <c r="G7" s="21"/>
      <c r="H7" s="73">
        <v>0.02</v>
      </c>
      <c r="I7" s="74">
        <f>D7*0.02</f>
        <v>50000</v>
      </c>
      <c r="J7" s="75" t="s">
        <v>35</v>
      </c>
      <c r="K7" s="74">
        <v>149445.21</v>
      </c>
      <c r="L7" s="26">
        <v>500</v>
      </c>
      <c r="M7" s="76" t="s">
        <v>36</v>
      </c>
      <c r="N7" s="76"/>
      <c r="O7" s="77">
        <f>ROUNDUP(D7-I7-K7-L7-L8,2)</f>
        <v>2235054.79</v>
      </c>
      <c r="P7" s="125"/>
      <c r="S7" s="126"/>
      <c r="T7" s="126"/>
    </row>
    <row r="8" s="2" customFormat="1" ht="24.95" customHeight="1" spans="1:20">
      <c r="A8" s="23"/>
      <c r="B8" s="24"/>
      <c r="C8" s="25"/>
      <c r="D8" s="26"/>
      <c r="E8" s="27"/>
      <c r="F8" s="26"/>
      <c r="G8" s="26"/>
      <c r="H8" s="73"/>
      <c r="I8" s="74"/>
      <c r="J8" s="78" t="s">
        <v>37</v>
      </c>
      <c r="K8" s="79"/>
      <c r="L8" s="80">
        <v>65000</v>
      </c>
      <c r="M8" s="81"/>
      <c r="N8" s="82"/>
      <c r="O8" s="83"/>
      <c r="P8" s="125"/>
      <c r="S8" s="126"/>
      <c r="T8" s="126"/>
    </row>
    <row r="9" s="2" customFormat="1" customHeight="1" spans="1:20">
      <c r="A9" s="18"/>
      <c r="B9" s="19"/>
      <c r="C9" s="20"/>
      <c r="D9" s="21"/>
      <c r="E9" s="22"/>
      <c r="F9" s="21"/>
      <c r="G9" s="21"/>
      <c r="H9" s="73"/>
      <c r="I9" s="74"/>
      <c r="J9" s="84"/>
      <c r="K9" s="74"/>
      <c r="L9" s="85"/>
      <c r="M9" s="76"/>
      <c r="N9" s="76"/>
      <c r="O9" s="86"/>
      <c r="P9" s="125"/>
      <c r="S9" s="126"/>
      <c r="T9" s="126"/>
    </row>
    <row r="10" s="2" customFormat="1" ht="27.75" customHeight="1" spans="1:20">
      <c r="A10" s="28">
        <v>2</v>
      </c>
      <c r="B10" s="29" t="s">
        <v>57</v>
      </c>
      <c r="C10" s="20"/>
      <c r="D10" s="21"/>
      <c r="E10" s="22"/>
      <c r="F10" s="21"/>
      <c r="G10" s="21"/>
      <c r="H10" s="73"/>
      <c r="I10" s="74"/>
      <c r="J10" s="84"/>
      <c r="K10" s="74"/>
      <c r="L10" s="80">
        <v>-65000</v>
      </c>
      <c r="M10" s="76"/>
      <c r="N10" s="87" t="s">
        <v>58</v>
      </c>
      <c r="O10" s="88">
        <f>ROUNDUP(D11-I11-K11-L11-L10-L12-O12,2)</f>
        <v>2161539.24</v>
      </c>
      <c r="P10" s="125"/>
      <c r="S10" s="126"/>
      <c r="T10" s="126"/>
    </row>
    <row r="11" s="2" customFormat="1" ht="46.5" customHeight="1" spans="1:20">
      <c r="A11" s="30"/>
      <c r="B11" s="19">
        <v>42901</v>
      </c>
      <c r="C11" s="20" t="s">
        <v>34</v>
      </c>
      <c r="D11" s="21">
        <v>2700000</v>
      </c>
      <c r="E11" s="22">
        <v>42894</v>
      </c>
      <c r="F11" s="21">
        <v>2700000</v>
      </c>
      <c r="G11" s="21"/>
      <c r="H11" s="73" t="s">
        <v>59</v>
      </c>
      <c r="I11" s="74">
        <v>97528.7</v>
      </c>
      <c r="J11" s="75" t="s">
        <v>35</v>
      </c>
      <c r="K11" s="74">
        <v>5932.06</v>
      </c>
      <c r="L11" s="26">
        <v>0</v>
      </c>
      <c r="M11" s="76"/>
      <c r="N11" s="89"/>
      <c r="O11" s="90"/>
      <c r="P11" s="125"/>
      <c r="S11" s="126"/>
      <c r="T11" s="126"/>
    </row>
    <row r="12" s="2" customFormat="1" ht="20.1" customHeight="1" spans="1:20">
      <c r="A12" s="23"/>
      <c r="B12" s="24"/>
      <c r="C12" s="25"/>
      <c r="D12" s="26"/>
      <c r="E12" s="27"/>
      <c r="F12" s="26"/>
      <c r="G12" s="26"/>
      <c r="H12" s="78" t="s">
        <v>66</v>
      </c>
      <c r="I12" s="74"/>
      <c r="J12" s="91"/>
      <c r="K12" s="74"/>
      <c r="L12" s="26"/>
      <c r="M12" s="81"/>
      <c r="N12" s="76" t="s">
        <v>61</v>
      </c>
      <c r="O12" s="92">
        <v>500000</v>
      </c>
      <c r="P12" s="125"/>
      <c r="S12" s="126"/>
      <c r="T12" s="126"/>
    </row>
    <row r="13" s="3" customFormat="1" ht="20.1" customHeight="1" spans="1:20">
      <c r="A13" s="23"/>
      <c r="B13" s="31" t="s">
        <v>1</v>
      </c>
      <c r="C13" s="25"/>
      <c r="D13" s="26"/>
      <c r="E13" s="27"/>
      <c r="F13" s="26"/>
      <c r="G13" s="26"/>
      <c r="H13" s="78"/>
      <c r="I13" s="74"/>
      <c r="J13" s="91"/>
      <c r="K13" s="74"/>
      <c r="L13" s="26"/>
      <c r="M13" s="81"/>
      <c r="N13" s="76"/>
      <c r="O13" s="93"/>
      <c r="P13" s="125"/>
      <c r="Q13" s="2"/>
      <c r="R13" s="2"/>
      <c r="S13" s="126"/>
      <c r="T13" s="126"/>
    </row>
    <row r="14" ht="39" customHeight="1" spans="1:18">
      <c r="A14" s="149">
        <v>3</v>
      </c>
      <c r="B14" s="150">
        <v>43144</v>
      </c>
      <c r="C14" s="151" t="s">
        <v>34</v>
      </c>
      <c r="D14" s="143">
        <v>381147.83</v>
      </c>
      <c r="E14" s="152">
        <v>43133</v>
      </c>
      <c r="F14" s="143">
        <v>381147.83</v>
      </c>
      <c r="G14" s="143"/>
      <c r="H14" s="153" t="s">
        <v>67</v>
      </c>
      <c r="I14" s="98">
        <v>0</v>
      </c>
      <c r="J14" s="164" t="s">
        <v>35</v>
      </c>
      <c r="K14" s="98">
        <v>33995</v>
      </c>
      <c r="L14" s="36">
        <v>500</v>
      </c>
      <c r="M14" s="97" t="s">
        <v>68</v>
      </c>
      <c r="N14" s="165" t="s">
        <v>58</v>
      </c>
      <c r="O14" s="166">
        <v>300000</v>
      </c>
      <c r="P14" s="117"/>
      <c r="R14" s="1"/>
    </row>
    <row r="15" ht="20.25" customHeight="1" spans="1:18">
      <c r="A15" s="33"/>
      <c r="B15" s="34"/>
      <c r="C15" s="35"/>
      <c r="D15" s="36"/>
      <c r="E15" s="37"/>
      <c r="F15" s="36"/>
      <c r="G15" s="36"/>
      <c r="H15" s="153"/>
      <c r="I15" s="98"/>
      <c r="J15" s="167" t="s">
        <v>69</v>
      </c>
      <c r="K15" s="168"/>
      <c r="L15" s="169">
        <f>D14-I14-K14-L14-O14</f>
        <v>46652.83</v>
      </c>
      <c r="M15" s="159" t="s">
        <v>70</v>
      </c>
      <c r="N15" s="170"/>
      <c r="O15" s="171"/>
      <c r="P15" s="117"/>
      <c r="R15" s="1"/>
    </row>
    <row r="16" ht="20.25" customHeight="1" spans="1:18">
      <c r="A16" s="149"/>
      <c r="B16" s="150"/>
      <c r="C16" s="151"/>
      <c r="D16" s="143"/>
      <c r="E16" s="152"/>
      <c r="F16" s="143"/>
      <c r="G16" s="143"/>
      <c r="H16" s="153"/>
      <c r="I16" s="98"/>
      <c r="J16" s="156"/>
      <c r="K16" s="98"/>
      <c r="L16" s="36"/>
      <c r="M16" s="97"/>
      <c r="N16" s="97"/>
      <c r="O16" s="157"/>
      <c r="P16" s="117"/>
      <c r="R16" s="1"/>
    </row>
    <row r="17" ht="20.25" customHeight="1" spans="1:18">
      <c r="A17" s="149"/>
      <c r="B17" s="150"/>
      <c r="C17" s="151"/>
      <c r="D17" s="143"/>
      <c r="E17" s="152"/>
      <c r="F17" s="143"/>
      <c r="G17" s="143"/>
      <c r="H17" s="153"/>
      <c r="I17" s="98"/>
      <c r="J17" s="156"/>
      <c r="K17" s="98"/>
      <c r="L17" s="36"/>
      <c r="M17" s="97"/>
      <c r="N17" s="97"/>
      <c r="O17" s="157"/>
      <c r="P17" s="117"/>
      <c r="R17" s="1"/>
    </row>
    <row r="18" ht="20.25" customHeight="1" spans="1:18">
      <c r="A18" s="149"/>
      <c r="B18" s="150"/>
      <c r="C18" s="151"/>
      <c r="D18" s="143"/>
      <c r="E18" s="152"/>
      <c r="F18" s="143"/>
      <c r="G18" s="143"/>
      <c r="H18" s="153"/>
      <c r="I18" s="98"/>
      <c r="J18" s="156"/>
      <c r="K18" s="98"/>
      <c r="L18" s="36"/>
      <c r="M18" s="97"/>
      <c r="N18" s="97"/>
      <c r="O18" s="157"/>
      <c r="P18" s="117"/>
      <c r="R18" s="1"/>
    </row>
    <row r="19" ht="20.25" customHeight="1" spans="1:29">
      <c r="A19" s="149"/>
      <c r="B19" s="150"/>
      <c r="C19" s="151"/>
      <c r="D19" s="143"/>
      <c r="E19" s="152"/>
      <c r="F19" s="143"/>
      <c r="G19" s="143"/>
      <c r="H19" s="153"/>
      <c r="I19" s="98"/>
      <c r="J19" s="156"/>
      <c r="K19" s="98"/>
      <c r="L19" s="36"/>
      <c r="M19" s="97"/>
      <c r="N19" s="97"/>
      <c r="O19" s="157"/>
      <c r="P19" s="117"/>
      <c r="X19" s="108" t="s">
        <v>40</v>
      </c>
      <c r="Y19" s="108"/>
      <c r="Z19" s="108"/>
      <c r="AA19" s="108"/>
      <c r="AB19" s="108"/>
      <c r="AC19" s="109"/>
    </row>
    <row r="20" ht="20.25" customHeight="1" spans="1:18">
      <c r="A20" s="33"/>
      <c r="B20" s="34"/>
      <c r="C20" s="35"/>
      <c r="D20" s="36"/>
      <c r="E20" s="37"/>
      <c r="F20" s="36"/>
      <c r="G20" s="36"/>
      <c r="H20" s="97"/>
      <c r="I20" s="98"/>
      <c r="J20" s="33"/>
      <c r="K20" s="98"/>
      <c r="L20" s="36"/>
      <c r="M20" s="159"/>
      <c r="N20" s="159"/>
      <c r="O20" s="98"/>
      <c r="P20" s="117"/>
      <c r="Q20" s="128"/>
      <c r="R20" s="128"/>
    </row>
    <row r="21" ht="20.25" customHeight="1" spans="1:16">
      <c r="A21" s="33"/>
      <c r="B21" s="34"/>
      <c r="C21" s="35"/>
      <c r="D21" s="36"/>
      <c r="E21" s="37"/>
      <c r="F21" s="36"/>
      <c r="G21" s="36"/>
      <c r="H21" s="97"/>
      <c r="I21" s="98"/>
      <c r="J21" s="33"/>
      <c r="K21" s="98"/>
      <c r="L21" s="36"/>
      <c r="M21" s="97"/>
      <c r="N21" s="97"/>
      <c r="O21" s="98"/>
      <c r="P21" s="117"/>
    </row>
    <row r="22" ht="20.25" customHeight="1" spans="1:20">
      <c r="A22" s="33"/>
      <c r="B22" s="34"/>
      <c r="C22" s="35"/>
      <c r="D22" s="36"/>
      <c r="E22" s="37"/>
      <c r="F22" s="36"/>
      <c r="G22" s="36"/>
      <c r="H22" s="97"/>
      <c r="I22" s="98"/>
      <c r="J22" s="33"/>
      <c r="K22" s="98"/>
      <c r="L22" s="36"/>
      <c r="M22" s="97"/>
      <c r="N22" s="97"/>
      <c r="O22" s="98"/>
      <c r="P22" s="117"/>
      <c r="T22" s="5">
        <f>C3*0.02</f>
        <v>147528.6958</v>
      </c>
    </row>
    <row r="23" ht="20.25" customHeight="1" spans="1:23">
      <c r="A23" s="33"/>
      <c r="B23" s="34"/>
      <c r="C23" s="35"/>
      <c r="D23" s="36"/>
      <c r="E23" s="37"/>
      <c r="F23" s="36"/>
      <c r="G23" s="36"/>
      <c r="H23" s="97"/>
      <c r="I23" s="98"/>
      <c r="J23" s="33"/>
      <c r="K23" s="98"/>
      <c r="L23" s="36"/>
      <c r="M23" s="97"/>
      <c r="N23" s="97"/>
      <c r="O23" s="98"/>
      <c r="P23" s="117"/>
      <c r="Q23" s="144">
        <f>D25/C3</f>
        <v>0.0406700538323338</v>
      </c>
      <c r="T23" s="130">
        <f>T22-I7</f>
        <v>97528.6958</v>
      </c>
      <c r="W23" s="4"/>
    </row>
    <row r="24" s="4" customFormat="1" ht="24.95" customHeight="1" spans="1:23">
      <c r="A24" s="9" t="s">
        <v>41</v>
      </c>
      <c r="B24" s="9"/>
      <c r="C24" s="38" t="s">
        <v>42</v>
      </c>
      <c r="D24" s="39">
        <f>SUM(D7:D23)</f>
        <v>5581147.83</v>
      </c>
      <c r="E24" s="38" t="s">
        <v>42</v>
      </c>
      <c r="F24" s="39">
        <f>SUM(F7:F23)</f>
        <v>5581147.83</v>
      </c>
      <c r="G24" s="39">
        <f>SUM(G7:G23)</f>
        <v>0</v>
      </c>
      <c r="H24" s="38" t="s">
        <v>42</v>
      </c>
      <c r="I24" s="39">
        <f>SUM(I7:I23)</f>
        <v>147528.7</v>
      </c>
      <c r="J24" s="38" t="s">
        <v>42</v>
      </c>
      <c r="K24" s="39">
        <f>SUM(K7:K23)</f>
        <v>189372.27</v>
      </c>
      <c r="L24" s="39">
        <f>SUM(L7:L23)</f>
        <v>47652.83</v>
      </c>
      <c r="M24" s="38" t="s">
        <v>42</v>
      </c>
      <c r="N24" s="38"/>
      <c r="O24" s="39">
        <f>SUM(O7:O23)</f>
        <v>5196594.03</v>
      </c>
      <c r="P24" s="132"/>
      <c r="Q24" s="145" t="s">
        <v>47</v>
      </c>
      <c r="R24" s="5"/>
      <c r="S24" s="5"/>
      <c r="T24" s="5"/>
      <c r="U24" s="1"/>
      <c r="V24" s="1"/>
      <c r="W24" s="1"/>
    </row>
    <row r="25" ht="26.1" customHeight="1" spans="1:18">
      <c r="A25" s="40" t="s">
        <v>43</v>
      </c>
      <c r="B25" s="40"/>
      <c r="C25" s="33" t="s">
        <v>44</v>
      </c>
      <c r="D25" s="42">
        <f>G25+G26</f>
        <v>300000</v>
      </c>
      <c r="E25" s="43"/>
      <c r="F25" s="161" t="s">
        <v>58</v>
      </c>
      <c r="G25" s="162">
        <f>O14</f>
        <v>300000</v>
      </c>
      <c r="H25" s="162"/>
      <c r="I25" s="101" t="s">
        <v>45</v>
      </c>
      <c r="J25" s="102" t="s">
        <v>62</v>
      </c>
      <c r="K25" s="103"/>
      <c r="L25" s="103"/>
      <c r="M25" s="103"/>
      <c r="N25" s="103"/>
      <c r="O25" s="104"/>
      <c r="P25" s="132"/>
      <c r="R25" s="1"/>
    </row>
    <row r="26" ht="26.1" customHeight="1" spans="1:20">
      <c r="A26" s="40"/>
      <c r="B26" s="40"/>
      <c r="C26" s="44" t="s">
        <v>48</v>
      </c>
      <c r="D26" s="46">
        <f>D25</f>
        <v>300000</v>
      </c>
      <c r="E26" s="105"/>
      <c r="F26" s="163" t="s">
        <v>61</v>
      </c>
      <c r="G26" s="162">
        <v>0</v>
      </c>
      <c r="H26" s="162"/>
      <c r="I26" s="106"/>
      <c r="J26" s="107" t="s">
        <v>63</v>
      </c>
      <c r="K26" s="107"/>
      <c r="L26" s="107"/>
      <c r="M26" s="107"/>
      <c r="N26" s="107"/>
      <c r="O26" s="107"/>
      <c r="P26" s="132"/>
      <c r="Q26"/>
      <c r="R26" s="134"/>
      <c r="S26" s="135"/>
      <c r="T26" s="135"/>
    </row>
    <row r="27" ht="45" customHeight="1" spans="1:16">
      <c r="A27" s="23" t="s">
        <v>50</v>
      </c>
      <c r="B27" s="48"/>
      <c r="C27" s="49" t="s">
        <v>38</v>
      </c>
      <c r="D27" s="51" t="s">
        <v>64</v>
      </c>
      <c r="E27" s="51"/>
      <c r="F27" s="51"/>
      <c r="G27" s="51"/>
      <c r="H27" s="51"/>
      <c r="I27" s="51"/>
      <c r="J27" s="108"/>
      <c r="K27" s="108"/>
      <c r="L27" s="108"/>
      <c r="M27" s="108"/>
      <c r="N27" s="108"/>
      <c r="O27" s="109"/>
      <c r="P27" s="117"/>
    </row>
    <row r="28" ht="45" customHeight="1" spans="1:16">
      <c r="A28" s="9" t="s">
        <v>51</v>
      </c>
      <c r="B28" s="9"/>
      <c r="C28" s="52" t="s">
        <v>52</v>
      </c>
      <c r="D28" s="53"/>
      <c r="E28" s="53"/>
      <c r="F28" s="53"/>
      <c r="G28" s="53"/>
      <c r="H28" s="53"/>
      <c r="I28" s="53"/>
      <c r="J28" s="110"/>
      <c r="K28" s="110"/>
      <c r="L28" s="110"/>
      <c r="M28" s="110"/>
      <c r="N28" s="110"/>
      <c r="O28" s="111"/>
      <c r="P28" s="117"/>
    </row>
    <row r="29" ht="45" customHeight="1" spans="1:20">
      <c r="A29" s="9" t="s">
        <v>53</v>
      </c>
      <c r="B29" s="9"/>
      <c r="C29" s="54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112"/>
      <c r="P29" s="117"/>
      <c r="T29" s="134"/>
    </row>
    <row r="30" ht="45" customHeight="1" spans="1:16">
      <c r="A30" s="9" t="s">
        <v>54</v>
      </c>
      <c r="B30" s="9"/>
      <c r="C30" s="56" t="s">
        <v>55</v>
      </c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113"/>
      <c r="P30" s="117"/>
    </row>
    <row r="31" ht="42" customHeight="1" spans="1:16">
      <c r="A31" s="9" t="s">
        <v>56</v>
      </c>
      <c r="B31" s="9"/>
      <c r="C31" s="41"/>
      <c r="D31" s="58"/>
      <c r="E31" s="58"/>
      <c r="F31" s="58"/>
      <c r="G31" s="59"/>
      <c r="H31" s="9" t="s">
        <v>65</v>
      </c>
      <c r="I31" s="9"/>
      <c r="J31" s="41"/>
      <c r="K31" s="58"/>
      <c r="L31" s="58"/>
      <c r="M31" s="58"/>
      <c r="N31" s="58"/>
      <c r="O31" s="59"/>
      <c r="P31" s="117"/>
    </row>
    <row r="34" spans="17:22">
      <c r="Q34" s="5"/>
      <c r="U34" s="5"/>
      <c r="V34" s="5"/>
    </row>
    <row r="35" spans="2:23">
      <c r="B35" s="1"/>
      <c r="D35" s="1"/>
      <c r="E35" s="1"/>
      <c r="F35" s="1"/>
      <c r="G35" s="1"/>
      <c r="I35" s="1"/>
      <c r="K35" s="1"/>
      <c r="L35" s="1"/>
      <c r="O35" s="1"/>
      <c r="Q35" s="5"/>
      <c r="U35" s="5"/>
      <c r="V35" s="5"/>
      <c r="W35" s="5"/>
    </row>
    <row r="36" s="5" customFormat="1" spans="2:2">
      <c r="B36"/>
    </row>
    <row r="37" s="5" customFormat="1" spans="17:22">
      <c r="Q37" s="1"/>
      <c r="U37" s="1"/>
      <c r="V37" s="1"/>
    </row>
    <row r="38" s="5" customFormat="1" spans="17:23">
      <c r="Q38" s="1"/>
      <c r="U38" s="1"/>
      <c r="V38" s="1"/>
      <c r="W38" s="1"/>
    </row>
  </sheetData>
  <mergeCells count="52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X19:AC19"/>
    <mergeCell ref="A24:B24"/>
    <mergeCell ref="D25:E25"/>
    <mergeCell ref="G25:H25"/>
    <mergeCell ref="J25:O25"/>
    <mergeCell ref="D26:E26"/>
    <mergeCell ref="G26:H26"/>
    <mergeCell ref="J26:O26"/>
    <mergeCell ref="A27:B27"/>
    <mergeCell ref="D27:I27"/>
    <mergeCell ref="J27:O27"/>
    <mergeCell ref="A28:B28"/>
    <mergeCell ref="C28:O28"/>
    <mergeCell ref="A29:B29"/>
    <mergeCell ref="C29:O29"/>
    <mergeCell ref="A30:B30"/>
    <mergeCell ref="C30:O30"/>
    <mergeCell ref="A31:B31"/>
    <mergeCell ref="C31:G31"/>
    <mergeCell ref="H31:I31"/>
    <mergeCell ref="J31:O31"/>
    <mergeCell ref="A5:A6"/>
    <mergeCell ref="A10:A11"/>
    <mergeCell ref="I25:I26"/>
    <mergeCell ref="N10:N11"/>
    <mergeCell ref="N14:N15"/>
    <mergeCell ref="O7:O8"/>
    <mergeCell ref="O10:O11"/>
    <mergeCell ref="O14:O15"/>
    <mergeCell ref="A25:B26"/>
  </mergeCells>
  <printOptions horizontalCentered="1" verticalCentered="1"/>
  <pageMargins left="0" right="0" top="0" bottom="0" header="0" footer="0"/>
  <pageSetup paperSize="9" scale="90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38"/>
  <sheetViews>
    <sheetView topLeftCell="A10" workbookViewId="0">
      <selection activeCell="A10" sqref="$A1:$XFD1048576"/>
    </sheetView>
  </sheetViews>
  <sheetFormatPr defaultColWidth="9" defaultRowHeight="13.5"/>
  <cols>
    <col min="1" max="1" width="3.625" style="1" customWidth="1"/>
    <col min="2" max="2" width="6.625" style="6" customWidth="1"/>
    <col min="3" max="3" width="3.625" style="1" customWidth="1"/>
    <col min="4" max="4" width="11.375" style="7" customWidth="1"/>
    <col min="5" max="5" width="5.75" style="6" customWidth="1"/>
    <col min="6" max="6" width="10.125" style="7" customWidth="1"/>
    <col min="7" max="7" width="10.375" style="7" customWidth="1"/>
    <col min="8" max="8" width="4.875" style="1" customWidth="1"/>
    <col min="9" max="9" width="9.75" style="7" customWidth="1"/>
    <col min="10" max="10" width="4.125" style="1" customWidth="1"/>
    <col min="11" max="11" width="9.875" style="7" customWidth="1"/>
    <col min="12" max="12" width="9.375" style="7" customWidth="1"/>
    <col min="13" max="13" width="5.5" style="1" customWidth="1"/>
    <col min="14" max="14" width="28.25" style="1" customWidth="1"/>
    <col min="15" max="15" width="9.25" style="7" customWidth="1"/>
    <col min="16" max="16" width="11.125" style="1" customWidth="1"/>
    <col min="17" max="17" width="15" style="1" customWidth="1"/>
    <col min="18" max="18" width="6.25" style="5" customWidth="1"/>
    <col min="19" max="19" width="8.625" style="5" customWidth="1"/>
    <col min="20" max="20" width="23.75" style="5" customWidth="1"/>
    <col min="21" max="21" width="10.5" style="1" customWidth="1"/>
    <col min="22" max="22" width="11.875" style="1" customWidth="1"/>
    <col min="23" max="24" width="9" style="1"/>
    <col min="25" max="25" width="11.125" style="1" customWidth="1"/>
    <col min="26" max="26" width="11.25" style="1" customWidth="1"/>
    <col min="27" max="27" width="27" style="1" customWidth="1"/>
    <col min="28" max="28" width="21.375" style="1" customWidth="1"/>
    <col min="29" max="32" width="9" style="1"/>
    <col min="33" max="33" width="14.75" style="1" customWidth="1"/>
    <col min="34" max="16384" width="9" style="1"/>
  </cols>
  <sheetData>
    <row r="1" s="1" customFormat="1" ht="20.25" customHeight="1" spans="1:2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114"/>
      <c r="Q1" s="31" t="s">
        <v>1</v>
      </c>
      <c r="R1" s="5"/>
      <c r="S1" s="5"/>
      <c r="T1" s="5"/>
    </row>
    <row r="2" s="1" customFormat="1" ht="24.95" customHeight="1" spans="1:36">
      <c r="A2" s="9" t="s">
        <v>2</v>
      </c>
      <c r="B2" s="9"/>
      <c r="C2" s="10" t="s">
        <v>3</v>
      </c>
      <c r="D2" s="11"/>
      <c r="E2" s="11"/>
      <c r="F2" s="11"/>
      <c r="G2" s="11"/>
      <c r="H2" s="11"/>
      <c r="I2" s="11"/>
      <c r="J2" s="11"/>
      <c r="K2" s="60"/>
      <c r="L2" s="61" t="s">
        <v>4</v>
      </c>
      <c r="M2" s="62"/>
      <c r="N2" s="63" t="s">
        <v>5</v>
      </c>
      <c r="O2" s="64"/>
      <c r="P2" s="115"/>
      <c r="Q2" s="115"/>
      <c r="R2" s="116"/>
      <c r="S2" s="116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</row>
    <row r="3" s="1" customFormat="1" ht="24.95" customHeight="1" spans="1:36">
      <c r="A3" s="9" t="s">
        <v>6</v>
      </c>
      <c r="B3" s="9"/>
      <c r="C3" s="12">
        <v>7376434.79</v>
      </c>
      <c r="D3" s="13"/>
      <c r="E3" s="13"/>
      <c r="F3" s="14"/>
      <c r="G3" s="15" t="s">
        <v>7</v>
      </c>
      <c r="H3" s="65" t="s">
        <v>8</v>
      </c>
      <c r="I3" s="66"/>
      <c r="J3" s="66"/>
      <c r="K3" s="67"/>
      <c r="L3" s="9" t="s">
        <v>9</v>
      </c>
      <c r="M3" s="9"/>
      <c r="N3" s="68" t="s">
        <v>10</v>
      </c>
      <c r="O3" s="69"/>
      <c r="P3" s="117"/>
      <c r="Q3" s="118" t="s">
        <v>5</v>
      </c>
      <c r="R3" s="119">
        <v>95</v>
      </c>
      <c r="S3" s="119">
        <v>4448</v>
      </c>
      <c r="T3" s="120" t="s">
        <v>3</v>
      </c>
      <c r="U3" s="121" t="s">
        <v>8</v>
      </c>
      <c r="V3" s="122">
        <v>7376434.79</v>
      </c>
      <c r="W3" s="123" t="s">
        <v>11</v>
      </c>
      <c r="X3" s="136" t="s">
        <v>12</v>
      </c>
      <c r="Y3" s="137" t="s">
        <v>13</v>
      </c>
      <c r="Z3" s="138" t="s">
        <v>10</v>
      </c>
      <c r="AA3" s="138" t="s">
        <v>10</v>
      </c>
      <c r="AB3" s="139" t="s">
        <v>14</v>
      </c>
      <c r="AC3" s="140" t="s">
        <v>15</v>
      </c>
      <c r="AD3" s="141"/>
      <c r="AE3" s="142"/>
      <c r="AF3" s="117"/>
      <c r="AG3" s="117"/>
      <c r="AH3" s="117"/>
      <c r="AI3" s="117"/>
      <c r="AJ3" s="117"/>
    </row>
    <row r="4" s="1" customFormat="1" ht="24.95" customHeight="1" spans="1:17">
      <c r="A4" s="9" t="s">
        <v>16</v>
      </c>
      <c r="B4" s="9"/>
      <c r="C4" s="12">
        <v>7268924.06</v>
      </c>
      <c r="D4" s="13"/>
      <c r="E4" s="13"/>
      <c r="F4" s="14"/>
      <c r="G4" s="15" t="s">
        <v>17</v>
      </c>
      <c r="H4" s="12"/>
      <c r="I4" s="13"/>
      <c r="J4" s="13"/>
      <c r="K4" s="14"/>
      <c r="L4" s="9" t="s">
        <v>18</v>
      </c>
      <c r="M4" s="9"/>
      <c r="N4" s="70">
        <v>4448</v>
      </c>
      <c r="O4" s="71"/>
      <c r="P4" s="117"/>
      <c r="Q4" s="124"/>
    </row>
    <row r="5" s="1" customFormat="1" ht="24.95" customHeight="1" spans="1:20">
      <c r="A5" s="9" t="s">
        <v>19</v>
      </c>
      <c r="B5" s="9" t="s">
        <v>20</v>
      </c>
      <c r="C5" s="9"/>
      <c r="D5" s="9"/>
      <c r="E5" s="9" t="s">
        <v>21</v>
      </c>
      <c r="F5" s="9"/>
      <c r="G5" s="16" t="s">
        <v>22</v>
      </c>
      <c r="H5" s="9" t="s">
        <v>23</v>
      </c>
      <c r="I5" s="9"/>
      <c r="J5" s="9" t="s">
        <v>24</v>
      </c>
      <c r="K5" s="9"/>
      <c r="L5" s="9" t="s">
        <v>25</v>
      </c>
      <c r="M5" s="9"/>
      <c r="N5" s="72" t="s">
        <v>26</v>
      </c>
      <c r="O5" s="72"/>
      <c r="P5" s="117"/>
      <c r="R5" s="5"/>
      <c r="S5" s="5"/>
      <c r="T5" s="5"/>
    </row>
    <row r="6" s="1" customFormat="1" ht="24.95" customHeight="1" spans="1:20">
      <c r="A6" s="9"/>
      <c r="B6" s="17" t="s">
        <v>27</v>
      </c>
      <c r="C6" s="9" t="s">
        <v>28</v>
      </c>
      <c r="D6" s="16" t="s">
        <v>29</v>
      </c>
      <c r="E6" s="17" t="s">
        <v>27</v>
      </c>
      <c r="F6" s="16" t="s">
        <v>29</v>
      </c>
      <c r="G6" s="16" t="s">
        <v>29</v>
      </c>
      <c r="H6" s="9" t="s">
        <v>30</v>
      </c>
      <c r="I6" s="16" t="s">
        <v>29</v>
      </c>
      <c r="J6" s="9" t="s">
        <v>31</v>
      </c>
      <c r="K6" s="15" t="s">
        <v>29</v>
      </c>
      <c r="L6" s="16" t="s">
        <v>29</v>
      </c>
      <c r="M6" s="9" t="s">
        <v>32</v>
      </c>
      <c r="N6" s="72" t="s">
        <v>33</v>
      </c>
      <c r="O6" s="72" t="s">
        <v>29</v>
      </c>
      <c r="P6" s="117"/>
      <c r="S6" s="5"/>
      <c r="T6" s="5"/>
    </row>
    <row r="7" s="2" customFormat="1" ht="56.25" customHeight="1" spans="1:20">
      <c r="A7" s="18">
        <v>1</v>
      </c>
      <c r="B7" s="19">
        <v>42759</v>
      </c>
      <c r="C7" s="20" t="s">
        <v>34</v>
      </c>
      <c r="D7" s="21">
        <v>2500000</v>
      </c>
      <c r="E7" s="22">
        <v>42757</v>
      </c>
      <c r="F7" s="21">
        <v>2500000</v>
      </c>
      <c r="G7" s="21"/>
      <c r="H7" s="73">
        <v>0.02</v>
      </c>
      <c r="I7" s="74">
        <f>D7*0.02</f>
        <v>50000</v>
      </c>
      <c r="J7" s="75" t="s">
        <v>35</v>
      </c>
      <c r="K7" s="74">
        <v>149445.21</v>
      </c>
      <c r="L7" s="26">
        <v>500</v>
      </c>
      <c r="M7" s="76" t="s">
        <v>36</v>
      </c>
      <c r="N7" s="76"/>
      <c r="O7" s="77">
        <f>ROUNDUP(D7-I7-K7-L7-L8,2)</f>
        <v>2235054.79</v>
      </c>
      <c r="P7" s="125"/>
      <c r="S7" s="126"/>
      <c r="T7" s="126"/>
    </row>
    <row r="8" s="2" customFormat="1" ht="24.95" customHeight="1" spans="1:20">
      <c r="A8" s="23"/>
      <c r="B8" s="24"/>
      <c r="C8" s="25"/>
      <c r="D8" s="26"/>
      <c r="E8" s="27"/>
      <c r="F8" s="26"/>
      <c r="G8" s="26"/>
      <c r="H8" s="73"/>
      <c r="I8" s="74"/>
      <c r="J8" s="78" t="s">
        <v>37</v>
      </c>
      <c r="K8" s="79"/>
      <c r="L8" s="80">
        <v>65000</v>
      </c>
      <c r="M8" s="81"/>
      <c r="N8" s="82"/>
      <c r="O8" s="83"/>
      <c r="P8" s="125"/>
      <c r="S8" s="126"/>
      <c r="T8" s="126"/>
    </row>
    <row r="9" s="2" customFormat="1" customHeight="1" spans="1:20">
      <c r="A9" s="18"/>
      <c r="B9" s="19"/>
      <c r="C9" s="20"/>
      <c r="D9" s="21"/>
      <c r="E9" s="22"/>
      <c r="F9" s="21"/>
      <c r="G9" s="21"/>
      <c r="H9" s="73"/>
      <c r="I9" s="74"/>
      <c r="J9" s="84"/>
      <c r="K9" s="74"/>
      <c r="L9" s="85"/>
      <c r="M9" s="76"/>
      <c r="N9" s="76"/>
      <c r="O9" s="86"/>
      <c r="P9" s="125"/>
      <c r="S9" s="126"/>
      <c r="T9" s="126"/>
    </row>
    <row r="10" s="2" customFormat="1" ht="27.75" customHeight="1" spans="1:20">
      <c r="A10" s="28">
        <v>2</v>
      </c>
      <c r="B10" s="29" t="s">
        <v>57</v>
      </c>
      <c r="C10" s="20"/>
      <c r="D10" s="21"/>
      <c r="E10" s="22"/>
      <c r="F10" s="21"/>
      <c r="G10" s="21"/>
      <c r="H10" s="73"/>
      <c r="I10" s="74"/>
      <c r="J10" s="84"/>
      <c r="K10" s="74"/>
      <c r="L10" s="80">
        <v>-65000</v>
      </c>
      <c r="M10" s="76"/>
      <c r="N10" s="87" t="s">
        <v>58</v>
      </c>
      <c r="O10" s="88">
        <f>ROUNDUP(D11-I11-K11-L11-L10-L12-O12,2)</f>
        <v>2161539.24</v>
      </c>
      <c r="P10" s="125"/>
      <c r="S10" s="126"/>
      <c r="T10" s="126"/>
    </row>
    <row r="11" s="2" customFormat="1" ht="46.5" customHeight="1" spans="1:20">
      <c r="A11" s="30"/>
      <c r="B11" s="19">
        <v>42901</v>
      </c>
      <c r="C11" s="20" t="s">
        <v>34</v>
      </c>
      <c r="D11" s="21">
        <v>2700000</v>
      </c>
      <c r="E11" s="22">
        <v>42894</v>
      </c>
      <c r="F11" s="21">
        <v>2700000</v>
      </c>
      <c r="G11" s="21"/>
      <c r="H11" s="73" t="s">
        <v>59</v>
      </c>
      <c r="I11" s="74">
        <v>97528.7</v>
      </c>
      <c r="J11" s="75" t="s">
        <v>35</v>
      </c>
      <c r="K11" s="74">
        <v>5932.06</v>
      </c>
      <c r="L11" s="26">
        <v>0</v>
      </c>
      <c r="M11" s="76"/>
      <c r="N11" s="89"/>
      <c r="O11" s="90"/>
      <c r="P11" s="125"/>
      <c r="S11" s="126"/>
      <c r="T11" s="126"/>
    </row>
    <row r="12" s="2" customFormat="1" ht="20.1" customHeight="1" spans="1:20">
      <c r="A12" s="23"/>
      <c r="B12" s="24"/>
      <c r="C12" s="25"/>
      <c r="D12" s="26"/>
      <c r="E12" s="27"/>
      <c r="F12" s="26"/>
      <c r="G12" s="26"/>
      <c r="H12" s="78" t="s">
        <v>66</v>
      </c>
      <c r="I12" s="74"/>
      <c r="J12" s="91"/>
      <c r="K12" s="74"/>
      <c r="L12" s="26"/>
      <c r="M12" s="81"/>
      <c r="N12" s="76" t="s">
        <v>61</v>
      </c>
      <c r="O12" s="92">
        <v>500000</v>
      </c>
      <c r="P12" s="125"/>
      <c r="S12" s="126"/>
      <c r="T12" s="126"/>
    </row>
    <row r="13" s="3" customFormat="1" ht="20.1" customHeight="1" spans="1:20">
      <c r="A13" s="23"/>
      <c r="B13" s="31"/>
      <c r="C13" s="25"/>
      <c r="D13" s="26"/>
      <c r="E13" s="27"/>
      <c r="F13" s="26"/>
      <c r="G13" s="26"/>
      <c r="H13" s="78"/>
      <c r="I13" s="74"/>
      <c r="J13" s="91"/>
      <c r="K13" s="74"/>
      <c r="L13" s="26"/>
      <c r="M13" s="81"/>
      <c r="N13" s="76"/>
      <c r="O13" s="93"/>
      <c r="P13" s="125"/>
      <c r="Q13" s="2"/>
      <c r="R13" s="2"/>
      <c r="S13" s="126"/>
      <c r="T13" s="126"/>
    </row>
    <row r="14" s="1" customFormat="1" ht="39" customHeight="1" spans="1:20">
      <c r="A14" s="18">
        <v>3</v>
      </c>
      <c r="B14" s="19">
        <v>43144</v>
      </c>
      <c r="C14" s="20" t="s">
        <v>34</v>
      </c>
      <c r="D14" s="21">
        <v>381147.83</v>
      </c>
      <c r="E14" s="22">
        <v>43133</v>
      </c>
      <c r="F14" s="21">
        <v>381147.83</v>
      </c>
      <c r="G14" s="21"/>
      <c r="H14" s="73" t="s">
        <v>67</v>
      </c>
      <c r="I14" s="74">
        <v>0</v>
      </c>
      <c r="J14" s="75" t="s">
        <v>35</v>
      </c>
      <c r="K14" s="74">
        <v>33995</v>
      </c>
      <c r="L14" s="26">
        <v>500</v>
      </c>
      <c r="M14" s="76" t="s">
        <v>68</v>
      </c>
      <c r="N14" s="87" t="s">
        <v>58</v>
      </c>
      <c r="O14" s="77">
        <v>300000</v>
      </c>
      <c r="P14" s="117"/>
      <c r="S14" s="5"/>
      <c r="T14" s="5"/>
    </row>
    <row r="15" s="1" customFormat="1" ht="20.25" customHeight="1" spans="1:20">
      <c r="A15" s="23"/>
      <c r="B15" s="24"/>
      <c r="C15" s="25"/>
      <c r="D15" s="26"/>
      <c r="E15" s="27"/>
      <c r="F15" s="26"/>
      <c r="G15" s="26"/>
      <c r="H15" s="73"/>
      <c r="I15" s="74"/>
      <c r="J15" s="94" t="s">
        <v>69</v>
      </c>
      <c r="K15" s="79"/>
      <c r="L15" s="95">
        <f>D14-I14-K14-L14-O14</f>
        <v>46652.83</v>
      </c>
      <c r="M15" s="81" t="s">
        <v>70</v>
      </c>
      <c r="N15" s="89"/>
      <c r="O15" s="83"/>
      <c r="P15" s="117"/>
      <c r="S15" s="5"/>
      <c r="T15" s="5"/>
    </row>
    <row r="16" s="1" customFormat="1" ht="20.25" customHeight="1" spans="1:20">
      <c r="A16" s="149"/>
      <c r="B16" s="150" t="s">
        <v>1</v>
      </c>
      <c r="C16" s="151"/>
      <c r="D16" s="143"/>
      <c r="E16" s="152"/>
      <c r="F16" s="143"/>
      <c r="G16" s="143"/>
      <c r="H16" s="153"/>
      <c r="I16" s="98"/>
      <c r="J16" s="156"/>
      <c r="K16" s="98"/>
      <c r="L16" s="36"/>
      <c r="M16" s="97"/>
      <c r="N16" s="97"/>
      <c r="O16" s="157"/>
      <c r="P16" s="117"/>
      <c r="S16" s="5"/>
      <c r="T16" s="5"/>
    </row>
    <row r="17" s="1" customFormat="1" ht="36" customHeight="1" spans="1:20">
      <c r="A17" s="149">
        <v>4</v>
      </c>
      <c r="B17" s="150">
        <v>43976</v>
      </c>
      <c r="C17" s="151" t="s">
        <v>71</v>
      </c>
      <c r="D17" s="143">
        <v>1324330</v>
      </c>
      <c r="E17" s="152"/>
      <c r="F17" s="143"/>
      <c r="G17" s="143"/>
      <c r="H17" s="153" t="s">
        <v>67</v>
      </c>
      <c r="I17" s="98">
        <v>0</v>
      </c>
      <c r="J17" s="156"/>
      <c r="K17" s="98">
        <v>113079.19</v>
      </c>
      <c r="L17" s="36">
        <v>200</v>
      </c>
      <c r="M17" s="97" t="s">
        <v>72</v>
      </c>
      <c r="N17" s="99" t="s">
        <v>73</v>
      </c>
      <c r="O17" s="157">
        <v>750000</v>
      </c>
      <c r="P17" s="117"/>
      <c r="S17" s="5"/>
      <c r="T17" s="5"/>
    </row>
    <row r="18" s="1" customFormat="1" ht="36" customHeight="1" spans="1:20">
      <c r="A18" s="149"/>
      <c r="B18" s="150">
        <v>44053</v>
      </c>
      <c r="C18" s="151" t="s">
        <v>71</v>
      </c>
      <c r="D18" s="143">
        <v>363446.23</v>
      </c>
      <c r="E18" s="152"/>
      <c r="F18" s="143"/>
      <c r="G18" s="154" t="s">
        <v>74</v>
      </c>
      <c r="H18" s="155"/>
      <c r="I18" s="155"/>
      <c r="J18" s="155"/>
      <c r="K18" s="158"/>
      <c r="L18" s="36">
        <v>18400</v>
      </c>
      <c r="M18" s="97"/>
      <c r="N18" s="97"/>
      <c r="O18" s="157"/>
      <c r="P18" s="117"/>
      <c r="Q18" s="1">
        <f>D7+D11+D14+O17</f>
        <v>6331147.83</v>
      </c>
      <c r="S18" s="5"/>
      <c r="T18" s="5"/>
    </row>
    <row r="19" s="1" customFormat="1" ht="20.25" customHeight="1" spans="1:29">
      <c r="A19" s="149"/>
      <c r="B19" s="150"/>
      <c r="C19" s="151"/>
      <c r="D19" s="143"/>
      <c r="E19" s="152"/>
      <c r="F19" s="143"/>
      <c r="G19" s="143"/>
      <c r="H19" s="153"/>
      <c r="I19" s="98"/>
      <c r="J19" s="156"/>
      <c r="K19" s="98"/>
      <c r="L19" s="36"/>
      <c r="M19" s="97"/>
      <c r="N19" s="97"/>
      <c r="O19" s="157"/>
      <c r="P19" s="117"/>
      <c r="Q19" s="1">
        <f>Q18/C4</f>
        <v>0.870988302772281</v>
      </c>
      <c r="R19" s="5"/>
      <c r="S19" s="5"/>
      <c r="T19" s="5">
        <f>D24/7250000</f>
        <v>1.00261021517241</v>
      </c>
      <c r="X19" s="108" t="s">
        <v>40</v>
      </c>
      <c r="Y19" s="108"/>
      <c r="Z19" s="108"/>
      <c r="AA19" s="108"/>
      <c r="AB19" s="108"/>
      <c r="AC19" s="109"/>
    </row>
    <row r="20" s="1" customFormat="1" ht="20.25" customHeight="1" spans="1:20">
      <c r="A20" s="33"/>
      <c r="B20" s="34"/>
      <c r="C20" s="35"/>
      <c r="D20" s="36"/>
      <c r="E20" s="37"/>
      <c r="F20" s="36"/>
      <c r="G20" s="36"/>
      <c r="H20" s="97"/>
      <c r="I20" s="98"/>
      <c r="J20" s="33"/>
      <c r="K20" s="98"/>
      <c r="L20" s="36">
        <v>-46652.83</v>
      </c>
      <c r="M20" s="159" t="s">
        <v>75</v>
      </c>
      <c r="N20" s="159"/>
      <c r="O20" s="98"/>
      <c r="P20" s="117"/>
      <c r="Q20" s="127">
        <f>D17-K17-L17-L18-L20-O17</f>
        <v>489303.64</v>
      </c>
      <c r="R20" s="128"/>
      <c r="S20" s="5"/>
      <c r="T20" s="5"/>
    </row>
    <row r="21" s="1" customFormat="1" ht="24" customHeight="1" spans="1:20">
      <c r="A21" s="33"/>
      <c r="B21" s="34"/>
      <c r="C21" s="35"/>
      <c r="D21" s="36"/>
      <c r="E21" s="37"/>
      <c r="F21" s="36"/>
      <c r="G21" s="36"/>
      <c r="H21" s="97"/>
      <c r="I21" s="98"/>
      <c r="J21" s="33"/>
      <c r="K21" s="98"/>
      <c r="L21" s="36">
        <v>500</v>
      </c>
      <c r="M21" s="97" t="s">
        <v>76</v>
      </c>
      <c r="N21" s="97"/>
      <c r="O21" s="98"/>
      <c r="P21" s="117">
        <f>D17+D18-K17-L17-L18-L20-L21-O17</f>
        <v>852249.87</v>
      </c>
      <c r="Q21" s="1">
        <f>D24/C4</f>
        <v>1</v>
      </c>
      <c r="R21" s="5"/>
      <c r="S21" s="5"/>
      <c r="T21" s="5"/>
    </row>
    <row r="22" s="1" customFormat="1" ht="20.25" customHeight="1" spans="1:20">
      <c r="A22" s="33"/>
      <c r="B22" s="34"/>
      <c r="C22" s="35"/>
      <c r="D22" s="36"/>
      <c r="E22" s="37"/>
      <c r="F22" s="36"/>
      <c r="G22" s="36"/>
      <c r="H22" s="97"/>
      <c r="I22" s="98"/>
      <c r="J22" s="33"/>
      <c r="K22" s="98"/>
      <c r="L22" s="36"/>
      <c r="M22" s="97"/>
      <c r="N22" s="97"/>
      <c r="O22" s="98"/>
      <c r="P22" s="117"/>
      <c r="R22" s="5"/>
      <c r="S22" s="5"/>
      <c r="T22" s="5">
        <f>C3*0.02</f>
        <v>147528.6958</v>
      </c>
    </row>
    <row r="23" s="1" customFormat="1" ht="20.25" customHeight="1" spans="1:23">
      <c r="A23" s="33"/>
      <c r="B23" s="34"/>
      <c r="C23" s="35"/>
      <c r="D23" s="36"/>
      <c r="E23" s="37"/>
      <c r="F23" s="36"/>
      <c r="G23" s="36"/>
      <c r="H23" s="97"/>
      <c r="I23" s="98"/>
      <c r="J23" s="33"/>
      <c r="K23" s="98"/>
      <c r="L23" s="36"/>
      <c r="M23" s="97"/>
      <c r="N23" s="97"/>
      <c r="O23" s="98"/>
      <c r="P23" s="117"/>
      <c r="Q23" s="144">
        <f>D25/C3</f>
        <v>0.101675134580835</v>
      </c>
      <c r="R23" s="5"/>
      <c r="S23" s="5"/>
      <c r="T23" s="130">
        <f>T22-I7</f>
        <v>97528.6958</v>
      </c>
      <c r="W23" s="4"/>
    </row>
    <row r="24" s="4" customFormat="1" ht="24.95" customHeight="1" spans="1:23">
      <c r="A24" s="9" t="s">
        <v>41</v>
      </c>
      <c r="B24" s="9"/>
      <c r="C24" s="38" t="s">
        <v>42</v>
      </c>
      <c r="D24" s="39">
        <f t="shared" ref="D24:G24" si="0">SUM(D7:D23)</f>
        <v>7268924.06</v>
      </c>
      <c r="E24" s="38" t="s">
        <v>42</v>
      </c>
      <c r="F24" s="39">
        <f t="shared" si="0"/>
        <v>5581147.83</v>
      </c>
      <c r="G24" s="39">
        <f t="shared" si="0"/>
        <v>0</v>
      </c>
      <c r="H24" s="38" t="s">
        <v>42</v>
      </c>
      <c r="I24" s="39">
        <f t="shared" ref="I24:L24" si="1">SUM(I7:I23)</f>
        <v>147528.7</v>
      </c>
      <c r="J24" s="38" t="s">
        <v>42</v>
      </c>
      <c r="K24" s="39">
        <f t="shared" si="1"/>
        <v>302451.46</v>
      </c>
      <c r="L24" s="39">
        <f t="shared" si="1"/>
        <v>20100</v>
      </c>
      <c r="M24" s="38" t="s">
        <v>42</v>
      </c>
      <c r="N24" s="38"/>
      <c r="O24" s="39">
        <f>SUM(O7:O23)</f>
        <v>5946594.03</v>
      </c>
      <c r="P24" s="132">
        <f>D17-K17-L17-L18-O17</f>
        <v>442650.81</v>
      </c>
      <c r="Q24" s="145" t="s">
        <v>47</v>
      </c>
      <c r="R24" s="5"/>
      <c r="S24" s="5"/>
      <c r="T24" s="5"/>
      <c r="U24" s="1"/>
      <c r="V24" s="1"/>
      <c r="W24" s="1"/>
    </row>
    <row r="25" s="1" customFormat="1" ht="26.1" customHeight="1" spans="1:20">
      <c r="A25" s="40" t="s">
        <v>43</v>
      </c>
      <c r="B25" s="40"/>
      <c r="C25" s="33" t="s">
        <v>44</v>
      </c>
      <c r="D25" s="42">
        <f>O17+O18</f>
        <v>750000</v>
      </c>
      <c r="E25" s="43"/>
      <c r="F25" s="43"/>
      <c r="G25" s="43"/>
      <c r="H25" s="100"/>
      <c r="I25" s="101" t="s">
        <v>45</v>
      </c>
      <c r="J25" s="102" t="s">
        <v>62</v>
      </c>
      <c r="K25" s="103"/>
      <c r="L25" s="103"/>
      <c r="M25" s="103"/>
      <c r="N25" s="103"/>
      <c r="O25" s="104"/>
      <c r="P25" s="132"/>
      <c r="S25" s="5"/>
      <c r="T25" s="5"/>
    </row>
    <row r="26" s="1" customFormat="1" ht="26.1" customHeight="1" spans="1:20">
      <c r="A26" s="40"/>
      <c r="B26" s="40"/>
      <c r="C26" s="44" t="s">
        <v>48</v>
      </c>
      <c r="D26" s="46">
        <f>D25</f>
        <v>750000</v>
      </c>
      <c r="E26" s="47"/>
      <c r="F26" s="47"/>
      <c r="G26" s="47"/>
      <c r="H26" s="105"/>
      <c r="I26" s="106"/>
      <c r="J26" s="107" t="s">
        <v>63</v>
      </c>
      <c r="K26" s="107"/>
      <c r="L26" s="107"/>
      <c r="M26" s="107"/>
      <c r="N26" s="107"/>
      <c r="O26" s="107"/>
      <c r="P26" s="132">
        <f>D17+D18-K17-L17-L18-L20-L21</f>
        <v>1602249.87</v>
      </c>
      <c r="Q26"/>
      <c r="R26" s="134"/>
      <c r="S26" s="135"/>
      <c r="T26" s="135"/>
    </row>
    <row r="27" s="1" customFormat="1" ht="45" customHeight="1" spans="1:20">
      <c r="A27" s="23" t="s">
        <v>50</v>
      </c>
      <c r="B27" s="48"/>
      <c r="C27" s="49" t="s">
        <v>38</v>
      </c>
      <c r="D27" s="51" t="s">
        <v>77</v>
      </c>
      <c r="E27" s="51"/>
      <c r="F27" s="51"/>
      <c r="G27" s="51"/>
      <c r="H27" s="51"/>
      <c r="I27" s="51"/>
      <c r="J27" s="108"/>
      <c r="K27" s="108"/>
      <c r="L27" s="108"/>
      <c r="M27" s="108"/>
      <c r="N27" s="108"/>
      <c r="O27" s="109"/>
      <c r="P27" s="117"/>
      <c r="R27" s="5"/>
      <c r="S27" s="5"/>
      <c r="T27" s="5"/>
    </row>
    <row r="28" s="1" customFormat="1" ht="45" customHeight="1" spans="1:20">
      <c r="A28" s="9" t="s">
        <v>51</v>
      </c>
      <c r="B28" s="9"/>
      <c r="C28" s="52" t="s">
        <v>52</v>
      </c>
      <c r="D28" s="53"/>
      <c r="E28" s="53"/>
      <c r="F28" s="53"/>
      <c r="G28" s="53"/>
      <c r="H28" s="53"/>
      <c r="I28" s="53"/>
      <c r="J28" s="110"/>
      <c r="K28" s="110"/>
      <c r="L28" s="110"/>
      <c r="M28" s="110"/>
      <c r="N28" s="110"/>
      <c r="O28" s="111"/>
      <c r="P28" s="117"/>
      <c r="R28" s="5"/>
      <c r="S28" s="5"/>
      <c r="T28" s="5"/>
    </row>
    <row r="29" s="1" customFormat="1" ht="45" customHeight="1" spans="1:20">
      <c r="A29" s="9" t="s">
        <v>53</v>
      </c>
      <c r="B29" s="9"/>
      <c r="C29" s="54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112"/>
      <c r="P29" s="117"/>
      <c r="R29" s="5"/>
      <c r="S29" s="5"/>
      <c r="T29" s="134"/>
    </row>
    <row r="30" s="1" customFormat="1" ht="45" customHeight="1" spans="1:20">
      <c r="A30" s="9" t="s">
        <v>54</v>
      </c>
      <c r="B30" s="9"/>
      <c r="C30" s="56" t="s">
        <v>55</v>
      </c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113"/>
      <c r="P30" s="117"/>
      <c r="R30" s="5"/>
      <c r="S30" s="5"/>
      <c r="T30" s="5"/>
    </row>
    <row r="31" s="1" customFormat="1" ht="42" customHeight="1" spans="1:20">
      <c r="A31" s="9" t="s">
        <v>56</v>
      </c>
      <c r="B31" s="9"/>
      <c r="C31" s="41"/>
      <c r="D31" s="58"/>
      <c r="E31" s="58"/>
      <c r="F31" s="58"/>
      <c r="G31" s="59"/>
      <c r="H31" s="9" t="s">
        <v>65</v>
      </c>
      <c r="I31" s="9"/>
      <c r="J31" s="41"/>
      <c r="K31" s="58"/>
      <c r="L31" s="58"/>
      <c r="M31" s="58"/>
      <c r="N31" s="58"/>
      <c r="O31" s="59"/>
      <c r="P31" s="117"/>
      <c r="R31" s="5"/>
      <c r="S31" s="5"/>
      <c r="T31" s="5"/>
    </row>
    <row r="32" s="1" customFormat="1" spans="2:20">
      <c r="B32" s="6"/>
      <c r="D32" s="7"/>
      <c r="E32" s="6"/>
      <c r="F32" s="7"/>
      <c r="G32" s="7"/>
      <c r="I32" s="7"/>
      <c r="K32" s="7"/>
      <c r="L32" s="7"/>
      <c r="O32" s="7"/>
      <c r="R32" s="5"/>
      <c r="S32" s="5"/>
      <c r="T32" s="5"/>
    </row>
    <row r="33" s="1" customFormat="1" spans="2:20">
      <c r="B33" s="6"/>
      <c r="D33" s="7"/>
      <c r="E33" s="6"/>
      <c r="F33" s="7"/>
      <c r="G33" s="7"/>
      <c r="I33" s="7"/>
      <c r="K33" s="7"/>
      <c r="L33" s="7"/>
      <c r="O33" s="7"/>
      <c r="R33" s="5"/>
      <c r="S33" s="5"/>
      <c r="T33" s="5"/>
    </row>
    <row r="34" s="1" customFormat="1" spans="2:22">
      <c r="B34" s="6"/>
      <c r="D34" s="7"/>
      <c r="E34" s="6"/>
      <c r="F34" s="7"/>
      <c r="G34" s="7"/>
      <c r="I34" s="7"/>
      <c r="K34" s="7"/>
      <c r="L34" s="7"/>
      <c r="O34" s="7"/>
      <c r="Q34" s="5"/>
      <c r="R34" s="5"/>
      <c r="S34" s="5"/>
      <c r="T34" s="5"/>
      <c r="U34" s="5"/>
      <c r="V34" s="5"/>
    </row>
    <row r="35" s="1" customFormat="1" spans="17:23">
      <c r="Q35" s="5"/>
      <c r="R35" s="5"/>
      <c r="S35" s="5"/>
      <c r="T35" s="5"/>
      <c r="U35" s="5"/>
      <c r="V35" s="5"/>
      <c r="W35" s="5"/>
    </row>
    <row r="36" s="5" customFormat="1" spans="2:2">
      <c r="B36"/>
    </row>
    <row r="37" s="5" customFormat="1" spans="17:22">
      <c r="Q37" s="1"/>
      <c r="U37" s="1"/>
      <c r="V37" s="1"/>
    </row>
    <row r="38" s="5" customFormat="1" spans="17:23">
      <c r="Q38" s="1"/>
      <c r="U38" s="1"/>
      <c r="V38" s="1"/>
      <c r="W38" s="1"/>
    </row>
  </sheetData>
  <mergeCells count="51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G18:K18"/>
    <mergeCell ref="X19:AC19"/>
    <mergeCell ref="A24:B24"/>
    <mergeCell ref="D25:H25"/>
    <mergeCell ref="J25:O25"/>
    <mergeCell ref="D26:H26"/>
    <mergeCell ref="J26:O26"/>
    <mergeCell ref="A27:B27"/>
    <mergeCell ref="D27:I27"/>
    <mergeCell ref="J27:O27"/>
    <mergeCell ref="A28:B28"/>
    <mergeCell ref="C28:O28"/>
    <mergeCell ref="A29:B29"/>
    <mergeCell ref="C29:O29"/>
    <mergeCell ref="A30:B30"/>
    <mergeCell ref="C30:O30"/>
    <mergeCell ref="A31:B31"/>
    <mergeCell ref="C31:G31"/>
    <mergeCell ref="H31:I31"/>
    <mergeCell ref="J31:O31"/>
    <mergeCell ref="A5:A6"/>
    <mergeCell ref="A10:A11"/>
    <mergeCell ref="I25:I26"/>
    <mergeCell ref="N10:N11"/>
    <mergeCell ref="N14:N15"/>
    <mergeCell ref="O7:O8"/>
    <mergeCell ref="O10:O11"/>
    <mergeCell ref="O14:O15"/>
    <mergeCell ref="A25:B26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37"/>
  <sheetViews>
    <sheetView topLeftCell="A16" workbookViewId="0">
      <selection activeCell="J11" sqref="J11"/>
    </sheetView>
  </sheetViews>
  <sheetFormatPr defaultColWidth="9" defaultRowHeight="13.5"/>
  <cols>
    <col min="1" max="1" width="3.625" style="1" customWidth="1"/>
    <col min="2" max="2" width="6.625" style="6" customWidth="1"/>
    <col min="3" max="3" width="3.625" style="1" customWidth="1"/>
    <col min="4" max="4" width="10.75" style="1" customWidth="1"/>
    <col min="5" max="5" width="11.375" style="7" customWidth="1"/>
    <col min="6" max="6" width="5.75" style="6" customWidth="1"/>
    <col min="7" max="7" width="10.125" style="7" customWidth="1"/>
    <col min="8" max="8" width="10.375" style="7" customWidth="1"/>
    <col min="9" max="9" width="4.875" style="1" customWidth="1"/>
    <col min="10" max="10" width="9.75" style="7" customWidth="1"/>
    <col min="11" max="11" width="4.125" style="1" customWidth="1"/>
    <col min="12" max="12" width="9.875" style="7" customWidth="1"/>
    <col min="13" max="13" width="9.375" style="7" customWidth="1"/>
    <col min="14" max="14" width="5.5" style="1" customWidth="1"/>
    <col min="15" max="15" width="28.25" style="1" customWidth="1"/>
    <col min="16" max="16" width="9.25" style="7" customWidth="1"/>
    <col min="17" max="17" width="11.125" style="1" customWidth="1"/>
    <col min="18" max="18" width="15" style="1" customWidth="1"/>
    <col min="19" max="19" width="6.25" style="5" customWidth="1"/>
    <col min="20" max="20" width="8.625" style="5" customWidth="1"/>
    <col min="21" max="21" width="23.75" style="5" customWidth="1"/>
    <col min="22" max="22" width="10.5" style="1" customWidth="1"/>
    <col min="23" max="23" width="11.875" style="1" customWidth="1"/>
    <col min="24" max="25" width="9" style="1"/>
    <col min="26" max="26" width="11.125" style="1" customWidth="1"/>
    <col min="27" max="27" width="11.25" style="1" customWidth="1"/>
    <col min="28" max="28" width="27" style="1" customWidth="1"/>
    <col min="29" max="29" width="21.375" style="1" customWidth="1"/>
    <col min="30" max="33" width="9" style="1"/>
    <col min="34" max="34" width="14.75" style="1" customWidth="1"/>
    <col min="35" max="16384" width="9" style="1"/>
  </cols>
  <sheetData>
    <row r="1" s="1" customFormat="1" ht="20.25" customHeight="1" spans="1:2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114"/>
      <c r="R1" s="31" t="s">
        <v>1</v>
      </c>
      <c r="S1" s="5"/>
      <c r="T1" s="5"/>
      <c r="U1" s="5"/>
    </row>
    <row r="2" s="1" customFormat="1" ht="24.95" customHeight="1" spans="1:37">
      <c r="A2" s="9" t="s">
        <v>2</v>
      </c>
      <c r="B2" s="9"/>
      <c r="C2" s="10" t="s">
        <v>3</v>
      </c>
      <c r="D2" s="11"/>
      <c r="E2" s="11"/>
      <c r="F2" s="11"/>
      <c r="G2" s="11"/>
      <c r="H2" s="11"/>
      <c r="I2" s="11"/>
      <c r="J2" s="11"/>
      <c r="K2" s="11"/>
      <c r="L2" s="60"/>
      <c r="M2" s="61" t="s">
        <v>4</v>
      </c>
      <c r="N2" s="62"/>
      <c r="O2" s="63" t="s">
        <v>5</v>
      </c>
      <c r="P2" s="64"/>
      <c r="Q2" s="115"/>
      <c r="R2" s="115"/>
      <c r="S2" s="116"/>
      <c r="T2" s="116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</row>
    <row r="3" s="1" customFormat="1" ht="24.95" customHeight="1" spans="1:37">
      <c r="A3" s="9" t="s">
        <v>6</v>
      </c>
      <c r="B3" s="9"/>
      <c r="C3" s="12">
        <v>7376434.79</v>
      </c>
      <c r="D3" s="13"/>
      <c r="E3" s="13"/>
      <c r="F3" s="13"/>
      <c r="G3" s="14"/>
      <c r="H3" s="15" t="s">
        <v>7</v>
      </c>
      <c r="I3" s="65" t="s">
        <v>8</v>
      </c>
      <c r="J3" s="66"/>
      <c r="K3" s="66"/>
      <c r="L3" s="67"/>
      <c r="M3" s="9" t="s">
        <v>9</v>
      </c>
      <c r="N3" s="9"/>
      <c r="O3" s="68" t="s">
        <v>10</v>
      </c>
      <c r="P3" s="69"/>
      <c r="Q3" s="117"/>
      <c r="R3" s="118" t="s">
        <v>5</v>
      </c>
      <c r="S3" s="119">
        <v>95</v>
      </c>
      <c r="T3" s="119">
        <v>4448</v>
      </c>
      <c r="U3" s="120" t="s">
        <v>3</v>
      </c>
      <c r="V3" s="121" t="s">
        <v>8</v>
      </c>
      <c r="W3" s="122">
        <v>7376434.79</v>
      </c>
      <c r="X3" s="123" t="s">
        <v>11</v>
      </c>
      <c r="Y3" s="136" t="s">
        <v>12</v>
      </c>
      <c r="Z3" s="137" t="s">
        <v>13</v>
      </c>
      <c r="AA3" s="138" t="s">
        <v>10</v>
      </c>
      <c r="AB3" s="138" t="s">
        <v>10</v>
      </c>
      <c r="AC3" s="139" t="s">
        <v>14</v>
      </c>
      <c r="AD3" s="140" t="s">
        <v>15</v>
      </c>
      <c r="AE3" s="141"/>
      <c r="AF3" s="142"/>
      <c r="AG3" s="117"/>
      <c r="AH3" s="117"/>
      <c r="AI3" s="117"/>
      <c r="AJ3" s="117"/>
      <c r="AK3" s="117"/>
    </row>
    <row r="4" s="1" customFormat="1" ht="24.95" customHeight="1" spans="1:18">
      <c r="A4" s="9" t="s">
        <v>16</v>
      </c>
      <c r="B4" s="9"/>
      <c r="C4" s="12">
        <v>7268924.06</v>
      </c>
      <c r="D4" s="13"/>
      <c r="E4" s="13"/>
      <c r="F4" s="13"/>
      <c r="G4" s="14"/>
      <c r="H4" s="15" t="s">
        <v>17</v>
      </c>
      <c r="I4" s="12"/>
      <c r="J4" s="13"/>
      <c r="K4" s="13"/>
      <c r="L4" s="14"/>
      <c r="M4" s="9" t="s">
        <v>18</v>
      </c>
      <c r="N4" s="9"/>
      <c r="O4" s="70">
        <v>4448</v>
      </c>
      <c r="P4" s="71"/>
      <c r="Q4" s="117"/>
      <c r="R4" s="124"/>
    </row>
    <row r="5" s="1" customFormat="1" ht="24.95" customHeight="1" spans="1:21">
      <c r="A5" s="9" t="s">
        <v>19</v>
      </c>
      <c r="B5" s="9" t="s">
        <v>20</v>
      </c>
      <c r="C5" s="9"/>
      <c r="D5" s="9"/>
      <c r="E5" s="9"/>
      <c r="F5" s="9" t="s">
        <v>21</v>
      </c>
      <c r="G5" s="9"/>
      <c r="H5" s="16" t="s">
        <v>22</v>
      </c>
      <c r="I5" s="9" t="s">
        <v>23</v>
      </c>
      <c r="J5" s="9"/>
      <c r="K5" s="9" t="s">
        <v>24</v>
      </c>
      <c r="L5" s="9"/>
      <c r="M5" s="9" t="s">
        <v>25</v>
      </c>
      <c r="N5" s="9"/>
      <c r="O5" s="72" t="s">
        <v>26</v>
      </c>
      <c r="P5" s="72"/>
      <c r="Q5" s="117"/>
      <c r="S5" s="5"/>
      <c r="T5" s="5"/>
      <c r="U5" s="5"/>
    </row>
    <row r="6" s="1" customFormat="1" ht="24.95" customHeight="1" spans="1:21">
      <c r="A6" s="9"/>
      <c r="B6" s="17" t="s">
        <v>27</v>
      </c>
      <c r="C6" s="9" t="s">
        <v>28</v>
      </c>
      <c r="D6" s="9" t="s">
        <v>78</v>
      </c>
      <c r="E6" s="16" t="s">
        <v>29</v>
      </c>
      <c r="F6" s="17" t="s">
        <v>27</v>
      </c>
      <c r="G6" s="16" t="s">
        <v>29</v>
      </c>
      <c r="H6" s="16" t="s">
        <v>29</v>
      </c>
      <c r="I6" s="9" t="s">
        <v>30</v>
      </c>
      <c r="J6" s="16" t="s">
        <v>29</v>
      </c>
      <c r="K6" s="9" t="s">
        <v>31</v>
      </c>
      <c r="L6" s="15" t="s">
        <v>29</v>
      </c>
      <c r="M6" s="16" t="s">
        <v>29</v>
      </c>
      <c r="N6" s="9" t="s">
        <v>32</v>
      </c>
      <c r="O6" s="72" t="s">
        <v>33</v>
      </c>
      <c r="P6" s="72" t="s">
        <v>29</v>
      </c>
      <c r="Q6" s="117"/>
      <c r="T6" s="5"/>
      <c r="U6" s="5"/>
    </row>
    <row r="7" s="2" customFormat="1" ht="56.25" customHeight="1" spans="1:21">
      <c r="A7" s="18">
        <v>1</v>
      </c>
      <c r="B7" s="19">
        <v>42759</v>
      </c>
      <c r="C7" s="20" t="s">
        <v>34</v>
      </c>
      <c r="D7" s="20"/>
      <c r="E7" s="21">
        <v>2500000</v>
      </c>
      <c r="F7" s="22">
        <v>42757</v>
      </c>
      <c r="G7" s="21">
        <v>2500000</v>
      </c>
      <c r="H7" s="21"/>
      <c r="I7" s="73">
        <v>0.02</v>
      </c>
      <c r="J7" s="74">
        <f>E7*0.02</f>
        <v>50000</v>
      </c>
      <c r="K7" s="75" t="s">
        <v>35</v>
      </c>
      <c r="L7" s="74">
        <v>149445.21</v>
      </c>
      <c r="M7" s="26">
        <v>500</v>
      </c>
      <c r="N7" s="76" t="s">
        <v>36</v>
      </c>
      <c r="O7" s="76"/>
      <c r="P7" s="77">
        <f>ROUNDUP(E7-J7-L7-M7-M8,2)</f>
        <v>2235054.79</v>
      </c>
      <c r="Q7" s="125"/>
      <c r="T7" s="126"/>
      <c r="U7" s="126"/>
    </row>
    <row r="8" s="2" customFormat="1" ht="24.95" customHeight="1" spans="1:21">
      <c r="A8" s="23"/>
      <c r="B8" s="24"/>
      <c r="C8" s="25"/>
      <c r="D8" s="25"/>
      <c r="E8" s="26"/>
      <c r="F8" s="27"/>
      <c r="G8" s="26"/>
      <c r="H8" s="26"/>
      <c r="I8" s="73"/>
      <c r="J8" s="74"/>
      <c r="K8" s="78" t="s">
        <v>37</v>
      </c>
      <c r="L8" s="79"/>
      <c r="M8" s="80">
        <v>65000</v>
      </c>
      <c r="N8" s="81"/>
      <c r="O8" s="82"/>
      <c r="P8" s="83"/>
      <c r="Q8" s="125"/>
      <c r="T8" s="126"/>
      <c r="U8" s="126"/>
    </row>
    <row r="9" s="2" customFormat="1" customHeight="1" spans="1:21">
      <c r="A9" s="18"/>
      <c r="B9" s="19"/>
      <c r="C9" s="20"/>
      <c r="D9" s="20"/>
      <c r="E9" s="21"/>
      <c r="F9" s="22"/>
      <c r="G9" s="21"/>
      <c r="H9" s="21"/>
      <c r="I9" s="73"/>
      <c r="J9" s="74"/>
      <c r="K9" s="84"/>
      <c r="L9" s="74"/>
      <c r="M9" s="85"/>
      <c r="N9" s="76"/>
      <c r="O9" s="76"/>
      <c r="P9" s="86"/>
      <c r="Q9" s="125"/>
      <c r="T9" s="126"/>
      <c r="U9" s="126"/>
    </row>
    <row r="10" s="2" customFormat="1" ht="27.75" customHeight="1" spans="1:21">
      <c r="A10" s="28">
        <v>2</v>
      </c>
      <c r="B10" s="29" t="s">
        <v>57</v>
      </c>
      <c r="C10" s="20"/>
      <c r="D10" s="20"/>
      <c r="E10" s="21"/>
      <c r="F10" s="22"/>
      <c r="G10" s="21"/>
      <c r="H10" s="21"/>
      <c r="I10" s="73"/>
      <c r="J10" s="74"/>
      <c r="K10" s="84"/>
      <c r="L10" s="74"/>
      <c r="M10" s="80">
        <v>-65000</v>
      </c>
      <c r="N10" s="76"/>
      <c r="O10" s="87" t="s">
        <v>58</v>
      </c>
      <c r="P10" s="88">
        <f>ROUNDUP(E11-J11-L11-M11-M10-M12-P12,2)</f>
        <v>2161539.24</v>
      </c>
      <c r="Q10" s="125"/>
      <c r="T10" s="126"/>
      <c r="U10" s="126"/>
    </row>
    <row r="11" s="2" customFormat="1" ht="46.5" customHeight="1" spans="1:21">
      <c r="A11" s="30"/>
      <c r="B11" s="19">
        <v>42901</v>
      </c>
      <c r="C11" s="20" t="s">
        <v>34</v>
      </c>
      <c r="D11" s="20"/>
      <c r="E11" s="21">
        <v>2700000</v>
      </c>
      <c r="F11" s="22">
        <v>42894</v>
      </c>
      <c r="G11" s="21">
        <v>2700000</v>
      </c>
      <c r="H11" s="21"/>
      <c r="I11" s="73" t="s">
        <v>59</v>
      </c>
      <c r="J11" s="74">
        <v>97528.7</v>
      </c>
      <c r="K11" s="75" t="s">
        <v>35</v>
      </c>
      <c r="L11" s="74">
        <v>5932.06</v>
      </c>
      <c r="M11" s="26">
        <v>0</v>
      </c>
      <c r="N11" s="76"/>
      <c r="O11" s="89"/>
      <c r="P11" s="90"/>
      <c r="Q11" s="125"/>
      <c r="T11" s="126"/>
      <c r="U11" s="126"/>
    </row>
    <row r="12" s="2" customFormat="1" ht="20.1" customHeight="1" spans="1:21">
      <c r="A12" s="23"/>
      <c r="B12" s="24"/>
      <c r="C12" s="25"/>
      <c r="D12" s="25"/>
      <c r="E12" s="26"/>
      <c r="F12" s="27"/>
      <c r="G12" s="26"/>
      <c r="H12" s="26"/>
      <c r="I12" s="78" t="s">
        <v>66</v>
      </c>
      <c r="J12" s="74"/>
      <c r="K12" s="91"/>
      <c r="L12" s="74"/>
      <c r="M12" s="26"/>
      <c r="N12" s="81"/>
      <c r="O12" s="76" t="s">
        <v>61</v>
      </c>
      <c r="P12" s="92">
        <v>500000</v>
      </c>
      <c r="Q12" s="125"/>
      <c r="T12" s="126"/>
      <c r="U12" s="126"/>
    </row>
    <row r="13" s="3" customFormat="1" ht="20.1" customHeight="1" spans="1:21">
      <c r="A13" s="23"/>
      <c r="B13" s="31"/>
      <c r="C13" s="25"/>
      <c r="D13" s="25"/>
      <c r="E13" s="26"/>
      <c r="F13" s="27"/>
      <c r="G13" s="26"/>
      <c r="H13" s="26"/>
      <c r="I13" s="78"/>
      <c r="J13" s="74"/>
      <c r="K13" s="91"/>
      <c r="L13" s="74"/>
      <c r="M13" s="26"/>
      <c r="N13" s="81"/>
      <c r="O13" s="76"/>
      <c r="P13" s="93"/>
      <c r="Q13" s="125"/>
      <c r="R13" s="2"/>
      <c r="S13" s="2"/>
      <c r="T13" s="126"/>
      <c r="U13" s="126"/>
    </row>
    <row r="14" s="1" customFormat="1" ht="39" customHeight="1" spans="1:21">
      <c r="A14" s="18">
        <v>3</v>
      </c>
      <c r="B14" s="19">
        <v>43144</v>
      </c>
      <c r="C14" s="20" t="s">
        <v>34</v>
      </c>
      <c r="D14" s="20"/>
      <c r="E14" s="21">
        <v>381147.83</v>
      </c>
      <c r="F14" s="22">
        <v>43133</v>
      </c>
      <c r="G14" s="21">
        <v>381147.83</v>
      </c>
      <c r="H14" s="21"/>
      <c r="I14" s="73" t="s">
        <v>67</v>
      </c>
      <c r="J14" s="74">
        <v>0</v>
      </c>
      <c r="K14" s="75" t="s">
        <v>35</v>
      </c>
      <c r="L14" s="74">
        <v>33995</v>
      </c>
      <c r="M14" s="26">
        <v>500</v>
      </c>
      <c r="N14" s="76" t="s">
        <v>68</v>
      </c>
      <c r="O14" s="87" t="s">
        <v>58</v>
      </c>
      <c r="P14" s="77">
        <v>300000</v>
      </c>
      <c r="Q14" s="117"/>
      <c r="T14" s="5"/>
      <c r="U14" s="5"/>
    </row>
    <row r="15" s="1" customFormat="1" ht="20.25" customHeight="1" spans="1:21">
      <c r="A15" s="23"/>
      <c r="B15" s="24"/>
      <c r="C15" s="25"/>
      <c r="D15" s="25"/>
      <c r="E15" s="26"/>
      <c r="F15" s="27"/>
      <c r="G15" s="26"/>
      <c r="H15" s="26"/>
      <c r="I15" s="73"/>
      <c r="J15" s="74"/>
      <c r="K15" s="94" t="s">
        <v>69</v>
      </c>
      <c r="L15" s="79"/>
      <c r="M15" s="95">
        <f>E14-J14-L14-M14-P14</f>
        <v>46652.83</v>
      </c>
      <c r="N15" s="81" t="s">
        <v>70</v>
      </c>
      <c r="O15" s="89"/>
      <c r="P15" s="83"/>
      <c r="Q15" s="117"/>
      <c r="T15" s="5"/>
      <c r="U15" s="5"/>
    </row>
    <row r="16" s="1" customFormat="1" ht="36" customHeight="1" spans="1:21">
      <c r="A16" s="18">
        <v>4</v>
      </c>
      <c r="B16" s="19">
        <v>43976</v>
      </c>
      <c r="C16" s="20" t="s">
        <v>71</v>
      </c>
      <c r="D16" s="20"/>
      <c r="E16" s="21">
        <v>1324330</v>
      </c>
      <c r="F16" s="22"/>
      <c r="G16" s="21"/>
      <c r="H16" s="21"/>
      <c r="I16" s="73" t="s">
        <v>67</v>
      </c>
      <c r="J16" s="74">
        <v>0</v>
      </c>
      <c r="K16" s="84"/>
      <c r="L16" s="74">
        <v>113079.19</v>
      </c>
      <c r="M16" s="26">
        <v>200</v>
      </c>
      <c r="N16" s="76" t="s">
        <v>72</v>
      </c>
      <c r="O16" s="96" t="s">
        <v>73</v>
      </c>
      <c r="P16" s="86">
        <v>750000</v>
      </c>
      <c r="Q16" s="117"/>
      <c r="T16" s="5"/>
      <c r="U16" s="5"/>
    </row>
    <row r="17" s="1" customFormat="1" ht="36" customHeight="1" spans="1:21">
      <c r="A17" s="18"/>
      <c r="B17" s="19">
        <v>44053</v>
      </c>
      <c r="C17" s="20" t="s">
        <v>71</v>
      </c>
      <c r="D17" s="20"/>
      <c r="E17" s="21">
        <v>363446.23</v>
      </c>
      <c r="F17" s="22"/>
      <c r="G17" s="21"/>
      <c r="H17" s="146" t="s">
        <v>74</v>
      </c>
      <c r="I17" s="147"/>
      <c r="J17" s="147"/>
      <c r="K17" s="147"/>
      <c r="L17" s="148"/>
      <c r="M17" s="26">
        <v>18400</v>
      </c>
      <c r="N17" s="76"/>
      <c r="O17" s="76"/>
      <c r="P17" s="86"/>
      <c r="Q17" s="117"/>
      <c r="R17" s="1">
        <f>E7+E11+E14+P16</f>
        <v>6331147.83</v>
      </c>
      <c r="T17" s="5"/>
      <c r="U17" s="5"/>
    </row>
    <row r="18" s="1" customFormat="1" ht="20.25" customHeight="1" spans="1:30">
      <c r="A18" s="18"/>
      <c r="B18" s="19"/>
      <c r="C18" s="20"/>
      <c r="D18" s="20"/>
      <c r="E18" s="21"/>
      <c r="F18" s="22"/>
      <c r="G18" s="21"/>
      <c r="H18" s="21"/>
      <c r="I18" s="73"/>
      <c r="J18" s="74"/>
      <c r="K18" s="84"/>
      <c r="L18" s="74"/>
      <c r="M18" s="26"/>
      <c r="N18" s="76"/>
      <c r="O18" s="76"/>
      <c r="P18" s="86"/>
      <c r="Q18" s="117"/>
      <c r="R18" s="1">
        <f>R17/C4</f>
        <v>0.870988302772281</v>
      </c>
      <c r="S18" s="5"/>
      <c r="T18" s="5"/>
      <c r="U18" s="5">
        <f>E23/7250000</f>
        <v>1.00261021517241</v>
      </c>
      <c r="Y18" s="108" t="s">
        <v>40</v>
      </c>
      <c r="Z18" s="108"/>
      <c r="AA18" s="108"/>
      <c r="AB18" s="108"/>
      <c r="AC18" s="108"/>
      <c r="AD18" s="109"/>
    </row>
    <row r="19" s="1" customFormat="1" ht="20.25" customHeight="1" spans="1:21">
      <c r="A19" s="23"/>
      <c r="B19" s="24"/>
      <c r="C19" s="25"/>
      <c r="D19" s="25"/>
      <c r="E19" s="26"/>
      <c r="F19" s="27"/>
      <c r="G19" s="26"/>
      <c r="H19" s="26"/>
      <c r="I19" s="76"/>
      <c r="J19" s="74"/>
      <c r="K19" s="23"/>
      <c r="L19" s="74"/>
      <c r="M19" s="26">
        <v>-46652.83</v>
      </c>
      <c r="N19" s="81" t="s">
        <v>75</v>
      </c>
      <c r="O19" s="81"/>
      <c r="P19" s="74"/>
      <c r="Q19" s="117"/>
      <c r="R19" s="127">
        <f>E16-L16-M16-M17-M19-P16</f>
        <v>489303.64</v>
      </c>
      <c r="S19" s="128"/>
      <c r="T19" s="5"/>
      <c r="U19" s="5"/>
    </row>
    <row r="20" s="1" customFormat="1" ht="24" customHeight="1" spans="1:21">
      <c r="A20" s="23"/>
      <c r="B20" s="24"/>
      <c r="C20" s="25"/>
      <c r="D20" s="25"/>
      <c r="E20" s="26"/>
      <c r="F20" s="27"/>
      <c r="G20" s="26"/>
      <c r="H20" s="26"/>
      <c r="I20" s="76"/>
      <c r="J20" s="74"/>
      <c r="K20" s="23"/>
      <c r="L20" s="74"/>
      <c r="M20" s="26">
        <v>500</v>
      </c>
      <c r="N20" s="76" t="s">
        <v>76</v>
      </c>
      <c r="O20" s="76"/>
      <c r="P20" s="74"/>
      <c r="Q20" s="117">
        <f>E16+E17-L16-M16-M17-M19-M20-P16</f>
        <v>852249.87</v>
      </c>
      <c r="R20" s="1">
        <f>E23/C4</f>
        <v>1</v>
      </c>
      <c r="S20" s="5"/>
      <c r="T20" s="5"/>
      <c r="U20" s="5"/>
    </row>
    <row r="21" s="1" customFormat="1" ht="41" customHeight="1" spans="1:21">
      <c r="A21" s="33">
        <v>5</v>
      </c>
      <c r="B21" s="34">
        <v>44101</v>
      </c>
      <c r="C21" s="35" t="s">
        <v>79</v>
      </c>
      <c r="D21" s="143">
        <v>480000</v>
      </c>
      <c r="E21" s="36"/>
      <c r="F21" s="37"/>
      <c r="G21" s="36"/>
      <c r="H21" s="36"/>
      <c r="I21" s="97"/>
      <c r="J21" s="98"/>
      <c r="K21" s="33"/>
      <c r="L21" s="98"/>
      <c r="M21" s="36">
        <v>200</v>
      </c>
      <c r="N21" s="97" t="s">
        <v>72</v>
      </c>
      <c r="O21" s="99" t="s">
        <v>80</v>
      </c>
      <c r="P21" s="98">
        <v>240000</v>
      </c>
      <c r="Q21" s="117"/>
      <c r="S21" s="5"/>
      <c r="T21" s="5"/>
      <c r="U21" s="5">
        <f>C3*0.02</f>
        <v>147528.6958</v>
      </c>
    </row>
    <row r="22" s="1" customFormat="1" ht="35" customHeight="1" spans="1:24">
      <c r="A22" s="33"/>
      <c r="B22" s="34"/>
      <c r="C22" s="35"/>
      <c r="D22" s="35"/>
      <c r="E22" s="36"/>
      <c r="F22" s="37"/>
      <c r="G22" s="36"/>
      <c r="H22" s="36"/>
      <c r="I22" s="97"/>
      <c r="J22" s="98"/>
      <c r="K22" s="33"/>
      <c r="L22" s="98"/>
      <c r="M22" s="36"/>
      <c r="N22" s="97"/>
      <c r="O22" s="99" t="s">
        <v>81</v>
      </c>
      <c r="P22" s="98">
        <v>240000</v>
      </c>
      <c r="Q22" s="117"/>
      <c r="R22" s="144">
        <f>E24/C3</f>
        <v>0.0650720861317341</v>
      </c>
      <c r="S22" s="5"/>
      <c r="T22" s="5"/>
      <c r="U22" s="130">
        <f>U21-J7</f>
        <v>97528.6958</v>
      </c>
      <c r="X22" s="4"/>
    </row>
    <row r="23" s="4" customFormat="1" ht="24.95" customHeight="1" spans="1:24">
      <c r="A23" s="9" t="s">
        <v>41</v>
      </c>
      <c r="B23" s="9"/>
      <c r="C23" s="38" t="s">
        <v>42</v>
      </c>
      <c r="D23" s="38"/>
      <c r="E23" s="39">
        <f>SUM(E7:E22)</f>
        <v>7268924.06</v>
      </c>
      <c r="F23" s="38" t="s">
        <v>42</v>
      </c>
      <c r="G23" s="39">
        <f>SUM(G7:G22)</f>
        <v>5581147.83</v>
      </c>
      <c r="H23" s="39">
        <f>SUM(H7:H22)</f>
        <v>0</v>
      </c>
      <c r="I23" s="38" t="s">
        <v>42</v>
      </c>
      <c r="J23" s="39">
        <f>SUM(J7:J22)</f>
        <v>147528.7</v>
      </c>
      <c r="K23" s="38" t="s">
        <v>42</v>
      </c>
      <c r="L23" s="39">
        <f>SUM(L7:L22)</f>
        <v>302451.46</v>
      </c>
      <c r="M23" s="39">
        <f>SUM(M7:M22)</f>
        <v>20300</v>
      </c>
      <c r="N23" s="38" t="s">
        <v>42</v>
      </c>
      <c r="O23" s="38"/>
      <c r="P23" s="39">
        <f>SUM(P7:P22)</f>
        <v>6426594.03</v>
      </c>
      <c r="Q23" s="132">
        <f>E16-L16-M16-M17-P16</f>
        <v>442650.81</v>
      </c>
      <c r="R23" s="145" t="s">
        <v>47</v>
      </c>
      <c r="S23" s="5"/>
      <c r="T23" s="5"/>
      <c r="U23" s="5"/>
      <c r="V23" s="1"/>
      <c r="W23" s="1"/>
      <c r="X23" s="1"/>
    </row>
    <row r="24" s="1" customFormat="1" ht="26.1" customHeight="1" spans="1:21">
      <c r="A24" s="40" t="s">
        <v>43</v>
      </c>
      <c r="B24" s="40"/>
      <c r="C24" s="33" t="s">
        <v>44</v>
      </c>
      <c r="D24" s="41"/>
      <c r="E24" s="42">
        <v>480000</v>
      </c>
      <c r="F24" s="43"/>
      <c r="G24" s="43"/>
      <c r="H24" s="43"/>
      <c r="I24" s="100"/>
      <c r="J24" s="101" t="s">
        <v>45</v>
      </c>
      <c r="K24" s="102" t="s">
        <v>62</v>
      </c>
      <c r="L24" s="103"/>
      <c r="M24" s="103"/>
      <c r="N24" s="103"/>
      <c r="O24" s="103"/>
      <c r="P24" s="104"/>
      <c r="Q24" s="132"/>
      <c r="T24" s="5"/>
      <c r="U24" s="5"/>
    </row>
    <row r="25" s="1" customFormat="1" ht="26.1" customHeight="1" spans="1:21">
      <c r="A25" s="40"/>
      <c r="B25" s="40"/>
      <c r="C25" s="44" t="s">
        <v>48</v>
      </c>
      <c r="D25" s="45"/>
      <c r="E25" s="46">
        <f>E24</f>
        <v>480000</v>
      </c>
      <c r="F25" s="47"/>
      <c r="G25" s="47"/>
      <c r="H25" s="47"/>
      <c r="I25" s="105"/>
      <c r="J25" s="106"/>
      <c r="K25" s="107" t="s">
        <v>63</v>
      </c>
      <c r="L25" s="107"/>
      <c r="M25" s="107"/>
      <c r="N25" s="107"/>
      <c r="O25" s="107"/>
      <c r="P25" s="107"/>
      <c r="Q25" s="132">
        <f>E16+E17-L16-M16-M17-M19-M20</f>
        <v>1602249.87</v>
      </c>
      <c r="R25"/>
      <c r="S25" s="134"/>
      <c r="T25" s="135"/>
      <c r="U25" s="135"/>
    </row>
    <row r="26" s="1" customFormat="1" ht="45" customHeight="1" spans="1:21">
      <c r="A26" s="23" t="s">
        <v>50</v>
      </c>
      <c r="B26" s="48"/>
      <c r="C26" s="49" t="s">
        <v>38</v>
      </c>
      <c r="D26" s="50"/>
      <c r="E26" s="51" t="s">
        <v>77</v>
      </c>
      <c r="F26" s="51"/>
      <c r="G26" s="51"/>
      <c r="H26" s="51"/>
      <c r="I26" s="51"/>
      <c r="J26" s="51"/>
      <c r="K26" s="108"/>
      <c r="L26" s="108"/>
      <c r="M26" s="108"/>
      <c r="N26" s="108"/>
      <c r="O26" s="108"/>
      <c r="P26" s="109"/>
      <c r="Q26" s="117"/>
      <c r="S26" s="5"/>
      <c r="T26" s="5"/>
      <c r="U26" s="5"/>
    </row>
    <row r="27" s="1" customFormat="1" ht="45" customHeight="1" spans="1:21">
      <c r="A27" s="9" t="s">
        <v>51</v>
      </c>
      <c r="B27" s="9"/>
      <c r="C27" s="52" t="s">
        <v>52</v>
      </c>
      <c r="D27" s="53"/>
      <c r="E27" s="53"/>
      <c r="F27" s="53"/>
      <c r="G27" s="53"/>
      <c r="H27" s="53"/>
      <c r="I27" s="53"/>
      <c r="J27" s="53"/>
      <c r="K27" s="110"/>
      <c r="L27" s="110"/>
      <c r="M27" s="110"/>
      <c r="N27" s="110"/>
      <c r="O27" s="110"/>
      <c r="P27" s="111"/>
      <c r="Q27" s="117"/>
      <c r="S27" s="5"/>
      <c r="T27" s="5"/>
      <c r="U27" s="5"/>
    </row>
    <row r="28" s="1" customFormat="1" ht="45" customHeight="1" spans="1:21">
      <c r="A28" s="9" t="s">
        <v>53</v>
      </c>
      <c r="B28" s="9"/>
      <c r="C28" s="54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112"/>
      <c r="Q28" s="117"/>
      <c r="S28" s="5"/>
      <c r="T28" s="5"/>
      <c r="U28" s="134"/>
    </row>
    <row r="29" s="1" customFormat="1" ht="45" customHeight="1" spans="1:21">
      <c r="A29" s="9" t="s">
        <v>54</v>
      </c>
      <c r="B29" s="9"/>
      <c r="C29" s="56" t="s">
        <v>55</v>
      </c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113"/>
      <c r="Q29" s="117"/>
      <c r="S29" s="5"/>
      <c r="T29" s="5"/>
      <c r="U29" s="5"/>
    </row>
    <row r="30" s="1" customFormat="1" ht="42" customHeight="1" spans="1:21">
      <c r="A30" s="9" t="s">
        <v>56</v>
      </c>
      <c r="B30" s="9"/>
      <c r="C30" s="41"/>
      <c r="D30" s="58"/>
      <c r="E30" s="58"/>
      <c r="F30" s="58"/>
      <c r="G30" s="58"/>
      <c r="H30" s="59"/>
      <c r="I30" s="9" t="s">
        <v>65</v>
      </c>
      <c r="J30" s="9"/>
      <c r="K30" s="41"/>
      <c r="L30" s="58"/>
      <c r="M30" s="58"/>
      <c r="N30" s="58"/>
      <c r="O30" s="58"/>
      <c r="P30" s="59"/>
      <c r="Q30" s="117"/>
      <c r="S30" s="5"/>
      <c r="T30" s="5"/>
      <c r="U30" s="5"/>
    </row>
    <row r="31" s="1" customFormat="1" spans="2:21">
      <c r="B31" s="6"/>
      <c r="E31" s="7"/>
      <c r="F31" s="6"/>
      <c r="G31" s="7"/>
      <c r="H31" s="7"/>
      <c r="J31" s="7"/>
      <c r="L31" s="7"/>
      <c r="M31" s="7"/>
      <c r="P31" s="7"/>
      <c r="S31" s="5"/>
      <c r="T31" s="5"/>
      <c r="U31" s="5"/>
    </row>
    <row r="32" s="1" customFormat="1" spans="2:21">
      <c r="B32" s="6"/>
      <c r="E32" s="7"/>
      <c r="F32" s="6"/>
      <c r="G32" s="7"/>
      <c r="H32" s="7"/>
      <c r="J32" s="7"/>
      <c r="L32" s="7"/>
      <c r="M32" s="7"/>
      <c r="P32" s="7"/>
      <c r="S32" s="5"/>
      <c r="T32" s="5"/>
      <c r="U32" s="5"/>
    </row>
    <row r="33" s="1" customFormat="1" spans="2:23">
      <c r="B33" s="6"/>
      <c r="E33" s="7"/>
      <c r="F33" s="6"/>
      <c r="G33" s="7"/>
      <c r="H33" s="7"/>
      <c r="J33" s="7"/>
      <c r="L33" s="7"/>
      <c r="M33" s="7"/>
      <c r="P33" s="7"/>
      <c r="R33" s="5"/>
      <c r="S33" s="5"/>
      <c r="T33" s="5"/>
      <c r="U33" s="5"/>
      <c r="V33" s="5"/>
      <c r="W33" s="5"/>
    </row>
    <row r="34" s="1" customFormat="1" spans="18:24">
      <c r="R34" s="5"/>
      <c r="S34" s="5"/>
      <c r="T34" s="5"/>
      <c r="U34" s="5"/>
      <c r="V34" s="5"/>
      <c r="W34" s="5"/>
      <c r="X34" s="5"/>
    </row>
    <row r="35" s="5" customFormat="1" spans="2:2">
      <c r="B35"/>
    </row>
    <row r="36" s="5" customFormat="1" spans="18:23">
      <c r="R36" s="1"/>
      <c r="V36" s="1"/>
      <c r="W36" s="1"/>
    </row>
    <row r="37" s="5" customFormat="1" spans="18:24">
      <c r="R37" s="1"/>
      <c r="V37" s="1"/>
      <c r="W37" s="1"/>
      <c r="X37" s="1"/>
    </row>
  </sheetData>
  <mergeCells count="51">
    <mergeCell ref="A1:P1"/>
    <mergeCell ref="A2:B2"/>
    <mergeCell ref="C2:L2"/>
    <mergeCell ref="M2:N2"/>
    <mergeCell ref="O2:P2"/>
    <mergeCell ref="S2:T2"/>
    <mergeCell ref="A3:B3"/>
    <mergeCell ref="C3:G3"/>
    <mergeCell ref="I3:L3"/>
    <mergeCell ref="M3:N3"/>
    <mergeCell ref="O3:P3"/>
    <mergeCell ref="A4:B4"/>
    <mergeCell ref="C4:G4"/>
    <mergeCell ref="I4:L4"/>
    <mergeCell ref="M4:N4"/>
    <mergeCell ref="O4:P4"/>
    <mergeCell ref="B5:E5"/>
    <mergeCell ref="F5:G5"/>
    <mergeCell ref="I5:J5"/>
    <mergeCell ref="K5:L5"/>
    <mergeCell ref="M5:N5"/>
    <mergeCell ref="O5:P5"/>
    <mergeCell ref="H17:L17"/>
    <mergeCell ref="Y18:AD18"/>
    <mergeCell ref="A23:B23"/>
    <mergeCell ref="E24:I24"/>
    <mergeCell ref="K24:P24"/>
    <mergeCell ref="E25:I25"/>
    <mergeCell ref="K25:P25"/>
    <mergeCell ref="A26:B26"/>
    <mergeCell ref="E26:J26"/>
    <mergeCell ref="K26:P26"/>
    <mergeCell ref="A27:B27"/>
    <mergeCell ref="C27:P27"/>
    <mergeCell ref="A28:B28"/>
    <mergeCell ref="C28:P28"/>
    <mergeCell ref="A29:B29"/>
    <mergeCell ref="C29:P29"/>
    <mergeCell ref="A30:B30"/>
    <mergeCell ref="C30:H30"/>
    <mergeCell ref="I30:J30"/>
    <mergeCell ref="K30:P30"/>
    <mergeCell ref="A5:A6"/>
    <mergeCell ref="A10:A11"/>
    <mergeCell ref="J24:J25"/>
    <mergeCell ref="O10:O11"/>
    <mergeCell ref="O14:O15"/>
    <mergeCell ref="P7:P8"/>
    <mergeCell ref="P10:P11"/>
    <mergeCell ref="P14:P15"/>
    <mergeCell ref="A24:B2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41"/>
  <sheetViews>
    <sheetView topLeftCell="A10" workbookViewId="0">
      <selection activeCell="A10" sqref="$A1:$XFD1048576"/>
    </sheetView>
  </sheetViews>
  <sheetFormatPr defaultColWidth="9" defaultRowHeight="13.5"/>
  <cols>
    <col min="1" max="1" width="3.625" style="1" customWidth="1"/>
    <col min="2" max="2" width="6.625" style="6" customWidth="1"/>
    <col min="3" max="3" width="3.625" style="1" customWidth="1"/>
    <col min="4" max="4" width="10.75" style="1" customWidth="1"/>
    <col min="5" max="5" width="11.375" style="7" customWidth="1"/>
    <col min="6" max="6" width="5.75" style="6" customWidth="1"/>
    <col min="7" max="7" width="10.125" style="7" customWidth="1"/>
    <col min="8" max="8" width="10.375" style="7" customWidth="1"/>
    <col min="9" max="9" width="4.875" style="1" customWidth="1"/>
    <col min="10" max="10" width="9.75" style="7" customWidth="1"/>
    <col min="11" max="11" width="4.125" style="1" customWidth="1"/>
    <col min="12" max="12" width="9.875" style="7" customWidth="1"/>
    <col min="13" max="13" width="9.375" style="7" customWidth="1"/>
    <col min="14" max="14" width="5.5" style="1" customWidth="1"/>
    <col min="15" max="15" width="28.25" style="1" customWidth="1"/>
    <col min="16" max="16" width="9.25" style="7" customWidth="1"/>
    <col min="17" max="17" width="11.125" style="1" customWidth="1"/>
    <col min="18" max="18" width="15" style="1" customWidth="1"/>
    <col min="19" max="19" width="6.25" style="5" customWidth="1"/>
    <col min="20" max="20" width="8.625" style="5" customWidth="1"/>
    <col min="21" max="21" width="23.75" style="5" customWidth="1"/>
    <col min="22" max="22" width="10.5" style="1" customWidth="1"/>
    <col min="23" max="23" width="11.875" style="1" customWidth="1"/>
    <col min="24" max="25" width="9" style="1"/>
    <col min="26" max="26" width="11.125" style="1" customWidth="1"/>
    <col min="27" max="27" width="11.25" style="1" customWidth="1"/>
    <col min="28" max="28" width="27" style="1" customWidth="1"/>
    <col min="29" max="29" width="21.375" style="1" customWidth="1"/>
    <col min="30" max="33" width="9" style="1"/>
    <col min="34" max="34" width="14.75" style="1" customWidth="1"/>
    <col min="35" max="16384" width="9" style="1"/>
  </cols>
  <sheetData>
    <row r="1" s="1" customFormat="1" ht="20.25" customHeight="1" spans="1:2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114"/>
      <c r="R1" s="31" t="s">
        <v>1</v>
      </c>
      <c r="S1" s="5"/>
      <c r="T1" s="5"/>
      <c r="U1" s="5"/>
    </row>
    <row r="2" s="1" customFormat="1" ht="24.95" customHeight="1" spans="1:37">
      <c r="A2" s="9" t="s">
        <v>2</v>
      </c>
      <c r="B2" s="9"/>
      <c r="C2" s="10" t="s">
        <v>3</v>
      </c>
      <c r="D2" s="11"/>
      <c r="E2" s="11"/>
      <c r="F2" s="11"/>
      <c r="G2" s="11"/>
      <c r="H2" s="11"/>
      <c r="I2" s="11"/>
      <c r="J2" s="11"/>
      <c r="K2" s="11"/>
      <c r="L2" s="60"/>
      <c r="M2" s="61" t="s">
        <v>4</v>
      </c>
      <c r="N2" s="62"/>
      <c r="O2" s="63" t="s">
        <v>5</v>
      </c>
      <c r="P2" s="64"/>
      <c r="Q2" s="115"/>
      <c r="R2" s="115"/>
      <c r="S2" s="116"/>
      <c r="T2" s="116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</row>
    <row r="3" s="1" customFormat="1" ht="24.95" customHeight="1" spans="1:37">
      <c r="A3" s="9" t="s">
        <v>6</v>
      </c>
      <c r="B3" s="9"/>
      <c r="C3" s="12">
        <v>7376434.79</v>
      </c>
      <c r="D3" s="13"/>
      <c r="E3" s="13"/>
      <c r="F3" s="13"/>
      <c r="G3" s="14"/>
      <c r="H3" s="15" t="s">
        <v>7</v>
      </c>
      <c r="I3" s="65" t="s">
        <v>8</v>
      </c>
      <c r="J3" s="66"/>
      <c r="K3" s="66"/>
      <c r="L3" s="67"/>
      <c r="M3" s="9" t="s">
        <v>9</v>
      </c>
      <c r="N3" s="9"/>
      <c r="O3" s="68" t="s">
        <v>10</v>
      </c>
      <c r="P3" s="69"/>
      <c r="Q3" s="117"/>
      <c r="R3" s="118" t="s">
        <v>5</v>
      </c>
      <c r="S3" s="119">
        <v>95</v>
      </c>
      <c r="T3" s="119">
        <v>4448</v>
      </c>
      <c r="U3" s="120" t="s">
        <v>3</v>
      </c>
      <c r="V3" s="121" t="s">
        <v>8</v>
      </c>
      <c r="W3" s="122">
        <v>7376434.79</v>
      </c>
      <c r="X3" s="123" t="s">
        <v>11</v>
      </c>
      <c r="Y3" s="136" t="s">
        <v>12</v>
      </c>
      <c r="Z3" s="137" t="s">
        <v>13</v>
      </c>
      <c r="AA3" s="138" t="s">
        <v>10</v>
      </c>
      <c r="AB3" s="138" t="s">
        <v>10</v>
      </c>
      <c r="AC3" s="139" t="s">
        <v>14</v>
      </c>
      <c r="AD3" s="140" t="s">
        <v>15</v>
      </c>
      <c r="AE3" s="141"/>
      <c r="AF3" s="142"/>
      <c r="AG3" s="117"/>
      <c r="AH3" s="117"/>
      <c r="AI3" s="117"/>
      <c r="AJ3" s="117"/>
      <c r="AK3" s="117"/>
    </row>
    <row r="4" s="1" customFormat="1" ht="24.95" customHeight="1" spans="1:18">
      <c r="A4" s="9" t="s">
        <v>16</v>
      </c>
      <c r="B4" s="9"/>
      <c r="C4" s="12">
        <v>7268924.06</v>
      </c>
      <c r="D4" s="13"/>
      <c r="E4" s="13"/>
      <c r="F4" s="13"/>
      <c r="G4" s="14"/>
      <c r="H4" s="15" t="s">
        <v>17</v>
      </c>
      <c r="I4" s="12"/>
      <c r="J4" s="13"/>
      <c r="K4" s="13"/>
      <c r="L4" s="14"/>
      <c r="M4" s="9" t="s">
        <v>18</v>
      </c>
      <c r="N4" s="9"/>
      <c r="O4" s="70">
        <v>4448</v>
      </c>
      <c r="P4" s="71"/>
      <c r="Q4" s="117"/>
      <c r="R4" s="124"/>
    </row>
    <row r="5" s="1" customFormat="1" ht="24.95" customHeight="1" spans="1:21">
      <c r="A5" s="9" t="s">
        <v>19</v>
      </c>
      <c r="B5" s="9" t="s">
        <v>20</v>
      </c>
      <c r="C5" s="9"/>
      <c r="D5" s="9"/>
      <c r="E5" s="9"/>
      <c r="F5" s="9" t="s">
        <v>21</v>
      </c>
      <c r="G5" s="9"/>
      <c r="H5" s="16" t="s">
        <v>22</v>
      </c>
      <c r="I5" s="9" t="s">
        <v>23</v>
      </c>
      <c r="J5" s="9"/>
      <c r="K5" s="9" t="s">
        <v>24</v>
      </c>
      <c r="L5" s="9"/>
      <c r="M5" s="9" t="s">
        <v>25</v>
      </c>
      <c r="N5" s="9"/>
      <c r="O5" s="72" t="s">
        <v>26</v>
      </c>
      <c r="P5" s="72"/>
      <c r="Q5" s="117"/>
      <c r="S5" s="5"/>
      <c r="T5" s="5"/>
      <c r="U5" s="5"/>
    </row>
    <row r="6" s="1" customFormat="1" ht="24.95" customHeight="1" spans="1:21">
      <c r="A6" s="9"/>
      <c r="B6" s="17" t="s">
        <v>27</v>
      </c>
      <c r="C6" s="9" t="s">
        <v>28</v>
      </c>
      <c r="D6" s="9" t="s">
        <v>78</v>
      </c>
      <c r="E6" s="16" t="s">
        <v>29</v>
      </c>
      <c r="F6" s="17" t="s">
        <v>27</v>
      </c>
      <c r="G6" s="16" t="s">
        <v>29</v>
      </c>
      <c r="H6" s="16" t="s">
        <v>29</v>
      </c>
      <c r="I6" s="9" t="s">
        <v>30</v>
      </c>
      <c r="J6" s="16" t="s">
        <v>29</v>
      </c>
      <c r="K6" s="9" t="s">
        <v>31</v>
      </c>
      <c r="L6" s="15" t="s">
        <v>29</v>
      </c>
      <c r="M6" s="16" t="s">
        <v>29</v>
      </c>
      <c r="N6" s="9" t="s">
        <v>32</v>
      </c>
      <c r="O6" s="72" t="s">
        <v>33</v>
      </c>
      <c r="P6" s="72" t="s">
        <v>29</v>
      </c>
      <c r="Q6" s="117"/>
      <c r="T6" s="5"/>
      <c r="U6" s="5"/>
    </row>
    <row r="7" s="2" customFormat="1" ht="56.25" customHeight="1" spans="1:21">
      <c r="A7" s="18">
        <v>1</v>
      </c>
      <c r="B7" s="19">
        <v>42759</v>
      </c>
      <c r="C7" s="20" t="s">
        <v>34</v>
      </c>
      <c r="D7" s="20"/>
      <c r="E7" s="21">
        <v>2500000</v>
      </c>
      <c r="F7" s="22">
        <v>42757</v>
      </c>
      <c r="G7" s="21">
        <v>2500000</v>
      </c>
      <c r="H7" s="21"/>
      <c r="I7" s="73">
        <v>0.02</v>
      </c>
      <c r="J7" s="74">
        <f>E7*0.02</f>
        <v>50000</v>
      </c>
      <c r="K7" s="75" t="s">
        <v>35</v>
      </c>
      <c r="L7" s="74">
        <v>149445.21</v>
      </c>
      <c r="M7" s="26">
        <v>500</v>
      </c>
      <c r="N7" s="76" t="s">
        <v>36</v>
      </c>
      <c r="O7" s="76"/>
      <c r="P7" s="77">
        <f>ROUNDUP(E7-J7-L7-M7-M8,2)</f>
        <v>2235054.79</v>
      </c>
      <c r="Q7" s="125"/>
      <c r="T7" s="126"/>
      <c r="U7" s="126"/>
    </row>
    <row r="8" s="2" customFormat="1" ht="24.95" customHeight="1" spans="1:21">
      <c r="A8" s="23"/>
      <c r="B8" s="24"/>
      <c r="C8" s="25"/>
      <c r="D8" s="25"/>
      <c r="E8" s="26"/>
      <c r="F8" s="27"/>
      <c r="G8" s="26"/>
      <c r="H8" s="26"/>
      <c r="I8" s="73"/>
      <c r="J8" s="74"/>
      <c r="K8" s="78" t="s">
        <v>37</v>
      </c>
      <c r="L8" s="79"/>
      <c r="M8" s="80">
        <v>65000</v>
      </c>
      <c r="N8" s="81"/>
      <c r="O8" s="82"/>
      <c r="P8" s="83"/>
      <c r="Q8" s="125"/>
      <c r="T8" s="126"/>
      <c r="U8" s="126"/>
    </row>
    <row r="9" s="2" customFormat="1" customHeight="1" spans="1:21">
      <c r="A9" s="18"/>
      <c r="B9" s="19"/>
      <c r="C9" s="20"/>
      <c r="D9" s="20"/>
      <c r="E9" s="21"/>
      <c r="F9" s="22"/>
      <c r="G9" s="21"/>
      <c r="H9" s="21"/>
      <c r="I9" s="73"/>
      <c r="J9" s="74"/>
      <c r="K9" s="84"/>
      <c r="L9" s="74"/>
      <c r="M9" s="85"/>
      <c r="N9" s="76"/>
      <c r="O9" s="76"/>
      <c r="P9" s="86"/>
      <c r="Q9" s="125"/>
      <c r="T9" s="126"/>
      <c r="U9" s="126"/>
    </row>
    <row r="10" s="2" customFormat="1" ht="27.75" customHeight="1" spans="1:21">
      <c r="A10" s="28">
        <v>2</v>
      </c>
      <c r="B10" s="29" t="s">
        <v>57</v>
      </c>
      <c r="C10" s="20"/>
      <c r="D10" s="20"/>
      <c r="E10" s="21"/>
      <c r="F10" s="22"/>
      <c r="G10" s="21"/>
      <c r="H10" s="21"/>
      <c r="I10" s="73"/>
      <c r="J10" s="74"/>
      <c r="K10" s="84"/>
      <c r="L10" s="74"/>
      <c r="M10" s="80">
        <v>-65000</v>
      </c>
      <c r="N10" s="76"/>
      <c r="O10" s="87" t="s">
        <v>58</v>
      </c>
      <c r="P10" s="88">
        <f>ROUNDUP(E11-J11-L11-M11-M10-M12-P12,2)</f>
        <v>2161539.24</v>
      </c>
      <c r="Q10" s="125"/>
      <c r="T10" s="126"/>
      <c r="U10" s="126"/>
    </row>
    <row r="11" s="2" customFormat="1" ht="46.5" customHeight="1" spans="1:21">
      <c r="A11" s="30"/>
      <c r="B11" s="19">
        <v>42901</v>
      </c>
      <c r="C11" s="20" t="s">
        <v>34</v>
      </c>
      <c r="D11" s="20"/>
      <c r="E11" s="21">
        <v>2700000</v>
      </c>
      <c r="F11" s="22">
        <v>42894</v>
      </c>
      <c r="G11" s="21">
        <v>2700000</v>
      </c>
      <c r="H11" s="21"/>
      <c r="I11" s="73" t="s">
        <v>59</v>
      </c>
      <c r="J11" s="74">
        <v>97528.7</v>
      </c>
      <c r="K11" s="75" t="s">
        <v>35</v>
      </c>
      <c r="L11" s="74">
        <v>5932.06</v>
      </c>
      <c r="M11" s="26">
        <v>0</v>
      </c>
      <c r="N11" s="76"/>
      <c r="O11" s="89"/>
      <c r="P11" s="90"/>
      <c r="Q11" s="125"/>
      <c r="T11" s="126"/>
      <c r="U11" s="126"/>
    </row>
    <row r="12" s="2" customFormat="1" ht="20.1" customHeight="1" spans="1:21">
      <c r="A12" s="23"/>
      <c r="B12" s="24"/>
      <c r="C12" s="25"/>
      <c r="D12" s="25"/>
      <c r="E12" s="26"/>
      <c r="F12" s="27"/>
      <c r="G12" s="26"/>
      <c r="H12" s="26"/>
      <c r="I12" s="78" t="s">
        <v>66</v>
      </c>
      <c r="J12" s="74"/>
      <c r="K12" s="91"/>
      <c r="L12" s="74"/>
      <c r="M12" s="26"/>
      <c r="N12" s="81"/>
      <c r="O12" s="76" t="s">
        <v>61</v>
      </c>
      <c r="P12" s="92">
        <v>500000</v>
      </c>
      <c r="Q12" s="125"/>
      <c r="T12" s="126"/>
      <c r="U12" s="126"/>
    </row>
    <row r="13" s="3" customFormat="1" ht="20.1" customHeight="1" spans="1:21">
      <c r="A13" s="23"/>
      <c r="B13" s="31"/>
      <c r="C13" s="25"/>
      <c r="D13" s="25"/>
      <c r="E13" s="26"/>
      <c r="F13" s="27"/>
      <c r="G13" s="26"/>
      <c r="H13" s="26"/>
      <c r="I13" s="78"/>
      <c r="J13" s="74"/>
      <c r="K13" s="91"/>
      <c r="L13" s="74"/>
      <c r="M13" s="26"/>
      <c r="N13" s="81"/>
      <c r="O13" s="76"/>
      <c r="P13" s="93"/>
      <c r="Q13" s="125"/>
      <c r="R13" s="2"/>
      <c r="S13" s="2"/>
      <c r="T13" s="126"/>
      <c r="U13" s="126"/>
    </row>
    <row r="14" s="1" customFormat="1" ht="39" customHeight="1" spans="1:21">
      <c r="A14" s="18">
        <v>3</v>
      </c>
      <c r="B14" s="19">
        <v>43144</v>
      </c>
      <c r="C14" s="20" t="s">
        <v>34</v>
      </c>
      <c r="D14" s="20"/>
      <c r="E14" s="21">
        <v>381147.83</v>
      </c>
      <c r="F14" s="22">
        <v>43133</v>
      </c>
      <c r="G14" s="21">
        <v>381147.83</v>
      </c>
      <c r="H14" s="21"/>
      <c r="I14" s="73" t="s">
        <v>67</v>
      </c>
      <c r="J14" s="74">
        <v>0</v>
      </c>
      <c r="K14" s="75" t="s">
        <v>35</v>
      </c>
      <c r="L14" s="74">
        <v>33995</v>
      </c>
      <c r="M14" s="26">
        <v>500</v>
      </c>
      <c r="N14" s="76" t="s">
        <v>68</v>
      </c>
      <c r="O14" s="87" t="s">
        <v>58</v>
      </c>
      <c r="P14" s="77">
        <v>300000</v>
      </c>
      <c r="Q14" s="117"/>
      <c r="T14" s="5"/>
      <c r="U14" s="5"/>
    </row>
    <row r="15" s="1" customFormat="1" ht="20.25" customHeight="1" spans="1:21">
      <c r="A15" s="23"/>
      <c r="B15" s="24"/>
      <c r="C15" s="25"/>
      <c r="D15" s="25"/>
      <c r="E15" s="26"/>
      <c r="F15" s="27"/>
      <c r="G15" s="26"/>
      <c r="H15" s="26"/>
      <c r="I15" s="73"/>
      <c r="J15" s="74"/>
      <c r="K15" s="94" t="s">
        <v>69</v>
      </c>
      <c r="L15" s="79"/>
      <c r="M15" s="95">
        <f>E14-J14-L14-M14-P14</f>
        <v>46652.83</v>
      </c>
      <c r="N15" s="81" t="s">
        <v>70</v>
      </c>
      <c r="O15" s="89"/>
      <c r="P15" s="83"/>
      <c r="Q15" s="117"/>
      <c r="T15" s="5"/>
      <c r="U15" s="5"/>
    </row>
    <row r="16" s="1" customFormat="1" ht="36" customHeight="1" spans="1:21">
      <c r="A16" s="18">
        <v>4</v>
      </c>
      <c r="B16" s="19">
        <v>43976</v>
      </c>
      <c r="C16" s="20" t="s">
        <v>71</v>
      </c>
      <c r="D16" s="20"/>
      <c r="E16" s="21">
        <v>1324330</v>
      </c>
      <c r="F16" s="22"/>
      <c r="G16" s="21"/>
      <c r="H16" s="21"/>
      <c r="I16" s="73" t="s">
        <v>67</v>
      </c>
      <c r="J16" s="74">
        <v>0</v>
      </c>
      <c r="K16" s="84"/>
      <c r="L16" s="74">
        <v>113079.19</v>
      </c>
      <c r="M16" s="26">
        <v>200</v>
      </c>
      <c r="N16" s="76" t="s">
        <v>72</v>
      </c>
      <c r="O16" s="96" t="s">
        <v>73</v>
      </c>
      <c r="P16" s="86">
        <v>750000</v>
      </c>
      <c r="Q16" s="117"/>
      <c r="T16" s="5"/>
      <c r="U16" s="5"/>
    </row>
    <row r="17" s="1" customFormat="1" ht="36" customHeight="1" spans="1:21">
      <c r="A17" s="18"/>
      <c r="B17" s="19">
        <v>44053</v>
      </c>
      <c r="C17" s="20" t="s">
        <v>71</v>
      </c>
      <c r="D17" s="20"/>
      <c r="E17" s="21">
        <v>363446.23</v>
      </c>
      <c r="F17" s="22"/>
      <c r="G17" s="21"/>
      <c r="H17" s="32"/>
      <c r="I17" s="32"/>
      <c r="J17" s="32"/>
      <c r="K17" s="32"/>
      <c r="L17" s="32"/>
      <c r="M17" s="26">
        <v>18400</v>
      </c>
      <c r="N17" s="76"/>
      <c r="O17" s="76"/>
      <c r="P17" s="86"/>
      <c r="Q17" s="117"/>
      <c r="R17" s="1">
        <f>E7+E11+E14+P16</f>
        <v>6331147.83</v>
      </c>
      <c r="T17" s="5"/>
      <c r="U17" s="5"/>
    </row>
    <row r="18" s="1" customFormat="1" ht="20.25" customHeight="1" spans="1:30">
      <c r="A18" s="18"/>
      <c r="B18" s="19"/>
      <c r="C18" s="20"/>
      <c r="D18" s="20"/>
      <c r="E18" s="21"/>
      <c r="F18" s="22"/>
      <c r="G18" s="21"/>
      <c r="H18" s="21"/>
      <c r="I18" s="73"/>
      <c r="J18" s="74"/>
      <c r="K18" s="84"/>
      <c r="L18" s="74"/>
      <c r="M18" s="26"/>
      <c r="N18" s="76"/>
      <c r="O18" s="76"/>
      <c r="P18" s="86"/>
      <c r="Q18" s="117"/>
      <c r="R18" s="1">
        <f>R17/C4</f>
        <v>0.870988302772281</v>
      </c>
      <c r="S18" s="5"/>
      <c r="T18" s="5"/>
      <c r="U18" s="5">
        <f>E27/7250000</f>
        <v>1.00261021517241</v>
      </c>
      <c r="Y18" s="108" t="s">
        <v>40</v>
      </c>
      <c r="Z18" s="108"/>
      <c r="AA18" s="108"/>
      <c r="AB18" s="108"/>
      <c r="AC18" s="108"/>
      <c r="AD18" s="109"/>
    </row>
    <row r="19" s="1" customFormat="1" ht="20.25" customHeight="1" spans="1:21">
      <c r="A19" s="23"/>
      <c r="B19" s="24"/>
      <c r="C19" s="25"/>
      <c r="D19" s="25"/>
      <c r="E19" s="26"/>
      <c r="F19" s="27"/>
      <c r="G19" s="26"/>
      <c r="H19" s="26"/>
      <c r="I19" s="76"/>
      <c r="J19" s="74"/>
      <c r="K19" s="23"/>
      <c r="L19" s="74"/>
      <c r="M19" s="26">
        <v>-46652.83</v>
      </c>
      <c r="N19" s="81" t="s">
        <v>75</v>
      </c>
      <c r="O19" s="81"/>
      <c r="P19" s="74"/>
      <c r="Q19" s="117"/>
      <c r="R19" s="127">
        <f>E16-L16-M16-M17-M19-P16</f>
        <v>489303.64</v>
      </c>
      <c r="S19" s="128"/>
      <c r="T19" s="5"/>
      <c r="U19" s="5"/>
    </row>
    <row r="20" s="1" customFormat="1" ht="24" customHeight="1" spans="1:21">
      <c r="A20" s="23"/>
      <c r="B20" s="24"/>
      <c r="C20" s="25"/>
      <c r="D20" s="25"/>
      <c r="E20" s="26"/>
      <c r="F20" s="27"/>
      <c r="G20" s="26"/>
      <c r="H20" s="26"/>
      <c r="I20" s="76"/>
      <c r="J20" s="74"/>
      <c r="K20" s="23"/>
      <c r="L20" s="74"/>
      <c r="M20" s="26">
        <v>500</v>
      </c>
      <c r="N20" s="76" t="s">
        <v>76</v>
      </c>
      <c r="O20" s="76"/>
      <c r="P20" s="74"/>
      <c r="Q20" s="117">
        <f>E16+E17-L16-M16-M17-M19-M20-P16</f>
        <v>852249.87</v>
      </c>
      <c r="R20" s="1">
        <f>E27/C4</f>
        <v>1</v>
      </c>
      <c r="S20" s="5"/>
      <c r="T20" s="5"/>
      <c r="U20" s="5"/>
    </row>
    <row r="21" s="1" customFormat="1" ht="41" customHeight="1" spans="1:21">
      <c r="A21" s="23">
        <v>5</v>
      </c>
      <c r="B21" s="24">
        <v>44101</v>
      </c>
      <c r="C21" s="25" t="s">
        <v>79</v>
      </c>
      <c r="D21" s="21">
        <v>480000</v>
      </c>
      <c r="E21" s="26"/>
      <c r="F21" s="27"/>
      <c r="G21" s="26"/>
      <c r="H21" s="26"/>
      <c r="I21" s="76"/>
      <c r="J21" s="74"/>
      <c r="K21" s="23"/>
      <c r="L21" s="74"/>
      <c r="M21" s="26">
        <v>200</v>
      </c>
      <c r="N21" s="76" t="s">
        <v>72</v>
      </c>
      <c r="O21" s="96" t="s">
        <v>80</v>
      </c>
      <c r="P21" s="74">
        <v>240000</v>
      </c>
      <c r="Q21" s="117"/>
      <c r="S21" s="5"/>
      <c r="T21" s="5"/>
      <c r="U21" s="5">
        <f>C3*0.02</f>
        <v>147528.6958</v>
      </c>
    </row>
    <row r="22" s="1" customFormat="1" ht="35" customHeight="1" spans="1:24">
      <c r="A22" s="23"/>
      <c r="B22" s="24"/>
      <c r="C22" s="25"/>
      <c r="D22" s="25"/>
      <c r="E22" s="26"/>
      <c r="F22" s="27"/>
      <c r="G22" s="26"/>
      <c r="H22" s="26"/>
      <c r="I22" s="76"/>
      <c r="J22" s="74"/>
      <c r="K22" s="23"/>
      <c r="L22" s="74"/>
      <c r="M22" s="26"/>
      <c r="N22" s="76"/>
      <c r="O22" s="96" t="s">
        <v>81</v>
      </c>
      <c r="P22" s="74">
        <v>240000</v>
      </c>
      <c r="Q22" s="117"/>
      <c r="R22" s="144">
        <f>E28/C3</f>
        <v>0.0325360430658671</v>
      </c>
      <c r="S22" s="5"/>
      <c r="T22" s="5"/>
      <c r="U22" s="130">
        <f>U21-J7</f>
        <v>97528.6958</v>
      </c>
      <c r="X22" s="4"/>
    </row>
    <row r="23" s="1" customFormat="1" ht="35" customHeight="1" spans="1:24">
      <c r="A23" s="33">
        <v>6</v>
      </c>
      <c r="B23" s="34">
        <v>44103</v>
      </c>
      <c r="C23" s="35" t="s">
        <v>79</v>
      </c>
      <c r="D23" s="143">
        <v>240000</v>
      </c>
      <c r="E23" s="36"/>
      <c r="F23" s="37"/>
      <c r="G23" s="36"/>
      <c r="H23" s="36"/>
      <c r="I23" s="97"/>
      <c r="J23" s="98"/>
      <c r="K23" s="33"/>
      <c r="L23" s="98"/>
      <c r="M23" s="36">
        <v>100</v>
      </c>
      <c r="N23" s="97" t="s">
        <v>72</v>
      </c>
      <c r="O23" s="99" t="s">
        <v>82</v>
      </c>
      <c r="P23" s="98">
        <v>240000</v>
      </c>
      <c r="Q23" s="117"/>
      <c r="R23" s="144"/>
      <c r="S23" s="5"/>
      <c r="T23" s="5"/>
      <c r="U23" s="130"/>
      <c r="X23" s="4"/>
    </row>
    <row r="24" s="1" customFormat="1" ht="35" customHeight="1" spans="1:24">
      <c r="A24" s="33"/>
      <c r="B24" s="34"/>
      <c r="C24" s="35"/>
      <c r="D24" s="35"/>
      <c r="E24" s="36"/>
      <c r="F24" s="37"/>
      <c r="G24" s="36"/>
      <c r="H24" s="36"/>
      <c r="I24" s="97"/>
      <c r="J24" s="98"/>
      <c r="K24" s="33"/>
      <c r="L24" s="98"/>
      <c r="M24" s="36"/>
      <c r="N24" s="97"/>
      <c r="O24" s="99"/>
      <c r="P24" s="98"/>
      <c r="Q24" s="117"/>
      <c r="R24" s="144"/>
      <c r="S24" s="5"/>
      <c r="T24" s="5"/>
      <c r="U24" s="130"/>
      <c r="X24" s="4"/>
    </row>
    <row r="25" s="1" customFormat="1" ht="35" customHeight="1" spans="1:24">
      <c r="A25" s="33"/>
      <c r="B25" s="34"/>
      <c r="C25" s="35"/>
      <c r="D25" s="35"/>
      <c r="E25" s="36"/>
      <c r="F25" s="37"/>
      <c r="G25" s="36"/>
      <c r="H25" s="36"/>
      <c r="I25" s="97"/>
      <c r="J25" s="98"/>
      <c r="K25" s="33"/>
      <c r="L25" s="98"/>
      <c r="M25" s="36"/>
      <c r="N25" s="97"/>
      <c r="O25" s="99"/>
      <c r="P25" s="98"/>
      <c r="Q25" s="117"/>
      <c r="R25" s="144"/>
      <c r="S25" s="5"/>
      <c r="T25" s="5"/>
      <c r="U25" s="130"/>
      <c r="X25" s="4"/>
    </row>
    <row r="26" s="1" customFormat="1" ht="35" customHeight="1" spans="1:24">
      <c r="A26" s="33"/>
      <c r="B26" s="34"/>
      <c r="C26" s="35"/>
      <c r="D26" s="35"/>
      <c r="E26" s="36"/>
      <c r="F26" s="37"/>
      <c r="G26" s="36"/>
      <c r="H26" s="36"/>
      <c r="I26" s="97"/>
      <c r="J26" s="98"/>
      <c r="K26" s="33"/>
      <c r="L26" s="98"/>
      <c r="M26" s="36"/>
      <c r="N26" s="97"/>
      <c r="O26" s="99"/>
      <c r="P26" s="98"/>
      <c r="Q26" s="117"/>
      <c r="R26" s="144"/>
      <c r="S26" s="5"/>
      <c r="T26" s="5"/>
      <c r="U26" s="130"/>
      <c r="X26" s="4"/>
    </row>
    <row r="27" s="4" customFormat="1" ht="24.95" customHeight="1" spans="1:24">
      <c r="A27" s="9" t="s">
        <v>41</v>
      </c>
      <c r="B27" s="9"/>
      <c r="C27" s="38" t="s">
        <v>42</v>
      </c>
      <c r="D27" s="38">
        <f>SUM(D7:D26)</f>
        <v>720000</v>
      </c>
      <c r="E27" s="39">
        <f>SUM(E7:E26)</f>
        <v>7268924.06</v>
      </c>
      <c r="F27" s="38" t="s">
        <v>42</v>
      </c>
      <c r="G27" s="39">
        <f>SUM(G7:G26)</f>
        <v>5581147.83</v>
      </c>
      <c r="H27" s="39">
        <f>SUM(H7:H22)</f>
        <v>0</v>
      </c>
      <c r="I27" s="38" t="s">
        <v>42</v>
      </c>
      <c r="J27" s="39">
        <f>SUM(J7:J26)</f>
        <v>147528.7</v>
      </c>
      <c r="K27" s="38" t="s">
        <v>42</v>
      </c>
      <c r="L27" s="39">
        <f>SUM(L7:L26)</f>
        <v>302451.46</v>
      </c>
      <c r="M27" s="39">
        <f>SUM(M7:M26)</f>
        <v>20400</v>
      </c>
      <c r="N27" s="38" t="s">
        <v>42</v>
      </c>
      <c r="O27" s="38"/>
      <c r="P27" s="39">
        <f>SUM(P7:P26)</f>
        <v>6666594.03</v>
      </c>
      <c r="Q27" s="132">
        <f>E16-L16-M16-M17-P16</f>
        <v>442650.81</v>
      </c>
      <c r="R27" s="145" t="s">
        <v>47</v>
      </c>
      <c r="S27" s="5"/>
      <c r="T27" s="5"/>
      <c r="U27" s="5"/>
      <c r="V27" s="1"/>
      <c r="W27" s="1"/>
      <c r="X27" s="1"/>
    </row>
    <row r="28" s="1" customFormat="1" ht="26.1" customHeight="1" spans="1:21">
      <c r="A28" s="40" t="s">
        <v>43</v>
      </c>
      <c r="B28" s="40"/>
      <c r="C28" s="33" t="s">
        <v>44</v>
      </c>
      <c r="D28" s="41"/>
      <c r="E28" s="42">
        <v>240000</v>
      </c>
      <c r="F28" s="43"/>
      <c r="G28" s="43"/>
      <c r="H28" s="43"/>
      <c r="I28" s="100"/>
      <c r="J28" s="101" t="s">
        <v>45</v>
      </c>
      <c r="K28" s="102" t="s">
        <v>62</v>
      </c>
      <c r="L28" s="103"/>
      <c r="M28" s="103"/>
      <c r="N28" s="103"/>
      <c r="O28" s="103"/>
      <c r="P28" s="104"/>
      <c r="Q28" s="132"/>
      <c r="T28" s="5"/>
      <c r="U28" s="5"/>
    </row>
    <row r="29" s="1" customFormat="1" ht="26.1" customHeight="1" spans="1:21">
      <c r="A29" s="40"/>
      <c r="B29" s="40"/>
      <c r="C29" s="44" t="s">
        <v>48</v>
      </c>
      <c r="D29" s="45"/>
      <c r="E29" s="46">
        <f>E28</f>
        <v>240000</v>
      </c>
      <c r="F29" s="47"/>
      <c r="G29" s="47"/>
      <c r="H29" s="47"/>
      <c r="I29" s="105"/>
      <c r="J29" s="106"/>
      <c r="K29" s="107" t="s">
        <v>63</v>
      </c>
      <c r="L29" s="107"/>
      <c r="M29" s="107"/>
      <c r="N29" s="107"/>
      <c r="O29" s="107"/>
      <c r="P29" s="107"/>
      <c r="Q29" s="132">
        <f>E16+E17-L16-M16-M17-M19-M20</f>
        <v>1602249.87</v>
      </c>
      <c r="R29"/>
      <c r="S29" s="134"/>
      <c r="T29" s="135"/>
      <c r="U29" s="135"/>
    </row>
    <row r="30" s="1" customFormat="1" ht="45" customHeight="1" spans="1:21">
      <c r="A30" s="23" t="s">
        <v>50</v>
      </c>
      <c r="B30" s="48"/>
      <c r="C30" s="49" t="s">
        <v>38</v>
      </c>
      <c r="D30" s="50"/>
      <c r="E30" s="51" t="s">
        <v>77</v>
      </c>
      <c r="F30" s="51"/>
      <c r="G30" s="51"/>
      <c r="H30" s="51"/>
      <c r="I30" s="51"/>
      <c r="J30" s="51"/>
      <c r="K30" s="108"/>
      <c r="L30" s="108"/>
      <c r="M30" s="108"/>
      <c r="N30" s="108"/>
      <c r="O30" s="108"/>
      <c r="P30" s="109"/>
      <c r="Q30" s="117"/>
      <c r="S30" s="5"/>
      <c r="T30" s="5"/>
      <c r="U30" s="5"/>
    </row>
    <row r="31" s="1" customFormat="1" ht="45" customHeight="1" spans="1:21">
      <c r="A31" s="9" t="s">
        <v>51</v>
      </c>
      <c r="B31" s="9"/>
      <c r="C31" s="52" t="s">
        <v>52</v>
      </c>
      <c r="D31" s="53"/>
      <c r="E31" s="53"/>
      <c r="F31" s="53"/>
      <c r="G31" s="53"/>
      <c r="H31" s="53"/>
      <c r="I31" s="53"/>
      <c r="J31" s="53"/>
      <c r="K31" s="110"/>
      <c r="L31" s="110"/>
      <c r="M31" s="110"/>
      <c r="N31" s="110"/>
      <c r="O31" s="110"/>
      <c r="P31" s="111"/>
      <c r="Q31" s="117"/>
      <c r="S31" s="5"/>
      <c r="T31" s="5"/>
      <c r="U31" s="5"/>
    </row>
    <row r="32" s="1" customFormat="1" ht="45" customHeight="1" spans="1:21">
      <c r="A32" s="9" t="s">
        <v>53</v>
      </c>
      <c r="B32" s="9"/>
      <c r="C32" s="54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112"/>
      <c r="Q32" s="117"/>
      <c r="S32" s="5"/>
      <c r="T32" s="5"/>
      <c r="U32" s="134"/>
    </row>
    <row r="33" s="1" customFormat="1" ht="45" customHeight="1" spans="1:21">
      <c r="A33" s="9" t="s">
        <v>54</v>
      </c>
      <c r="B33" s="9"/>
      <c r="C33" s="56" t="s">
        <v>55</v>
      </c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113"/>
      <c r="Q33" s="117"/>
      <c r="S33" s="5"/>
      <c r="T33" s="5"/>
      <c r="U33" s="5"/>
    </row>
    <row r="34" s="1" customFormat="1" ht="42" customHeight="1" spans="1:21">
      <c r="A34" s="9" t="s">
        <v>56</v>
      </c>
      <c r="B34" s="9"/>
      <c r="C34" s="41"/>
      <c r="D34" s="58"/>
      <c r="E34" s="58"/>
      <c r="F34" s="58"/>
      <c r="G34" s="58"/>
      <c r="H34" s="59"/>
      <c r="I34" s="9" t="s">
        <v>65</v>
      </c>
      <c r="J34" s="9"/>
      <c r="K34" s="41"/>
      <c r="L34" s="58"/>
      <c r="M34" s="58"/>
      <c r="N34" s="58"/>
      <c r="O34" s="58"/>
      <c r="P34" s="59"/>
      <c r="Q34" s="117"/>
      <c r="S34" s="5"/>
      <c r="T34" s="5"/>
      <c r="U34" s="5"/>
    </row>
    <row r="35" s="1" customFormat="1" spans="2:21">
      <c r="B35" s="6"/>
      <c r="E35" s="7"/>
      <c r="F35" s="6"/>
      <c r="G35" s="7"/>
      <c r="H35" s="7"/>
      <c r="J35" s="7"/>
      <c r="L35" s="7"/>
      <c r="M35" s="7"/>
      <c r="P35" s="7"/>
      <c r="S35" s="5"/>
      <c r="T35" s="5"/>
      <c r="U35" s="5"/>
    </row>
    <row r="36" s="1" customFormat="1" spans="2:21">
      <c r="B36" s="6"/>
      <c r="E36" s="7"/>
      <c r="F36" s="6"/>
      <c r="G36" s="7"/>
      <c r="H36" s="7"/>
      <c r="J36" s="7"/>
      <c r="L36" s="7"/>
      <c r="M36" s="7"/>
      <c r="P36" s="7"/>
      <c r="S36" s="5"/>
      <c r="T36" s="5"/>
      <c r="U36" s="5"/>
    </row>
    <row r="37" s="1" customFormat="1" spans="2:23">
      <c r="B37" s="6"/>
      <c r="E37" s="7"/>
      <c r="F37" s="6"/>
      <c r="G37" s="7"/>
      <c r="H37" s="7"/>
      <c r="J37" s="7"/>
      <c r="L37" s="7"/>
      <c r="M37" s="7"/>
      <c r="P37" s="7"/>
      <c r="R37" s="5"/>
      <c r="S37" s="5"/>
      <c r="T37" s="5"/>
      <c r="U37" s="5"/>
      <c r="V37" s="5"/>
      <c r="W37" s="5"/>
    </row>
    <row r="38" s="1" customFormat="1" spans="18:24">
      <c r="R38" s="5"/>
      <c r="S38" s="5"/>
      <c r="T38" s="5"/>
      <c r="U38" s="5"/>
      <c r="V38" s="5"/>
      <c r="W38" s="5"/>
      <c r="X38" s="5"/>
    </row>
    <row r="39" s="5" customFormat="1" spans="2:2">
      <c r="B39"/>
    </row>
    <row r="40" s="5" customFormat="1" spans="18:23">
      <c r="R40" s="1"/>
      <c r="V40" s="1"/>
      <c r="W40" s="1"/>
    </row>
    <row r="41" s="5" customFormat="1" spans="18:24">
      <c r="R41" s="1"/>
      <c r="V41" s="1"/>
      <c r="W41" s="1"/>
      <c r="X41" s="1"/>
    </row>
  </sheetData>
  <mergeCells count="50">
    <mergeCell ref="A1:P1"/>
    <mergeCell ref="A2:B2"/>
    <mergeCell ref="C2:L2"/>
    <mergeCell ref="M2:N2"/>
    <mergeCell ref="O2:P2"/>
    <mergeCell ref="S2:T2"/>
    <mergeCell ref="A3:B3"/>
    <mergeCell ref="C3:G3"/>
    <mergeCell ref="I3:L3"/>
    <mergeCell ref="M3:N3"/>
    <mergeCell ref="O3:P3"/>
    <mergeCell ref="A4:B4"/>
    <mergeCell ref="C4:G4"/>
    <mergeCell ref="I4:L4"/>
    <mergeCell ref="M4:N4"/>
    <mergeCell ref="O4:P4"/>
    <mergeCell ref="B5:E5"/>
    <mergeCell ref="F5:G5"/>
    <mergeCell ref="I5:J5"/>
    <mergeCell ref="K5:L5"/>
    <mergeCell ref="M5:N5"/>
    <mergeCell ref="O5:P5"/>
    <mergeCell ref="Y18:AD18"/>
    <mergeCell ref="A27:B27"/>
    <mergeCell ref="E28:I28"/>
    <mergeCell ref="K28:P28"/>
    <mergeCell ref="E29:I29"/>
    <mergeCell ref="K29:P29"/>
    <mergeCell ref="A30:B30"/>
    <mergeCell ref="E30:J30"/>
    <mergeCell ref="K30:P30"/>
    <mergeCell ref="A31:B31"/>
    <mergeCell ref="C31:P31"/>
    <mergeCell ref="A32:B32"/>
    <mergeCell ref="C32:P32"/>
    <mergeCell ref="A33:B33"/>
    <mergeCell ref="C33:P33"/>
    <mergeCell ref="A34:B34"/>
    <mergeCell ref="C34:H34"/>
    <mergeCell ref="I34:J34"/>
    <mergeCell ref="K34:P34"/>
    <mergeCell ref="A5:A6"/>
    <mergeCell ref="A10:A11"/>
    <mergeCell ref="J28:J29"/>
    <mergeCell ref="O10:O11"/>
    <mergeCell ref="O14:O15"/>
    <mergeCell ref="P7:P8"/>
    <mergeCell ref="P10:P11"/>
    <mergeCell ref="P14:P15"/>
    <mergeCell ref="A28:B29"/>
  </mergeCells>
  <pageMargins left="0.75" right="0.75" top="1" bottom="1" header="0.5" footer="0.5"/>
  <headerFooter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41"/>
  <sheetViews>
    <sheetView tabSelected="1" topLeftCell="A10" workbookViewId="0">
      <selection activeCell="O17" sqref="O17"/>
    </sheetView>
  </sheetViews>
  <sheetFormatPr defaultColWidth="9" defaultRowHeight="13.5"/>
  <cols>
    <col min="1" max="1" width="3.625" style="1" customWidth="1"/>
    <col min="2" max="2" width="6.625" style="6" customWidth="1"/>
    <col min="3" max="3" width="3.625" style="1" customWidth="1"/>
    <col min="4" max="4" width="10.75" style="1" customWidth="1"/>
    <col min="5" max="5" width="11.375" style="7" customWidth="1"/>
    <col min="6" max="6" width="5.75" style="6" customWidth="1"/>
    <col min="7" max="7" width="10.125" style="7" customWidth="1"/>
    <col min="8" max="8" width="10.375" style="7" customWidth="1"/>
    <col min="9" max="9" width="4.875" style="1" customWidth="1"/>
    <col min="10" max="10" width="9.75" style="7" customWidth="1"/>
    <col min="11" max="11" width="4.125" style="1" customWidth="1"/>
    <col min="12" max="12" width="9.875" style="7" customWidth="1"/>
    <col min="13" max="13" width="9.375" style="7" customWidth="1"/>
    <col min="14" max="14" width="5.5" style="1" customWidth="1"/>
    <col min="15" max="15" width="28.25" style="1" customWidth="1"/>
    <col min="16" max="16" width="9.25" style="7" customWidth="1"/>
    <col min="17" max="17" width="11.125" style="1" customWidth="1"/>
    <col min="18" max="18" width="15" style="1" customWidth="1"/>
    <col min="19" max="19" width="6.25" style="5" customWidth="1"/>
    <col min="20" max="20" width="8.625" style="5" customWidth="1"/>
    <col min="21" max="21" width="23.75" style="5" customWidth="1"/>
    <col min="22" max="22" width="10.5" style="1" customWidth="1"/>
    <col min="23" max="23" width="11.875" style="1" customWidth="1"/>
    <col min="24" max="25" width="9" style="1"/>
    <col min="26" max="26" width="11.125" style="1" customWidth="1"/>
    <col min="27" max="27" width="11.25" style="1" customWidth="1"/>
    <col min="28" max="28" width="27" style="1" customWidth="1"/>
    <col min="29" max="29" width="21.375" style="1" customWidth="1"/>
    <col min="30" max="33" width="9" style="1"/>
    <col min="34" max="34" width="14.75" style="1" customWidth="1"/>
    <col min="35" max="16384" width="9" style="1"/>
  </cols>
  <sheetData>
    <row r="1" s="1" customFormat="1" ht="20.25" customHeight="1" spans="1:2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114"/>
      <c r="R1" s="31" t="s">
        <v>1</v>
      </c>
      <c r="S1" s="5"/>
      <c r="T1" s="5"/>
      <c r="U1" s="5"/>
    </row>
    <row r="2" s="1" customFormat="1" ht="24.95" customHeight="1" spans="1:37">
      <c r="A2" s="9" t="s">
        <v>2</v>
      </c>
      <c r="B2" s="9"/>
      <c r="C2" s="10" t="s">
        <v>3</v>
      </c>
      <c r="D2" s="11"/>
      <c r="E2" s="11"/>
      <c r="F2" s="11"/>
      <c r="G2" s="11"/>
      <c r="H2" s="11"/>
      <c r="I2" s="11"/>
      <c r="J2" s="11"/>
      <c r="K2" s="11"/>
      <c r="L2" s="60"/>
      <c r="M2" s="61" t="s">
        <v>4</v>
      </c>
      <c r="N2" s="62"/>
      <c r="O2" s="63" t="s">
        <v>5</v>
      </c>
      <c r="P2" s="64"/>
      <c r="Q2" s="115"/>
      <c r="R2" s="115"/>
      <c r="S2" s="116"/>
      <c r="T2" s="116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</row>
    <row r="3" s="1" customFormat="1" ht="24.95" customHeight="1" spans="1:37">
      <c r="A3" s="9" t="s">
        <v>6</v>
      </c>
      <c r="B3" s="9"/>
      <c r="C3" s="12">
        <v>7376434.79</v>
      </c>
      <c r="D3" s="13"/>
      <c r="E3" s="13"/>
      <c r="F3" s="13"/>
      <c r="G3" s="14"/>
      <c r="H3" s="15" t="s">
        <v>7</v>
      </c>
      <c r="I3" s="65" t="s">
        <v>8</v>
      </c>
      <c r="J3" s="66"/>
      <c r="K3" s="66"/>
      <c r="L3" s="67"/>
      <c r="M3" s="9" t="s">
        <v>9</v>
      </c>
      <c r="N3" s="9"/>
      <c r="O3" s="68" t="s">
        <v>10</v>
      </c>
      <c r="P3" s="69"/>
      <c r="Q3" s="117"/>
      <c r="R3" s="118" t="s">
        <v>5</v>
      </c>
      <c r="S3" s="119">
        <v>95</v>
      </c>
      <c r="T3" s="119">
        <v>4448</v>
      </c>
      <c r="U3" s="120" t="s">
        <v>3</v>
      </c>
      <c r="V3" s="121" t="s">
        <v>8</v>
      </c>
      <c r="W3" s="122">
        <v>7376434.79</v>
      </c>
      <c r="X3" s="123" t="s">
        <v>11</v>
      </c>
      <c r="Y3" s="136" t="s">
        <v>12</v>
      </c>
      <c r="Z3" s="137" t="s">
        <v>13</v>
      </c>
      <c r="AA3" s="138" t="s">
        <v>10</v>
      </c>
      <c r="AB3" s="138" t="s">
        <v>10</v>
      </c>
      <c r="AC3" s="139" t="s">
        <v>14</v>
      </c>
      <c r="AD3" s="140" t="s">
        <v>15</v>
      </c>
      <c r="AE3" s="141"/>
      <c r="AF3" s="142"/>
      <c r="AG3" s="117"/>
      <c r="AH3" s="117"/>
      <c r="AI3" s="117"/>
      <c r="AJ3" s="117"/>
      <c r="AK3" s="117"/>
    </row>
    <row r="4" s="1" customFormat="1" ht="24.95" customHeight="1" spans="1:18">
      <c r="A4" s="9" t="s">
        <v>16</v>
      </c>
      <c r="B4" s="9"/>
      <c r="C4" s="12">
        <v>7268924.06</v>
      </c>
      <c r="D4" s="13"/>
      <c r="E4" s="13"/>
      <c r="F4" s="13"/>
      <c r="G4" s="14"/>
      <c r="H4" s="15" t="s">
        <v>17</v>
      </c>
      <c r="I4" s="12"/>
      <c r="J4" s="13"/>
      <c r="K4" s="13"/>
      <c r="L4" s="14"/>
      <c r="M4" s="9" t="s">
        <v>18</v>
      </c>
      <c r="N4" s="9"/>
      <c r="O4" s="70">
        <v>4448</v>
      </c>
      <c r="P4" s="71"/>
      <c r="Q4" s="117"/>
      <c r="R4" s="124"/>
    </row>
    <row r="5" s="1" customFormat="1" ht="24.95" customHeight="1" spans="1:21">
      <c r="A5" s="9" t="s">
        <v>19</v>
      </c>
      <c r="B5" s="9" t="s">
        <v>20</v>
      </c>
      <c r="C5" s="9"/>
      <c r="D5" s="9"/>
      <c r="E5" s="9"/>
      <c r="F5" s="9" t="s">
        <v>21</v>
      </c>
      <c r="G5" s="9"/>
      <c r="H5" s="16" t="s">
        <v>22</v>
      </c>
      <c r="I5" s="9" t="s">
        <v>23</v>
      </c>
      <c r="J5" s="9"/>
      <c r="K5" s="9" t="s">
        <v>24</v>
      </c>
      <c r="L5" s="9"/>
      <c r="M5" s="9" t="s">
        <v>25</v>
      </c>
      <c r="N5" s="9"/>
      <c r="O5" s="72" t="s">
        <v>26</v>
      </c>
      <c r="P5" s="72"/>
      <c r="Q5" s="117"/>
      <c r="S5" s="5"/>
      <c r="T5" s="5"/>
      <c r="U5" s="5"/>
    </row>
    <row r="6" s="1" customFormat="1" ht="24.95" customHeight="1" spans="1:21">
      <c r="A6" s="9"/>
      <c r="B6" s="17" t="s">
        <v>27</v>
      </c>
      <c r="C6" s="9" t="s">
        <v>28</v>
      </c>
      <c r="D6" s="9" t="s">
        <v>78</v>
      </c>
      <c r="E6" s="16" t="s">
        <v>29</v>
      </c>
      <c r="F6" s="17" t="s">
        <v>27</v>
      </c>
      <c r="G6" s="16" t="s">
        <v>29</v>
      </c>
      <c r="H6" s="16" t="s">
        <v>29</v>
      </c>
      <c r="I6" s="9" t="s">
        <v>30</v>
      </c>
      <c r="J6" s="16" t="s">
        <v>29</v>
      </c>
      <c r="K6" s="9" t="s">
        <v>31</v>
      </c>
      <c r="L6" s="15" t="s">
        <v>29</v>
      </c>
      <c r="M6" s="16" t="s">
        <v>29</v>
      </c>
      <c r="N6" s="9" t="s">
        <v>32</v>
      </c>
      <c r="O6" s="72" t="s">
        <v>33</v>
      </c>
      <c r="P6" s="72" t="s">
        <v>29</v>
      </c>
      <c r="Q6" s="117"/>
      <c r="T6" s="5"/>
      <c r="U6" s="5"/>
    </row>
    <row r="7" s="2" customFormat="1" ht="56.25" customHeight="1" spans="1:21">
      <c r="A7" s="18">
        <v>1</v>
      </c>
      <c r="B7" s="19">
        <v>42759</v>
      </c>
      <c r="C7" s="20" t="s">
        <v>34</v>
      </c>
      <c r="D7" s="20"/>
      <c r="E7" s="21">
        <v>2500000</v>
      </c>
      <c r="F7" s="22">
        <v>42757</v>
      </c>
      <c r="G7" s="21">
        <v>2500000</v>
      </c>
      <c r="H7" s="21"/>
      <c r="I7" s="73">
        <v>0.02</v>
      </c>
      <c r="J7" s="74">
        <f>E7*0.02</f>
        <v>50000</v>
      </c>
      <c r="K7" s="75" t="s">
        <v>35</v>
      </c>
      <c r="L7" s="74">
        <v>149445.21</v>
      </c>
      <c r="M7" s="26">
        <v>500</v>
      </c>
      <c r="N7" s="76" t="s">
        <v>36</v>
      </c>
      <c r="O7" s="76"/>
      <c r="P7" s="77">
        <f>ROUNDUP(E7-J7-L7-M7-M8,2)</f>
        <v>2235054.79</v>
      </c>
      <c r="Q7" s="125"/>
      <c r="T7" s="126"/>
      <c r="U7" s="126"/>
    </row>
    <row r="8" s="2" customFormat="1" ht="24.95" customHeight="1" spans="1:21">
      <c r="A8" s="23"/>
      <c r="B8" s="24"/>
      <c r="C8" s="25"/>
      <c r="D8" s="25"/>
      <c r="E8" s="26"/>
      <c r="F8" s="27"/>
      <c r="G8" s="26"/>
      <c r="H8" s="26"/>
      <c r="I8" s="73"/>
      <c r="J8" s="74"/>
      <c r="K8" s="78" t="s">
        <v>37</v>
      </c>
      <c r="L8" s="79"/>
      <c r="M8" s="80">
        <v>65000</v>
      </c>
      <c r="N8" s="81"/>
      <c r="O8" s="82"/>
      <c r="P8" s="83"/>
      <c r="Q8" s="125"/>
      <c r="T8" s="126"/>
      <c r="U8" s="126"/>
    </row>
    <row r="9" s="2" customFormat="1" customHeight="1" spans="1:21">
      <c r="A9" s="18"/>
      <c r="B9" s="19"/>
      <c r="C9" s="20"/>
      <c r="D9" s="20"/>
      <c r="E9" s="21"/>
      <c r="F9" s="22"/>
      <c r="G9" s="21"/>
      <c r="H9" s="21"/>
      <c r="I9" s="73"/>
      <c r="J9" s="74"/>
      <c r="K9" s="84"/>
      <c r="L9" s="74"/>
      <c r="M9" s="85"/>
      <c r="N9" s="76"/>
      <c r="O9" s="76"/>
      <c r="P9" s="86"/>
      <c r="Q9" s="125"/>
      <c r="T9" s="126"/>
      <c r="U9" s="126"/>
    </row>
    <row r="10" s="2" customFormat="1" ht="27.75" customHeight="1" spans="1:21">
      <c r="A10" s="28">
        <v>2</v>
      </c>
      <c r="B10" s="29" t="s">
        <v>57</v>
      </c>
      <c r="C10" s="20"/>
      <c r="D10" s="20"/>
      <c r="E10" s="21"/>
      <c r="F10" s="22"/>
      <c r="G10" s="21"/>
      <c r="H10" s="21"/>
      <c r="I10" s="73"/>
      <c r="J10" s="74"/>
      <c r="K10" s="84"/>
      <c r="L10" s="74"/>
      <c r="M10" s="80">
        <v>-65000</v>
      </c>
      <c r="N10" s="76"/>
      <c r="O10" s="87" t="s">
        <v>58</v>
      </c>
      <c r="P10" s="88">
        <f>ROUNDUP(E11-J11-L11-M11-M10-M12-P12,2)</f>
        <v>2161539.24</v>
      </c>
      <c r="Q10" s="125"/>
      <c r="T10" s="126"/>
      <c r="U10" s="126"/>
    </row>
    <row r="11" s="2" customFormat="1" ht="46.5" customHeight="1" spans="1:21">
      <c r="A11" s="30"/>
      <c r="B11" s="19">
        <v>42901</v>
      </c>
      <c r="C11" s="20" t="s">
        <v>34</v>
      </c>
      <c r="D11" s="20"/>
      <c r="E11" s="21">
        <v>2700000</v>
      </c>
      <c r="F11" s="22">
        <v>42894</v>
      </c>
      <c r="G11" s="21">
        <v>2700000</v>
      </c>
      <c r="H11" s="21"/>
      <c r="I11" s="73" t="s">
        <v>59</v>
      </c>
      <c r="J11" s="74">
        <v>97528.7</v>
      </c>
      <c r="K11" s="75" t="s">
        <v>35</v>
      </c>
      <c r="L11" s="74">
        <v>5932.06</v>
      </c>
      <c r="M11" s="26">
        <v>0</v>
      </c>
      <c r="N11" s="76"/>
      <c r="O11" s="89"/>
      <c r="P11" s="90"/>
      <c r="Q11" s="125"/>
      <c r="T11" s="126"/>
      <c r="U11" s="126"/>
    </row>
    <row r="12" s="2" customFormat="1" ht="20.1" customHeight="1" spans="1:21">
      <c r="A12" s="23"/>
      <c r="B12" s="24"/>
      <c r="C12" s="25"/>
      <c r="D12" s="25"/>
      <c r="E12" s="26"/>
      <c r="F12" s="27"/>
      <c r="G12" s="26"/>
      <c r="H12" s="26"/>
      <c r="I12" s="78" t="s">
        <v>66</v>
      </c>
      <c r="J12" s="74"/>
      <c r="K12" s="91"/>
      <c r="L12" s="74"/>
      <c r="M12" s="26"/>
      <c r="N12" s="81"/>
      <c r="O12" s="76" t="s">
        <v>61</v>
      </c>
      <c r="P12" s="92">
        <v>500000</v>
      </c>
      <c r="Q12" s="125"/>
      <c r="T12" s="126"/>
      <c r="U12" s="126"/>
    </row>
    <row r="13" s="3" customFormat="1" ht="20.1" customHeight="1" spans="1:21">
      <c r="A13" s="23"/>
      <c r="B13" s="31"/>
      <c r="C13" s="25"/>
      <c r="D13" s="25"/>
      <c r="E13" s="26"/>
      <c r="F13" s="27"/>
      <c r="G13" s="26"/>
      <c r="H13" s="26"/>
      <c r="I13" s="78"/>
      <c r="J13" s="74"/>
      <c r="K13" s="91"/>
      <c r="L13" s="74"/>
      <c r="M13" s="26"/>
      <c r="N13" s="81"/>
      <c r="O13" s="76"/>
      <c r="P13" s="93"/>
      <c r="Q13" s="125"/>
      <c r="R13" s="2"/>
      <c r="S13" s="2"/>
      <c r="T13" s="126"/>
      <c r="U13" s="126"/>
    </row>
    <row r="14" s="1" customFormat="1" ht="39" customHeight="1" spans="1:21">
      <c r="A14" s="18">
        <v>3</v>
      </c>
      <c r="B14" s="19">
        <v>43144</v>
      </c>
      <c r="C14" s="20" t="s">
        <v>34</v>
      </c>
      <c r="D14" s="20"/>
      <c r="E14" s="21">
        <v>381147.83</v>
      </c>
      <c r="F14" s="22">
        <v>43133</v>
      </c>
      <c r="G14" s="21">
        <v>381147.83</v>
      </c>
      <c r="H14" s="21"/>
      <c r="I14" s="73" t="s">
        <v>67</v>
      </c>
      <c r="J14" s="74">
        <v>0</v>
      </c>
      <c r="K14" s="75" t="s">
        <v>35</v>
      </c>
      <c r="L14" s="74">
        <v>33995</v>
      </c>
      <c r="M14" s="26">
        <v>500</v>
      </c>
      <c r="N14" s="76" t="s">
        <v>68</v>
      </c>
      <c r="O14" s="87" t="s">
        <v>58</v>
      </c>
      <c r="P14" s="77">
        <v>300000</v>
      </c>
      <c r="Q14" s="117"/>
      <c r="T14" s="5"/>
      <c r="U14" s="5"/>
    </row>
    <row r="15" s="1" customFormat="1" ht="20.25" customHeight="1" spans="1:21">
      <c r="A15" s="23"/>
      <c r="B15" s="24"/>
      <c r="C15" s="25"/>
      <c r="D15" s="25"/>
      <c r="E15" s="26"/>
      <c r="F15" s="27"/>
      <c r="G15" s="26"/>
      <c r="H15" s="26"/>
      <c r="I15" s="73"/>
      <c r="J15" s="74"/>
      <c r="K15" s="94" t="s">
        <v>69</v>
      </c>
      <c r="L15" s="79"/>
      <c r="M15" s="95">
        <f>E14-J14-L14-M14-P14</f>
        <v>46652.83</v>
      </c>
      <c r="N15" s="81" t="s">
        <v>70</v>
      </c>
      <c r="O15" s="89"/>
      <c r="P15" s="83"/>
      <c r="Q15" s="117"/>
      <c r="T15" s="5"/>
      <c r="U15" s="5"/>
    </row>
    <row r="16" s="1" customFormat="1" ht="36" customHeight="1" spans="1:21">
      <c r="A16" s="18">
        <v>4</v>
      </c>
      <c r="B16" s="19">
        <v>43976</v>
      </c>
      <c r="C16" s="20" t="s">
        <v>71</v>
      </c>
      <c r="D16" s="20"/>
      <c r="E16" s="21">
        <v>1324330</v>
      </c>
      <c r="F16" s="22"/>
      <c r="G16" s="21"/>
      <c r="H16" s="21"/>
      <c r="I16" s="73" t="s">
        <v>67</v>
      </c>
      <c r="J16" s="74">
        <v>0</v>
      </c>
      <c r="K16" s="84"/>
      <c r="L16" s="74">
        <v>113079.19</v>
      </c>
      <c r="M16" s="26">
        <v>200</v>
      </c>
      <c r="N16" s="76" t="s">
        <v>72</v>
      </c>
      <c r="O16" s="96" t="s">
        <v>83</v>
      </c>
      <c r="P16" s="86">
        <v>750000</v>
      </c>
      <c r="Q16" s="117"/>
      <c r="T16" s="5"/>
      <c r="U16" s="5"/>
    </row>
    <row r="17" s="1" customFormat="1" ht="36" customHeight="1" spans="1:21">
      <c r="A17" s="18"/>
      <c r="B17" s="19">
        <v>44053</v>
      </c>
      <c r="C17" s="20" t="s">
        <v>71</v>
      </c>
      <c r="D17" s="20"/>
      <c r="E17" s="21">
        <v>363446.23</v>
      </c>
      <c r="F17" s="22"/>
      <c r="G17" s="21"/>
      <c r="H17" s="32"/>
      <c r="I17" s="32"/>
      <c r="J17" s="32"/>
      <c r="K17" s="32"/>
      <c r="L17" s="32"/>
      <c r="M17" s="26">
        <v>18400</v>
      </c>
      <c r="N17" s="76"/>
      <c r="O17" s="76"/>
      <c r="P17" s="86"/>
      <c r="Q17" s="117"/>
      <c r="R17" s="1">
        <f>E7+E11+E14+P16</f>
        <v>6331147.83</v>
      </c>
      <c r="T17" s="5"/>
      <c r="U17" s="5"/>
    </row>
    <row r="18" s="1" customFormat="1" ht="20.25" customHeight="1" spans="1:30">
      <c r="A18" s="18"/>
      <c r="B18" s="19"/>
      <c r="C18" s="20"/>
      <c r="D18" s="20"/>
      <c r="E18" s="21"/>
      <c r="F18" s="22"/>
      <c r="G18" s="21"/>
      <c r="H18" s="21"/>
      <c r="I18" s="73"/>
      <c r="J18" s="74"/>
      <c r="K18" s="84"/>
      <c r="L18" s="74"/>
      <c r="M18" s="26"/>
      <c r="N18" s="76"/>
      <c r="O18" s="76"/>
      <c r="P18" s="86"/>
      <c r="Q18" s="117"/>
      <c r="R18" s="1">
        <f>R17/C4</f>
        <v>0.870988302772281</v>
      </c>
      <c r="S18" s="5"/>
      <c r="T18" s="5"/>
      <c r="U18" s="5">
        <f>E27/7250000</f>
        <v>1.00261021517241</v>
      </c>
      <c r="Y18" s="108" t="s">
        <v>40</v>
      </c>
      <c r="Z18" s="108"/>
      <c r="AA18" s="108"/>
      <c r="AB18" s="108"/>
      <c r="AC18" s="108"/>
      <c r="AD18" s="109"/>
    </row>
    <row r="19" s="1" customFormat="1" ht="20.25" customHeight="1" spans="1:21">
      <c r="A19" s="23"/>
      <c r="B19" s="24"/>
      <c r="C19" s="25"/>
      <c r="D19" s="25"/>
      <c r="E19" s="26"/>
      <c r="F19" s="27"/>
      <c r="G19" s="26"/>
      <c r="H19" s="26"/>
      <c r="I19" s="76"/>
      <c r="J19" s="74"/>
      <c r="K19" s="23"/>
      <c r="L19" s="74"/>
      <c r="M19" s="26">
        <v>-46652.83</v>
      </c>
      <c r="N19" s="81" t="s">
        <v>75</v>
      </c>
      <c r="O19" s="81"/>
      <c r="P19" s="74"/>
      <c r="Q19" s="117"/>
      <c r="R19" s="127">
        <f>E16-L16-M16-M17-M19-P16</f>
        <v>489303.64</v>
      </c>
      <c r="S19" s="128"/>
      <c r="T19" s="5"/>
      <c r="U19" s="5"/>
    </row>
    <row r="20" s="1" customFormat="1" ht="24" customHeight="1" spans="1:21">
      <c r="A20" s="23"/>
      <c r="B20" s="24"/>
      <c r="C20" s="25"/>
      <c r="D20" s="25"/>
      <c r="E20" s="26"/>
      <c r="F20" s="27"/>
      <c r="G20" s="26"/>
      <c r="H20" s="26"/>
      <c r="I20" s="76"/>
      <c r="J20" s="74"/>
      <c r="K20" s="23"/>
      <c r="L20" s="74"/>
      <c r="M20" s="26">
        <v>500</v>
      </c>
      <c r="N20" s="76" t="s">
        <v>76</v>
      </c>
      <c r="O20" s="76"/>
      <c r="P20" s="74"/>
      <c r="Q20" s="117">
        <f>E16+E17-L16-M16-M17-M19-M20-P16</f>
        <v>852249.87</v>
      </c>
      <c r="R20" s="1">
        <f>E27/C4</f>
        <v>1</v>
      </c>
      <c r="S20" s="5"/>
      <c r="T20" s="5"/>
      <c r="U20" s="5"/>
    </row>
    <row r="21" s="1" customFormat="1" ht="41" customHeight="1" spans="1:21">
      <c r="A21" s="23">
        <v>5</v>
      </c>
      <c r="B21" s="24">
        <v>44101</v>
      </c>
      <c r="C21" s="25" t="s">
        <v>79</v>
      </c>
      <c r="D21" s="21">
        <v>480000</v>
      </c>
      <c r="E21" s="26"/>
      <c r="F21" s="27"/>
      <c r="G21" s="26"/>
      <c r="H21" s="26"/>
      <c r="I21" s="76"/>
      <c r="J21" s="74"/>
      <c r="K21" s="23"/>
      <c r="L21" s="74"/>
      <c r="M21" s="26">
        <v>200</v>
      </c>
      <c r="N21" s="76" t="s">
        <v>72</v>
      </c>
      <c r="O21" s="96" t="s">
        <v>80</v>
      </c>
      <c r="P21" s="74">
        <v>240000</v>
      </c>
      <c r="Q21" s="117"/>
      <c r="S21" s="5"/>
      <c r="T21" s="5"/>
      <c r="U21" s="5">
        <f>C3*0.02</f>
        <v>147528.6958</v>
      </c>
    </row>
    <row r="22" s="1" customFormat="1" ht="35" customHeight="1" spans="1:24">
      <c r="A22" s="23"/>
      <c r="B22" s="24"/>
      <c r="C22" s="25"/>
      <c r="D22" s="25"/>
      <c r="E22" s="26"/>
      <c r="F22" s="27"/>
      <c r="G22" s="26"/>
      <c r="H22" s="26"/>
      <c r="I22" s="76"/>
      <c r="J22" s="74"/>
      <c r="K22" s="23"/>
      <c r="L22" s="74"/>
      <c r="M22" s="26"/>
      <c r="N22" s="76"/>
      <c r="O22" s="96" t="s">
        <v>81</v>
      </c>
      <c r="P22" s="74">
        <v>240000</v>
      </c>
      <c r="Q22" s="117"/>
      <c r="R22" s="129">
        <f>E28/C3</f>
        <v>0.113910567085756</v>
      </c>
      <c r="S22" s="5"/>
      <c r="T22" s="5"/>
      <c r="U22" s="130">
        <f>U21-J7</f>
        <v>97528.6958</v>
      </c>
      <c r="X22" s="4"/>
    </row>
    <row r="23" s="1" customFormat="1" ht="35" customHeight="1" spans="1:24">
      <c r="A23" s="23">
        <v>6</v>
      </c>
      <c r="B23" s="24">
        <v>44103</v>
      </c>
      <c r="C23" s="25" t="s">
        <v>79</v>
      </c>
      <c r="D23" s="21">
        <v>240000</v>
      </c>
      <c r="E23" s="26"/>
      <c r="F23" s="27"/>
      <c r="G23" s="26"/>
      <c r="H23" s="26"/>
      <c r="I23" s="76"/>
      <c r="J23" s="74"/>
      <c r="K23" s="23"/>
      <c r="L23" s="74"/>
      <c r="M23" s="26">
        <v>100</v>
      </c>
      <c r="N23" s="76" t="s">
        <v>72</v>
      </c>
      <c r="O23" s="96" t="s">
        <v>82</v>
      </c>
      <c r="P23" s="74">
        <v>240000</v>
      </c>
      <c r="Q23" s="117"/>
      <c r="R23" s="129"/>
      <c r="S23" s="5"/>
      <c r="T23" s="5"/>
      <c r="U23" s="130"/>
      <c r="X23" s="4"/>
    </row>
    <row r="24" s="1" customFormat="1" ht="35" customHeight="1" spans="1:24">
      <c r="A24" s="33">
        <v>7</v>
      </c>
      <c r="B24" s="34">
        <v>44117</v>
      </c>
      <c r="C24" s="35"/>
      <c r="D24" s="35"/>
      <c r="E24" s="36"/>
      <c r="F24" s="37"/>
      <c r="G24" s="36"/>
      <c r="H24" s="36"/>
      <c r="I24" s="97"/>
      <c r="J24" s="98"/>
      <c r="K24" s="33"/>
      <c r="L24" s="98">
        <v>10896</v>
      </c>
      <c r="M24" s="36">
        <v>300</v>
      </c>
      <c r="N24" s="97" t="s">
        <v>72</v>
      </c>
      <c r="O24" s="99" t="s">
        <v>83</v>
      </c>
      <c r="P24" s="98">
        <v>810000</v>
      </c>
      <c r="Q24" s="117"/>
      <c r="R24" s="129"/>
      <c r="S24" s="5"/>
      <c r="T24" s="5"/>
      <c r="U24" s="130"/>
      <c r="X24" s="4"/>
    </row>
    <row r="25" s="1" customFormat="1" ht="35" customHeight="1" spans="1:24">
      <c r="A25" s="33"/>
      <c r="B25" s="34"/>
      <c r="C25" s="35"/>
      <c r="D25" s="35"/>
      <c r="E25" s="36"/>
      <c r="F25" s="37"/>
      <c r="G25" s="36"/>
      <c r="H25" s="36"/>
      <c r="I25" s="97"/>
      <c r="J25" s="98"/>
      <c r="K25" s="33"/>
      <c r="L25" s="98"/>
      <c r="M25" s="36">
        <v>500</v>
      </c>
      <c r="N25" s="97" t="s">
        <v>84</v>
      </c>
      <c r="O25" s="99" t="s">
        <v>85</v>
      </c>
      <c r="P25" s="98">
        <v>30253.87</v>
      </c>
      <c r="Q25" s="117"/>
      <c r="R25" s="129"/>
      <c r="S25" s="5"/>
      <c r="T25" s="5"/>
      <c r="U25" s="130"/>
      <c r="X25" s="4"/>
    </row>
    <row r="26" s="1" customFormat="1" ht="35" customHeight="1" spans="1:24">
      <c r="A26" s="33"/>
      <c r="B26" s="34"/>
      <c r="C26" s="35"/>
      <c r="D26" s="35"/>
      <c r="E26" s="36"/>
      <c r="F26" s="37"/>
      <c r="G26" s="36"/>
      <c r="H26" s="36"/>
      <c r="I26" s="97"/>
      <c r="J26" s="98"/>
      <c r="K26" s="33"/>
      <c r="L26" s="98"/>
      <c r="M26" s="36"/>
      <c r="N26" s="97"/>
      <c r="O26" s="99"/>
      <c r="P26" s="98"/>
      <c r="Q26" s="117"/>
      <c r="R26" s="131"/>
      <c r="S26" s="5"/>
      <c r="T26" s="5"/>
      <c r="U26" s="130"/>
      <c r="X26" s="4"/>
    </row>
    <row r="27" s="4" customFormat="1" ht="24.95" customHeight="1" spans="1:24">
      <c r="A27" s="9" t="s">
        <v>41</v>
      </c>
      <c r="B27" s="9"/>
      <c r="C27" s="38" t="s">
        <v>42</v>
      </c>
      <c r="D27" s="38">
        <f t="shared" ref="D27:G27" si="0">SUM(D7:D26)</f>
        <v>720000</v>
      </c>
      <c r="E27" s="39">
        <f t="shared" si="0"/>
        <v>7268924.06</v>
      </c>
      <c r="F27" s="38" t="s">
        <v>42</v>
      </c>
      <c r="G27" s="39">
        <f t="shared" si="0"/>
        <v>5581147.83</v>
      </c>
      <c r="H27" s="39">
        <f>SUM(H7:H22)</f>
        <v>0</v>
      </c>
      <c r="I27" s="38" t="s">
        <v>42</v>
      </c>
      <c r="J27" s="39">
        <f t="shared" ref="J27:M27" si="1">SUM(J7:J26)</f>
        <v>147528.7</v>
      </c>
      <c r="K27" s="38" t="s">
        <v>42</v>
      </c>
      <c r="L27" s="39">
        <f t="shared" si="1"/>
        <v>313347.46</v>
      </c>
      <c r="M27" s="39">
        <f t="shared" si="1"/>
        <v>21200</v>
      </c>
      <c r="N27" s="38" t="s">
        <v>42</v>
      </c>
      <c r="O27" s="38"/>
      <c r="P27" s="39">
        <f>SUM(P7:P26)</f>
        <v>7506847.9</v>
      </c>
      <c r="Q27" s="132">
        <f>E16-L16-M16-M17-P16</f>
        <v>442650.81</v>
      </c>
      <c r="R27" s="133"/>
      <c r="S27" s="5"/>
      <c r="T27" s="5"/>
      <c r="U27" s="5"/>
      <c r="V27" s="1"/>
      <c r="W27" s="1"/>
      <c r="X27" s="1"/>
    </row>
    <row r="28" s="1" customFormat="1" ht="26.1" customHeight="1" spans="1:21">
      <c r="A28" s="40" t="s">
        <v>43</v>
      </c>
      <c r="B28" s="40"/>
      <c r="C28" s="33" t="s">
        <v>44</v>
      </c>
      <c r="D28" s="41"/>
      <c r="E28" s="42">
        <f>P24+P25</f>
        <v>840253.87</v>
      </c>
      <c r="F28" s="43"/>
      <c r="G28" s="43"/>
      <c r="H28" s="43"/>
      <c r="I28" s="100"/>
      <c r="J28" s="101" t="s">
        <v>45</v>
      </c>
      <c r="K28" s="102" t="s">
        <v>62</v>
      </c>
      <c r="L28" s="103"/>
      <c r="M28" s="103"/>
      <c r="N28" s="103"/>
      <c r="O28" s="103"/>
      <c r="P28" s="104"/>
      <c r="Q28" s="132"/>
      <c r="T28" s="5"/>
      <c r="U28" s="5"/>
    </row>
    <row r="29" s="1" customFormat="1" ht="26.1" customHeight="1" spans="1:21">
      <c r="A29" s="40"/>
      <c r="B29" s="40"/>
      <c r="C29" s="44" t="s">
        <v>48</v>
      </c>
      <c r="D29" s="45"/>
      <c r="E29" s="46">
        <f>E28</f>
        <v>840253.87</v>
      </c>
      <c r="F29" s="47"/>
      <c r="G29" s="47"/>
      <c r="H29" s="47"/>
      <c r="I29" s="105"/>
      <c r="J29" s="106"/>
      <c r="K29" s="107" t="s">
        <v>63</v>
      </c>
      <c r="L29" s="107"/>
      <c r="M29" s="107"/>
      <c r="N29" s="107"/>
      <c r="O29" s="107"/>
      <c r="P29" s="107"/>
      <c r="Q29" s="132">
        <f>E16+E17-L16-M16-M17-M19-M20</f>
        <v>1602249.87</v>
      </c>
      <c r="R29"/>
      <c r="S29" s="134"/>
      <c r="T29" s="135"/>
      <c r="U29" s="135"/>
    </row>
    <row r="30" s="1" customFormat="1" ht="45" customHeight="1" spans="1:21">
      <c r="A30" s="23" t="s">
        <v>50</v>
      </c>
      <c r="B30" s="48"/>
      <c r="C30" s="49" t="s">
        <v>38</v>
      </c>
      <c r="D30" s="50"/>
      <c r="E30" s="51" t="s">
        <v>77</v>
      </c>
      <c r="F30" s="51"/>
      <c r="G30" s="51"/>
      <c r="H30" s="51"/>
      <c r="I30" s="51"/>
      <c r="J30" s="51"/>
      <c r="K30" s="108"/>
      <c r="L30" s="108"/>
      <c r="M30" s="108"/>
      <c r="N30" s="108"/>
      <c r="O30" s="108"/>
      <c r="P30" s="109"/>
      <c r="Q30" s="117"/>
      <c r="S30" s="5"/>
      <c r="T30" s="5"/>
      <c r="U30" s="5"/>
    </row>
    <row r="31" s="1" customFormat="1" ht="45" customHeight="1" spans="1:21">
      <c r="A31" s="9" t="s">
        <v>51</v>
      </c>
      <c r="B31" s="9"/>
      <c r="C31" s="52" t="s">
        <v>52</v>
      </c>
      <c r="D31" s="53"/>
      <c r="E31" s="53"/>
      <c r="F31" s="53"/>
      <c r="G31" s="53"/>
      <c r="H31" s="53"/>
      <c r="I31" s="53"/>
      <c r="J31" s="53"/>
      <c r="K31" s="110"/>
      <c r="L31" s="110"/>
      <c r="M31" s="110"/>
      <c r="N31" s="110"/>
      <c r="O31" s="110"/>
      <c r="P31" s="111"/>
      <c r="Q31" s="117"/>
      <c r="S31" s="5"/>
      <c r="T31" s="5"/>
      <c r="U31" s="5"/>
    </row>
    <row r="32" s="1" customFormat="1" ht="45" customHeight="1" spans="1:21">
      <c r="A32" s="9" t="s">
        <v>53</v>
      </c>
      <c r="B32" s="9"/>
      <c r="C32" s="54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112"/>
      <c r="Q32" s="117"/>
      <c r="S32" s="5"/>
      <c r="T32" s="5"/>
      <c r="U32" s="134"/>
    </row>
    <row r="33" s="1" customFormat="1" ht="45" customHeight="1" spans="1:21">
      <c r="A33" s="9" t="s">
        <v>54</v>
      </c>
      <c r="B33" s="9"/>
      <c r="C33" s="56" t="s">
        <v>55</v>
      </c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113"/>
      <c r="Q33" s="117"/>
      <c r="S33" s="5"/>
      <c r="T33" s="5"/>
      <c r="U33" s="5"/>
    </row>
    <row r="34" s="1" customFormat="1" ht="42" customHeight="1" spans="1:21">
      <c r="A34" s="9" t="s">
        <v>56</v>
      </c>
      <c r="B34" s="9"/>
      <c r="C34" s="41"/>
      <c r="D34" s="58"/>
      <c r="E34" s="58"/>
      <c r="F34" s="58"/>
      <c r="G34" s="58"/>
      <c r="H34" s="59"/>
      <c r="I34" s="9" t="s">
        <v>65</v>
      </c>
      <c r="J34" s="9"/>
      <c r="K34" s="41"/>
      <c r="L34" s="58"/>
      <c r="M34" s="58"/>
      <c r="N34" s="58"/>
      <c r="O34" s="58"/>
      <c r="P34" s="59"/>
      <c r="Q34" s="117"/>
      <c r="S34" s="5"/>
      <c r="T34" s="5"/>
      <c r="U34" s="5"/>
    </row>
    <row r="35" s="1" customFormat="1" spans="2:21">
      <c r="B35" s="6"/>
      <c r="E35" s="7"/>
      <c r="F35" s="6"/>
      <c r="G35" s="7"/>
      <c r="H35" s="7"/>
      <c r="J35" s="7"/>
      <c r="L35" s="7"/>
      <c r="M35" s="7"/>
      <c r="P35" s="7"/>
      <c r="S35" s="5"/>
      <c r="T35" s="5"/>
      <c r="U35" s="5"/>
    </row>
    <row r="36" s="1" customFormat="1" spans="2:21">
      <c r="B36" s="6"/>
      <c r="E36" s="7"/>
      <c r="F36" s="6"/>
      <c r="G36" s="7"/>
      <c r="H36" s="7"/>
      <c r="J36" s="7"/>
      <c r="L36" s="7"/>
      <c r="M36" s="7"/>
      <c r="P36" s="7"/>
      <c r="S36" s="5"/>
      <c r="T36" s="5"/>
      <c r="U36" s="5"/>
    </row>
    <row r="37" s="1" customFormat="1" spans="2:23">
      <c r="B37" s="6"/>
      <c r="E37" s="7"/>
      <c r="F37" s="6"/>
      <c r="G37" s="7"/>
      <c r="H37" s="7"/>
      <c r="J37" s="7"/>
      <c r="L37" s="7"/>
      <c r="M37" s="7"/>
      <c r="P37" s="7"/>
      <c r="R37" s="5"/>
      <c r="S37" s="5"/>
      <c r="T37" s="5"/>
      <c r="U37" s="5"/>
      <c r="V37" s="5"/>
      <c r="W37" s="5"/>
    </row>
    <row r="38" s="1" customFormat="1" spans="18:24">
      <c r="R38" s="5"/>
      <c r="S38" s="5"/>
      <c r="T38" s="5"/>
      <c r="U38" s="5"/>
      <c r="V38" s="5"/>
      <c r="W38" s="5"/>
      <c r="X38" s="5"/>
    </row>
    <row r="39" s="5" customFormat="1" spans="2:2">
      <c r="B39"/>
    </row>
    <row r="40" s="5" customFormat="1" spans="18:23">
      <c r="R40" s="1"/>
      <c r="V40" s="1"/>
      <c r="W40" s="1"/>
    </row>
    <row r="41" s="5" customFormat="1" spans="18:24">
      <c r="R41" s="1"/>
      <c r="V41" s="1"/>
      <c r="W41" s="1"/>
      <c r="X41" s="1"/>
    </row>
  </sheetData>
  <mergeCells count="50">
    <mergeCell ref="A1:P1"/>
    <mergeCell ref="A2:B2"/>
    <mergeCell ref="C2:L2"/>
    <mergeCell ref="M2:N2"/>
    <mergeCell ref="O2:P2"/>
    <mergeCell ref="S2:T2"/>
    <mergeCell ref="A3:B3"/>
    <mergeCell ref="C3:G3"/>
    <mergeCell ref="I3:L3"/>
    <mergeCell ref="M3:N3"/>
    <mergeCell ref="O3:P3"/>
    <mergeCell ref="A4:B4"/>
    <mergeCell ref="C4:G4"/>
    <mergeCell ref="I4:L4"/>
    <mergeCell ref="M4:N4"/>
    <mergeCell ref="O4:P4"/>
    <mergeCell ref="B5:E5"/>
    <mergeCell ref="F5:G5"/>
    <mergeCell ref="I5:J5"/>
    <mergeCell ref="K5:L5"/>
    <mergeCell ref="M5:N5"/>
    <mergeCell ref="O5:P5"/>
    <mergeCell ref="Y18:AD18"/>
    <mergeCell ref="A27:B27"/>
    <mergeCell ref="E28:I28"/>
    <mergeCell ref="K28:P28"/>
    <mergeCell ref="E29:I29"/>
    <mergeCell ref="K29:P29"/>
    <mergeCell ref="A30:B30"/>
    <mergeCell ref="E30:J30"/>
    <mergeCell ref="K30:P30"/>
    <mergeCell ref="A31:B31"/>
    <mergeCell ref="C31:P31"/>
    <mergeCell ref="A32:B32"/>
    <mergeCell ref="C32:P32"/>
    <mergeCell ref="A33:B33"/>
    <mergeCell ref="C33:P33"/>
    <mergeCell ref="A34:B34"/>
    <mergeCell ref="C34:H34"/>
    <mergeCell ref="I34:J34"/>
    <mergeCell ref="K34:P34"/>
    <mergeCell ref="A5:A6"/>
    <mergeCell ref="A10:A11"/>
    <mergeCell ref="J28:J29"/>
    <mergeCell ref="O10:O11"/>
    <mergeCell ref="O14:O15"/>
    <mergeCell ref="P7:P8"/>
    <mergeCell ref="P10:P11"/>
    <mergeCell ref="P14:P15"/>
    <mergeCell ref="A28:B29"/>
  </mergeCells>
  <pageMargins left="0.75" right="0.75" top="1" bottom="1" header="0.5" footer="0.5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4448-1</vt:lpstr>
      <vt:lpstr>4448-(2)</vt:lpstr>
      <vt:lpstr>4448-(3)</vt:lpstr>
      <vt:lpstr>4-1</vt:lpstr>
      <vt:lpstr>4-2</vt:lpstr>
      <vt:lpstr>4-3</vt:lpstr>
      <vt:lpstr>4-4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朱敏</cp:lastModifiedBy>
  <dcterms:created xsi:type="dcterms:W3CDTF">2017-01-21T06:29:00Z</dcterms:created>
  <cp:lastPrinted>2017-06-26T07:24:00Z</cp:lastPrinted>
  <dcterms:modified xsi:type="dcterms:W3CDTF">2020-11-06T01:18:37Z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