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</sheets>
  <definedNames>
    <definedName name="_xlnm._FilterDatabase" localSheetId="0" hidden="1">Sheet1!$A$13:$O$55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<sst xmlns="http://schemas.openxmlformats.org/spreadsheetml/2006/main" count="150" uniqueCount="84">
  <si>
    <t>神湾镇宥南村最后一公里工程二期</t>
  </si>
  <si>
    <t>中标日期</t>
  </si>
  <si>
    <t>中标价</t>
  </si>
  <si>
    <t>负责人</t>
  </si>
  <si>
    <t>冯伟志</t>
  </si>
  <si>
    <t>建设单位</t>
  </si>
  <si>
    <t>中山市神湾镇建设发展有限公司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</si>
  <si>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</si>
  <si>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</si>
  <si>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</si>
  <si>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</si>
  <si>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</si>
  <si>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</si>
  <si>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</si>
  <si>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</si>
  <si>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</si>
  <si>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</si>
  <si>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</si>
  <si>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</si>
  <si>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</si>
  <si>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</si>
  <si>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</si>
  <si>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</si>
  <si>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</si>
  <si>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</si>
  <si>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</si>
  <si>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</si>
  <si>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</si>
  <si>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</si>
  <si>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</si>
  <si>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</si>
  <si>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</si>
  <si>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</si>
  <si>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</si>
  <si>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</si>
  <si>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</si>
  <si>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</si>
  <si>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中山晟誉建筑材料贸易有限公司</t>
  </si>
  <si>
    <t>中山市东峻混凝土有限公司三乡分公司</t>
  </si>
  <si>
    <t>徽行</t>
  </si>
  <si>
    <t>杨佰恩</t>
  </si>
  <si>
    <t>中山中包劳务咨询有限公司</t>
  </si>
  <si>
    <t>劳务费</t>
  </si>
  <si>
    <t>碎石</t>
  </si>
  <si>
    <t>中山市神湾镇扬光土石方工程部</t>
  </si>
  <si>
    <t>石粉</t>
  </si>
  <si>
    <t>劳务派遣</t>
  </si>
  <si>
    <t>中山市海顺建材有限公司</t>
  </si>
  <si>
    <t>矿渣粉</t>
  </si>
  <si>
    <t>中山顺利通沥青机械施工有限公司</t>
  </si>
  <si>
    <t>机械租赁</t>
  </si>
  <si>
    <t>没付供应商</t>
  </si>
  <si>
    <t>中山市东峻混凝土有限公司</t>
  </si>
  <si>
    <t>混凝土</t>
  </si>
  <si>
    <t>周转金</t>
  </si>
  <si>
    <t>扣</t>
  </si>
  <si>
    <t>手续费</t>
  </si>
  <si>
    <t>暂扣</t>
  </si>
  <si>
    <t>退损失准备金</t>
  </si>
  <si>
    <t>第四次</t>
  </si>
  <si>
    <t>税金</t>
  </si>
  <si>
    <t>损失准备金</t>
  </si>
  <si>
    <t>第三次</t>
  </si>
  <si>
    <t>18.3月开票扣税</t>
  </si>
  <si>
    <t>第二次</t>
  </si>
  <si>
    <t>17.7月开票扣税</t>
  </si>
  <si>
    <t>第一次</t>
  </si>
  <si>
    <t>16.12月开票扣税</t>
  </si>
  <si>
    <t>代办费</t>
  </si>
  <si>
    <t>管理费2%</t>
  </si>
  <si>
    <t>尚需提供成本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</si>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</sst>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1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8" fontId="4" fillId="4" borderId="2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8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78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topLeftCell="A15" workbookViewId="0">
      <selection activeCell="H31" sqref="H3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4.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42548</v>
      </c>
      <c r="C2" s="11" t="s">
        <v>2</v>
      </c>
      <c r="D2" s="12">
        <v>1063180</v>
      </c>
      <c r="E2" s="13" t="s">
        <v>3</v>
      </c>
      <c r="F2" s="12" t="s">
        <v>4</v>
      </c>
      <c r="G2" s="14" t="s">
        <v>5</v>
      </c>
      <c r="H2" s="15" t="s">
        <v>6</v>
      </c>
      <c r="I2" s="50"/>
      <c r="J2" s="51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2"/>
      <c r="J3" s="17"/>
      <c r="K3" s="17"/>
      <c r="L3" s="17"/>
    </row>
    <row r="4" ht="18" customHeight="1" spans="1:12">
      <c r="A4" s="2" t="s">
        <v>9</v>
      </c>
      <c r="H4" s="17"/>
      <c r="I4" s="52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42721</v>
      </c>
      <c r="B7" s="12">
        <f>G7/(1+C7+E7)</f>
        <v>360360.36036036</v>
      </c>
      <c r="C7" s="22">
        <v>0.02</v>
      </c>
      <c r="D7" s="23">
        <f>G7/(1+E7+C7)*C7</f>
        <v>7207.20720720721</v>
      </c>
      <c r="E7" s="22">
        <v>0.09</v>
      </c>
      <c r="F7" s="12">
        <f>G7/(1+C7+E7)*E7</f>
        <v>32432.4324324324</v>
      </c>
      <c r="G7" s="24">
        <v>400000</v>
      </c>
      <c r="H7" s="21">
        <v>42726</v>
      </c>
      <c r="I7" s="12">
        <v>400000</v>
      </c>
      <c r="J7" s="43" t="s">
        <v>21</v>
      </c>
    </row>
    <row r="8" ht="18" customHeight="1" spans="1:11">
      <c r="A8" s="21">
        <v>42921</v>
      </c>
      <c r="B8" s="12">
        <f t="shared" ref="B8:B10" si="0">G8/(1+C8+E8)</f>
        <v>135135.135135135</v>
      </c>
      <c r="C8" s="22">
        <v>0.02</v>
      </c>
      <c r="D8" s="23">
        <f t="shared" ref="D8:D10" si="1">G8/(1+E8+C8)*C8</f>
        <v>2702.7027027027</v>
      </c>
      <c r="E8" s="22">
        <v>0.09</v>
      </c>
      <c r="F8" s="12">
        <f t="shared" ref="F8:F10" si="2">G8/(1+C8+E8)*E8</f>
        <v>12162.1621621622</v>
      </c>
      <c r="G8" s="24">
        <v>150000</v>
      </c>
      <c r="H8" s="21">
        <v>42964</v>
      </c>
      <c r="I8" s="12">
        <v>150000</v>
      </c>
      <c r="J8" s="43" t="s">
        <v>21</v>
      </c>
      <c r="K8" s="6">
        <f>I16+I18+I19+I20</f>
        <v>153691.61</v>
      </c>
    </row>
    <row r="9" ht="18" customHeight="1" spans="1:10">
      <c r="A9" s="21">
        <v>43172</v>
      </c>
      <c r="B9" s="12">
        <f t="shared" si="0"/>
        <v>176569.090909091</v>
      </c>
      <c r="C9" s="22">
        <v>0.02</v>
      </c>
      <c r="D9" s="23">
        <f t="shared" si="1"/>
        <v>3531.38181818182</v>
      </c>
      <c r="E9" s="22">
        <v>0.08</v>
      </c>
      <c r="F9" s="12">
        <f t="shared" si="2"/>
        <v>14125.5272727273</v>
      </c>
      <c r="G9" s="24">
        <v>194226</v>
      </c>
      <c r="H9" s="21">
        <v>43224</v>
      </c>
      <c r="I9" s="12">
        <v>194226</v>
      </c>
      <c r="J9" s="43" t="s">
        <v>21</v>
      </c>
    </row>
    <row r="10" ht="18" customHeight="1" spans="1:10">
      <c r="A10" s="21">
        <v>43480</v>
      </c>
      <c r="B10" s="12">
        <f t="shared" si="0"/>
        <v>289958.181818182</v>
      </c>
      <c r="C10" s="22">
        <v>0.02</v>
      </c>
      <c r="D10" s="23">
        <f t="shared" si="1"/>
        <v>5799.16363636364</v>
      </c>
      <c r="E10" s="22">
        <v>0.08</v>
      </c>
      <c r="F10" s="12">
        <f t="shared" si="2"/>
        <v>23196.6545454545</v>
      </c>
      <c r="G10" s="24">
        <v>318954</v>
      </c>
      <c r="H10" s="21">
        <v>43497</v>
      </c>
      <c r="I10" s="12">
        <v>318954</v>
      </c>
      <c r="J10" s="43" t="s">
        <v>21</v>
      </c>
    </row>
    <row r="11" ht="18" customHeight="1" spans="1:10">
      <c r="A11" s="25" t="s">
        <v>22</v>
      </c>
      <c r="B11" s="26">
        <f>SUM(B7:B10)</f>
        <v>962022.768222768</v>
      </c>
      <c r="C11" s="27"/>
      <c r="D11" s="28">
        <f t="shared" ref="D11:G11" si="3">SUM(D7:D10)</f>
        <v>19240.4553644554</v>
      </c>
      <c r="E11" s="27"/>
      <c r="F11" s="29">
        <f t="shared" si="3"/>
        <v>81916.7764127764</v>
      </c>
      <c r="G11" s="28">
        <f t="shared" si="3"/>
        <v>1063180</v>
      </c>
      <c r="H11" s="30"/>
      <c r="I11" s="28">
        <f>SUM(I7:I10)</f>
        <v>1063180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9" t="s">
        <v>25</v>
      </c>
      <c r="C13" s="18" t="s">
        <v>26</v>
      </c>
      <c r="D13" s="18" t="s">
        <v>27</v>
      </c>
      <c r="E13" s="18" t="s">
        <v>16</v>
      </c>
      <c r="F13" s="19" t="s">
        <v>28</v>
      </c>
      <c r="G13" s="19" t="s">
        <v>14</v>
      </c>
      <c r="H13" s="18" t="s">
        <v>29</v>
      </c>
      <c r="I13" s="19" t="s">
        <v>30</v>
      </c>
      <c r="J13" s="18" t="s">
        <v>20</v>
      </c>
      <c r="K13" s="53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</row>
    <row r="14" s="1" customFormat="1" ht="18" customHeight="1" spans="1:16">
      <c r="A14" s="32">
        <v>42705</v>
      </c>
      <c r="B14" s="16">
        <f>ROUND(G14/(1+E14),2)</f>
        <v>128205.13</v>
      </c>
      <c r="C14" s="33">
        <v>2</v>
      </c>
      <c r="D14" s="34" t="s">
        <v>36</v>
      </c>
      <c r="E14" s="35">
        <v>0.17</v>
      </c>
      <c r="F14" s="16">
        <f>ROUND(G14/(1+E14)*E14,2)</f>
        <v>21794.87</v>
      </c>
      <c r="G14" s="24">
        <v>150000</v>
      </c>
      <c r="H14" s="10">
        <v>42752</v>
      </c>
      <c r="I14" s="54">
        <v>150000</v>
      </c>
      <c r="J14" s="55" t="s">
        <v>21</v>
      </c>
      <c r="K14" s="56" t="s">
        <v>37</v>
      </c>
      <c r="L14" s="57"/>
      <c r="M14" s="55"/>
      <c r="N14" s="55"/>
      <c r="O14" s="57"/>
      <c r="P14" s="58"/>
    </row>
    <row r="15" s="1" customFormat="1" ht="18" customHeight="1" spans="1:16">
      <c r="A15" s="32">
        <v>42705</v>
      </c>
      <c r="B15" s="16">
        <f t="shared" ref="B15:B43" si="4">ROUND(G15/(1+E15),2)</f>
        <v>242718.45</v>
      </c>
      <c r="C15" s="33">
        <v>3</v>
      </c>
      <c r="D15" s="34" t="s">
        <v>36</v>
      </c>
      <c r="E15" s="35">
        <v>0.03</v>
      </c>
      <c r="F15" s="16">
        <f t="shared" ref="F15:F43" si="5">ROUND(G15/(1+E15)*E15,2)</f>
        <v>7281.55</v>
      </c>
      <c r="G15" s="24">
        <v>250000</v>
      </c>
      <c r="H15" s="10">
        <v>42752</v>
      </c>
      <c r="I15" s="54">
        <v>246308.39</v>
      </c>
      <c r="J15" s="55" t="s">
        <v>21</v>
      </c>
      <c r="K15" s="56" t="s">
        <v>38</v>
      </c>
      <c r="L15" s="57"/>
      <c r="M15" s="55"/>
      <c r="N15" s="55"/>
      <c r="O15" s="57"/>
      <c r="P15" s="58"/>
    </row>
    <row r="16" s="1" customFormat="1" ht="18" customHeight="1" spans="1:16">
      <c r="A16" s="32"/>
      <c r="B16" s="16">
        <f t="shared" si="4"/>
        <v>0</v>
      </c>
      <c r="C16" s="33"/>
      <c r="D16" s="34"/>
      <c r="E16" s="35"/>
      <c r="F16" s="16">
        <f t="shared" si="5"/>
        <v>0</v>
      </c>
      <c r="G16" s="24"/>
      <c r="H16" s="10">
        <v>42891</v>
      </c>
      <c r="I16" s="59">
        <v>3691.61</v>
      </c>
      <c r="J16" s="55" t="s">
        <v>21</v>
      </c>
      <c r="K16" s="56" t="s">
        <v>38</v>
      </c>
      <c r="L16" s="57"/>
      <c r="M16" s="55"/>
      <c r="N16" s="55"/>
      <c r="O16" s="57"/>
      <c r="P16" s="58"/>
    </row>
    <row r="17" s="1" customFormat="1" ht="18" customHeight="1" spans="1:16">
      <c r="A17" s="32"/>
      <c r="B17" s="16">
        <f t="shared" si="4"/>
        <v>0</v>
      </c>
      <c r="C17" s="33"/>
      <c r="D17" s="34"/>
      <c r="E17" s="35"/>
      <c r="F17" s="16">
        <f t="shared" si="5"/>
        <v>0</v>
      </c>
      <c r="G17" s="24"/>
      <c r="H17" s="10">
        <v>42873</v>
      </c>
      <c r="I17" s="59">
        <v>-3691.61</v>
      </c>
      <c r="J17" s="55" t="s">
        <v>39</v>
      </c>
      <c r="K17" s="56" t="s">
        <v>40</v>
      </c>
      <c r="L17" s="57"/>
      <c r="M17" s="55"/>
      <c r="N17" s="55"/>
      <c r="O17" s="57"/>
      <c r="P17" s="58"/>
    </row>
    <row r="18" s="1" customFormat="1" ht="18" customHeight="1" spans="1:16">
      <c r="A18" s="32">
        <v>42917</v>
      </c>
      <c r="B18" s="16">
        <f t="shared" si="4"/>
        <v>100943.4</v>
      </c>
      <c r="C18" s="33">
        <v>2</v>
      </c>
      <c r="D18" s="34" t="s">
        <v>36</v>
      </c>
      <c r="E18" s="35">
        <v>0.06</v>
      </c>
      <c r="F18" s="16">
        <f t="shared" si="5"/>
        <v>6056.6</v>
      </c>
      <c r="G18" s="24">
        <v>107000</v>
      </c>
      <c r="H18" s="10">
        <v>42972</v>
      </c>
      <c r="I18" s="59">
        <v>38100</v>
      </c>
      <c r="J18" s="55" t="s">
        <v>21</v>
      </c>
      <c r="K18" s="56" t="s">
        <v>41</v>
      </c>
      <c r="L18" s="57" t="s">
        <v>42</v>
      </c>
      <c r="M18" s="55"/>
      <c r="N18" s="55"/>
      <c r="O18" s="57"/>
      <c r="P18" s="58"/>
    </row>
    <row r="19" s="1" customFormat="1" ht="18" customHeight="1" spans="1:16">
      <c r="A19" s="32"/>
      <c r="B19" s="16">
        <f t="shared" si="4"/>
        <v>0</v>
      </c>
      <c r="C19" s="33"/>
      <c r="D19" s="34"/>
      <c r="E19" s="35"/>
      <c r="F19" s="16">
        <f t="shared" si="5"/>
        <v>0</v>
      </c>
      <c r="G19" s="24"/>
      <c r="H19" s="10">
        <v>42975</v>
      </c>
      <c r="I19" s="59">
        <v>68900</v>
      </c>
      <c r="J19" s="55" t="s">
        <v>21</v>
      </c>
      <c r="K19" s="56" t="s">
        <v>41</v>
      </c>
      <c r="L19" s="57"/>
      <c r="M19" s="55"/>
      <c r="N19" s="55"/>
      <c r="O19" s="57"/>
      <c r="P19" s="58"/>
    </row>
    <row r="20" s="1" customFormat="1" ht="18" customHeight="1" spans="1:16">
      <c r="A20" s="32">
        <v>42917</v>
      </c>
      <c r="B20" s="16">
        <f t="shared" si="4"/>
        <v>36752.14</v>
      </c>
      <c r="C20" s="33">
        <v>1</v>
      </c>
      <c r="D20" s="34" t="s">
        <v>36</v>
      </c>
      <c r="E20" s="35">
        <v>0.17</v>
      </c>
      <c r="F20" s="16">
        <f t="shared" si="5"/>
        <v>6247.86</v>
      </c>
      <c r="G20" s="24">
        <v>43000</v>
      </c>
      <c r="H20" s="10">
        <v>43004</v>
      </c>
      <c r="I20" s="59">
        <v>43000</v>
      </c>
      <c r="J20" s="55" t="s">
        <v>21</v>
      </c>
      <c r="K20" s="56" t="s">
        <v>37</v>
      </c>
      <c r="L20" s="57" t="s">
        <v>43</v>
      </c>
      <c r="M20" s="55"/>
      <c r="N20" s="55"/>
      <c r="O20" s="57"/>
      <c r="P20" s="58"/>
    </row>
    <row r="21" s="1" customFormat="1" ht="18" customHeight="1" spans="1:16">
      <c r="A21" s="32"/>
      <c r="B21" s="16">
        <f t="shared" si="4"/>
        <v>0</v>
      </c>
      <c r="C21" s="33"/>
      <c r="D21" s="34"/>
      <c r="E21" s="35"/>
      <c r="F21" s="16">
        <f t="shared" si="5"/>
        <v>0</v>
      </c>
      <c r="G21" s="24"/>
      <c r="H21" s="10">
        <v>42996</v>
      </c>
      <c r="I21" s="59">
        <v>-22225.9</v>
      </c>
      <c r="J21" s="55" t="s">
        <v>39</v>
      </c>
      <c r="K21" s="56"/>
      <c r="L21" s="57"/>
      <c r="M21" s="55"/>
      <c r="N21" s="55"/>
      <c r="O21" s="57"/>
      <c r="P21" s="58"/>
    </row>
    <row r="22" s="1" customFormat="1" ht="18" customHeight="1" spans="1:16">
      <c r="A22" s="32">
        <v>43177</v>
      </c>
      <c r="B22" s="16">
        <f t="shared" si="4"/>
        <v>37735.85</v>
      </c>
      <c r="C22" s="33">
        <v>1</v>
      </c>
      <c r="D22" s="34" t="s">
        <v>36</v>
      </c>
      <c r="E22" s="35">
        <v>0.06</v>
      </c>
      <c r="F22" s="16">
        <f t="shared" si="5"/>
        <v>2264.15</v>
      </c>
      <c r="G22" s="24">
        <v>40000</v>
      </c>
      <c r="H22" s="10">
        <v>43364</v>
      </c>
      <c r="I22" s="54">
        <v>31386</v>
      </c>
      <c r="J22" s="55" t="s">
        <v>21</v>
      </c>
      <c r="K22" s="56" t="s">
        <v>41</v>
      </c>
      <c r="L22" s="57" t="s">
        <v>42</v>
      </c>
      <c r="M22" s="55"/>
      <c r="N22" s="55"/>
      <c r="O22" s="57"/>
      <c r="P22" s="58"/>
    </row>
    <row r="23" s="1" customFormat="1" ht="18" customHeight="1" spans="1:16">
      <c r="A23" s="32"/>
      <c r="B23" s="16"/>
      <c r="C23" s="33"/>
      <c r="D23" s="34"/>
      <c r="E23" s="35"/>
      <c r="F23" s="16"/>
      <c r="G23" s="24"/>
      <c r="H23" s="10">
        <v>43364</v>
      </c>
      <c r="I23" s="59">
        <v>8614</v>
      </c>
      <c r="J23" s="55" t="s">
        <v>21</v>
      </c>
      <c r="K23" s="56" t="s">
        <v>41</v>
      </c>
      <c r="L23" s="57" t="s">
        <v>42</v>
      </c>
      <c r="M23" s="55"/>
      <c r="N23" s="55"/>
      <c r="O23" s="57"/>
      <c r="P23" s="58"/>
    </row>
    <row r="24" s="1" customFormat="1" ht="18" customHeight="1" spans="1:16">
      <c r="A24" s="32"/>
      <c r="B24" s="16"/>
      <c r="C24" s="33"/>
      <c r="D24" s="34"/>
      <c r="E24" s="35"/>
      <c r="F24" s="16"/>
      <c r="G24" s="24"/>
      <c r="H24" s="10">
        <v>43364</v>
      </c>
      <c r="I24" s="59">
        <v>-8614</v>
      </c>
      <c r="J24" s="55" t="s">
        <v>39</v>
      </c>
      <c r="K24" s="56" t="s">
        <v>40</v>
      </c>
      <c r="L24" s="57"/>
      <c r="M24" s="55"/>
      <c r="N24" s="55"/>
      <c r="O24" s="57"/>
      <c r="P24" s="58"/>
    </row>
    <row r="25" s="1" customFormat="1" ht="18" customHeight="1" spans="1:16">
      <c r="A25" s="32">
        <v>43177</v>
      </c>
      <c r="B25" s="16">
        <f t="shared" si="4"/>
        <v>149733.98</v>
      </c>
      <c r="C25" s="33">
        <v>2</v>
      </c>
      <c r="D25" s="34" t="s">
        <v>36</v>
      </c>
      <c r="E25" s="35">
        <v>0.03</v>
      </c>
      <c r="F25" s="16">
        <f t="shared" si="5"/>
        <v>4492.02</v>
      </c>
      <c r="G25" s="24">
        <v>154226</v>
      </c>
      <c r="H25" s="10">
        <v>43250</v>
      </c>
      <c r="I25" s="54">
        <v>154226</v>
      </c>
      <c r="J25" s="55" t="s">
        <v>21</v>
      </c>
      <c r="K25" s="56" t="s">
        <v>44</v>
      </c>
      <c r="L25" s="57" t="s">
        <v>45</v>
      </c>
      <c r="M25" s="55"/>
      <c r="N25" s="55"/>
      <c r="O25" s="57"/>
      <c r="P25" s="58"/>
    </row>
    <row r="26" s="1" customFormat="1" ht="18" customHeight="1" spans="1:16">
      <c r="A26" s="32">
        <v>43435</v>
      </c>
      <c r="B26" s="16">
        <f t="shared" si="4"/>
        <v>60180.19</v>
      </c>
      <c r="C26" s="33"/>
      <c r="D26" s="34" t="s">
        <v>36</v>
      </c>
      <c r="E26" s="35">
        <v>0.06</v>
      </c>
      <c r="F26" s="16">
        <f t="shared" si="5"/>
        <v>3610.81</v>
      </c>
      <c r="G26" s="24">
        <v>63791</v>
      </c>
      <c r="H26" s="10">
        <v>43499</v>
      </c>
      <c r="I26" s="60">
        <v>63791</v>
      </c>
      <c r="J26" s="55" t="s">
        <v>21</v>
      </c>
      <c r="K26" s="56" t="s">
        <v>41</v>
      </c>
      <c r="L26" s="57" t="s">
        <v>46</v>
      </c>
      <c r="M26" s="55"/>
      <c r="N26" s="55"/>
      <c r="O26" s="57"/>
      <c r="P26" s="58"/>
    </row>
    <row r="27" s="1" customFormat="1" ht="18" customHeight="1" spans="1:16">
      <c r="A27" s="32">
        <v>43435</v>
      </c>
      <c r="B27" s="16">
        <f t="shared" si="4"/>
        <v>68965.52</v>
      </c>
      <c r="C27" s="33"/>
      <c r="D27" s="34" t="s">
        <v>36</v>
      </c>
      <c r="E27" s="35">
        <v>0.16</v>
      </c>
      <c r="F27" s="16">
        <f t="shared" si="5"/>
        <v>11034.48</v>
      </c>
      <c r="G27" s="24">
        <v>80000</v>
      </c>
      <c r="H27" s="10">
        <v>43499</v>
      </c>
      <c r="I27" s="60">
        <v>80000</v>
      </c>
      <c r="J27" s="55" t="s">
        <v>21</v>
      </c>
      <c r="K27" s="56" t="s">
        <v>47</v>
      </c>
      <c r="L27" s="57" t="s">
        <v>48</v>
      </c>
      <c r="M27" s="55"/>
      <c r="N27" s="55"/>
      <c r="O27" s="57"/>
      <c r="P27" s="58"/>
    </row>
    <row r="28" s="1" customFormat="1" ht="18" customHeight="1" spans="1:17">
      <c r="A28" s="32">
        <v>43435</v>
      </c>
      <c r="B28" s="16">
        <f t="shared" si="4"/>
        <v>27495.69</v>
      </c>
      <c r="C28" s="33"/>
      <c r="D28" s="34" t="s">
        <v>36</v>
      </c>
      <c r="E28" s="35">
        <v>0.16</v>
      </c>
      <c r="F28" s="16">
        <f t="shared" si="5"/>
        <v>4399.31</v>
      </c>
      <c r="G28" s="24">
        <v>31895</v>
      </c>
      <c r="H28" s="36"/>
      <c r="I28" s="54"/>
      <c r="J28" s="61"/>
      <c r="K28" s="62" t="s">
        <v>49</v>
      </c>
      <c r="L28" s="63" t="s">
        <v>50</v>
      </c>
      <c r="M28" s="61"/>
      <c r="N28" s="61"/>
      <c r="O28" s="63"/>
      <c r="P28" s="64">
        <v>31895</v>
      </c>
      <c r="Q28" s="1" t="s">
        <v>51</v>
      </c>
    </row>
    <row r="29" s="1" customFormat="1" ht="18" customHeight="1" spans="1:16">
      <c r="A29" s="32">
        <v>43435</v>
      </c>
      <c r="B29" s="16">
        <f t="shared" si="4"/>
        <v>139095.15</v>
      </c>
      <c r="C29" s="33"/>
      <c r="D29" s="34" t="s">
        <v>36</v>
      </c>
      <c r="E29" s="35">
        <v>0.03</v>
      </c>
      <c r="F29" s="16">
        <f t="shared" si="5"/>
        <v>4172.85</v>
      </c>
      <c r="G29" s="24">
        <v>143268</v>
      </c>
      <c r="H29" s="10">
        <v>43499</v>
      </c>
      <c r="I29" s="60">
        <v>143268</v>
      </c>
      <c r="J29" s="55" t="s">
        <v>21</v>
      </c>
      <c r="K29" s="56" t="s">
        <v>52</v>
      </c>
      <c r="L29" s="57" t="s">
        <v>53</v>
      </c>
      <c r="M29" s="55"/>
      <c r="N29" s="55"/>
      <c r="O29" s="57"/>
      <c r="P29" s="58"/>
    </row>
    <row r="30" s="1" customFormat="1" ht="18" customHeight="1" spans="1:16">
      <c r="A30" s="32"/>
      <c r="B30" s="16">
        <f t="shared" si="4"/>
        <v>0</v>
      </c>
      <c r="C30" s="33"/>
      <c r="D30" s="34"/>
      <c r="E30" s="35"/>
      <c r="F30" s="16">
        <f t="shared" si="5"/>
        <v>0</v>
      </c>
      <c r="G30" s="24"/>
      <c r="H30" s="10"/>
      <c r="I30" s="65">
        <v>-320</v>
      </c>
      <c r="J30" s="66"/>
      <c r="K30" s="67" t="s">
        <v>4</v>
      </c>
      <c r="L30" s="68" t="s">
        <v>54</v>
      </c>
      <c r="M30" s="55"/>
      <c r="N30" s="55"/>
      <c r="O30" s="57"/>
      <c r="P30" s="58"/>
    </row>
    <row r="31" s="1" customFormat="1" ht="18" customHeight="1" spans="1:16">
      <c r="A31" s="32"/>
      <c r="B31" s="16">
        <f t="shared" si="4"/>
        <v>0</v>
      </c>
      <c r="C31" s="33"/>
      <c r="D31" s="34"/>
      <c r="E31" s="35"/>
      <c r="F31" s="16">
        <f t="shared" si="5"/>
        <v>0</v>
      </c>
      <c r="G31" s="24"/>
      <c r="H31" s="21"/>
      <c r="I31" s="69">
        <v>31895</v>
      </c>
      <c r="J31" s="70"/>
      <c r="K31" s="67" t="s">
        <v>49</v>
      </c>
      <c r="L31" s="68"/>
      <c r="M31" s="55"/>
      <c r="N31" s="55"/>
      <c r="O31" s="57"/>
      <c r="P31" s="58"/>
    </row>
    <row r="32" s="1" customFormat="1" ht="18" customHeight="1" spans="1:15">
      <c r="A32" s="32"/>
      <c r="B32" s="16">
        <f t="shared" si="4"/>
        <v>0</v>
      </c>
      <c r="C32" s="33"/>
      <c r="D32" s="34"/>
      <c r="E32" s="35"/>
      <c r="F32" s="16">
        <f t="shared" si="5"/>
        <v>0</v>
      </c>
      <c r="G32" s="24"/>
      <c r="H32" s="21"/>
      <c r="I32" s="71"/>
      <c r="J32" s="43"/>
      <c r="K32" s="72"/>
      <c r="L32" s="73"/>
      <c r="M32" s="74"/>
      <c r="N32" s="74"/>
      <c r="O32" s="73"/>
    </row>
    <row r="33" s="1" customFormat="1" ht="18" customHeight="1" spans="1:15">
      <c r="A33" s="32"/>
      <c r="B33" s="16">
        <f t="shared" si="4"/>
        <v>0</v>
      </c>
      <c r="C33" s="33"/>
      <c r="D33" s="34"/>
      <c r="E33" s="35"/>
      <c r="F33" s="16">
        <f t="shared" si="5"/>
        <v>0</v>
      </c>
      <c r="G33" s="24"/>
      <c r="H33" s="21"/>
      <c r="I33" s="71"/>
      <c r="J33" s="43"/>
      <c r="K33" s="72"/>
      <c r="L33" s="73"/>
      <c r="M33" s="74"/>
      <c r="N33" s="74"/>
      <c r="O33" s="73"/>
    </row>
    <row r="34" s="1" customFormat="1" ht="18" customHeight="1" spans="1:15">
      <c r="A34" s="32"/>
      <c r="B34" s="16">
        <f t="shared" si="4"/>
        <v>0</v>
      </c>
      <c r="C34" s="33"/>
      <c r="D34" s="34"/>
      <c r="E34" s="35"/>
      <c r="F34" s="16">
        <f t="shared" si="5"/>
        <v>0</v>
      </c>
      <c r="G34" s="24"/>
      <c r="H34" s="21"/>
      <c r="I34" s="75">
        <v>50</v>
      </c>
      <c r="J34" s="70" t="s">
        <v>55</v>
      </c>
      <c r="K34" s="67" t="s">
        <v>56</v>
      </c>
      <c r="L34" s="68"/>
      <c r="M34" s="74"/>
      <c r="N34" s="74"/>
      <c r="O34" s="73"/>
    </row>
    <row r="35" s="1" customFormat="1" ht="18" customHeight="1" spans="1:15">
      <c r="A35" s="32"/>
      <c r="B35" s="16">
        <f t="shared" si="4"/>
        <v>0</v>
      </c>
      <c r="C35" s="33"/>
      <c r="D35" s="34"/>
      <c r="E35" s="35"/>
      <c r="F35" s="16">
        <f t="shared" si="5"/>
        <v>0</v>
      </c>
      <c r="G35" s="24"/>
      <c r="H35" s="21"/>
      <c r="I35" s="76">
        <v>-3190</v>
      </c>
      <c r="J35" s="70" t="s">
        <v>57</v>
      </c>
      <c r="K35" s="77" t="s">
        <v>58</v>
      </c>
      <c r="L35" s="76"/>
      <c r="M35" s="74"/>
      <c r="N35" s="74"/>
      <c r="O35" s="73"/>
    </row>
    <row r="36" s="1" customFormat="1" ht="18" customHeight="1" spans="1:15">
      <c r="A36" s="32"/>
      <c r="B36" s="16">
        <f t="shared" si="4"/>
        <v>0</v>
      </c>
      <c r="C36" s="33"/>
      <c r="D36" s="34"/>
      <c r="E36" s="35"/>
      <c r="F36" s="16">
        <f t="shared" si="5"/>
        <v>0</v>
      </c>
      <c r="G36" s="24"/>
      <c r="H36" s="21" t="s">
        <v>59</v>
      </c>
      <c r="I36" s="12">
        <v>270</v>
      </c>
      <c r="J36" s="43" t="s">
        <v>55</v>
      </c>
      <c r="K36" s="72" t="s">
        <v>60</v>
      </c>
      <c r="L36" s="73"/>
      <c r="M36" s="74"/>
      <c r="N36" s="74"/>
      <c r="O36" s="73"/>
    </row>
    <row r="37" s="1" customFormat="1" ht="18" customHeight="1" spans="1:15">
      <c r="A37" s="32"/>
      <c r="B37" s="16">
        <f t="shared" si="4"/>
        <v>0</v>
      </c>
      <c r="C37" s="33"/>
      <c r="D37" s="34"/>
      <c r="E37" s="35"/>
      <c r="F37" s="16">
        <f t="shared" si="5"/>
        <v>0</v>
      </c>
      <c r="G37" s="24"/>
      <c r="H37" s="21" t="s">
        <v>59</v>
      </c>
      <c r="I37" s="12">
        <v>3190</v>
      </c>
      <c r="J37" s="43" t="s">
        <v>57</v>
      </c>
      <c r="K37" s="48" t="s">
        <v>61</v>
      </c>
      <c r="L37" s="73"/>
      <c r="M37" s="74"/>
      <c r="N37" s="74"/>
      <c r="O37" s="73"/>
    </row>
    <row r="38" s="1" customFormat="1" ht="18" customHeight="1" spans="1:15">
      <c r="A38" s="32"/>
      <c r="B38" s="16">
        <f t="shared" si="4"/>
        <v>0</v>
      </c>
      <c r="C38" s="33"/>
      <c r="D38" s="34"/>
      <c r="E38" s="35"/>
      <c r="F38" s="16">
        <f t="shared" si="5"/>
        <v>0</v>
      </c>
      <c r="G38" s="24"/>
      <c r="H38" s="21" t="s">
        <v>62</v>
      </c>
      <c r="I38" s="12">
        <v>8114</v>
      </c>
      <c r="J38" s="43" t="s">
        <v>55</v>
      </c>
      <c r="K38" s="72" t="s">
        <v>63</v>
      </c>
      <c r="L38" s="73"/>
      <c r="M38" s="74"/>
      <c r="N38" s="74"/>
      <c r="O38" s="73"/>
    </row>
    <row r="39" s="1" customFormat="1" ht="18" customHeight="1" spans="1:15">
      <c r="A39" s="32"/>
      <c r="B39" s="16">
        <f t="shared" si="4"/>
        <v>0</v>
      </c>
      <c r="C39" s="33"/>
      <c r="D39" s="34"/>
      <c r="E39" s="35"/>
      <c r="F39" s="16">
        <f t="shared" si="5"/>
        <v>0</v>
      </c>
      <c r="G39" s="24"/>
      <c r="H39" s="21" t="s">
        <v>64</v>
      </c>
      <c r="I39" s="12">
        <f>297.3+165</f>
        <v>462.3</v>
      </c>
      <c r="J39" s="43" t="s">
        <v>55</v>
      </c>
      <c r="K39" s="72" t="s">
        <v>65</v>
      </c>
      <c r="L39" s="73"/>
      <c r="M39" s="74"/>
      <c r="N39" s="74"/>
      <c r="O39" s="73"/>
    </row>
    <row r="40" s="1" customFormat="1" ht="18" customHeight="1" spans="1:15">
      <c r="A40" s="32"/>
      <c r="B40" s="16">
        <f t="shared" si="4"/>
        <v>0</v>
      </c>
      <c r="C40" s="33"/>
      <c r="D40" s="34"/>
      <c r="E40" s="35"/>
      <c r="F40" s="16">
        <f t="shared" si="5"/>
        <v>0</v>
      </c>
      <c r="G40" s="24"/>
      <c r="H40" s="21" t="s">
        <v>66</v>
      </c>
      <c r="I40" s="12">
        <v>3691.61</v>
      </c>
      <c r="J40" s="43" t="s">
        <v>55</v>
      </c>
      <c r="K40" s="72" t="s">
        <v>67</v>
      </c>
      <c r="L40" s="73"/>
      <c r="M40" s="74"/>
      <c r="N40" s="74"/>
      <c r="O40" s="73"/>
    </row>
    <row r="41" s="1" customFormat="1" ht="18" customHeight="1" spans="1:15">
      <c r="A41" s="32"/>
      <c r="B41" s="16"/>
      <c r="C41" s="33"/>
      <c r="D41" s="34"/>
      <c r="E41" s="35"/>
      <c r="F41" s="16"/>
      <c r="G41" s="24"/>
      <c r="H41" s="21" t="s">
        <v>64</v>
      </c>
      <c r="I41" s="12">
        <v>500</v>
      </c>
      <c r="J41" s="43" t="s">
        <v>55</v>
      </c>
      <c r="K41" s="72" t="s">
        <v>68</v>
      </c>
      <c r="L41" s="73"/>
      <c r="M41" s="74"/>
      <c r="N41" s="74"/>
      <c r="O41" s="73"/>
    </row>
    <row r="42" s="1" customFormat="1" ht="18" customHeight="1" spans="1:15">
      <c r="A42" s="32"/>
      <c r="B42" s="16">
        <f t="shared" si="4"/>
        <v>0</v>
      </c>
      <c r="C42" s="33"/>
      <c r="D42" s="34"/>
      <c r="E42" s="35"/>
      <c r="F42" s="16">
        <f t="shared" si="5"/>
        <v>0</v>
      </c>
      <c r="G42" s="24"/>
      <c r="H42" s="21" t="s">
        <v>62</v>
      </c>
      <c r="I42" s="12">
        <v>500</v>
      </c>
      <c r="J42" s="43" t="s">
        <v>55</v>
      </c>
      <c r="K42" s="72" t="s">
        <v>68</v>
      </c>
      <c r="L42" s="73"/>
      <c r="M42" s="74"/>
      <c r="N42" s="74"/>
      <c r="O42" s="73"/>
    </row>
    <row r="43" s="1" customFormat="1" ht="18" customHeight="1" spans="1:15">
      <c r="A43" s="32"/>
      <c r="B43" s="16">
        <f t="shared" si="4"/>
        <v>21263.6</v>
      </c>
      <c r="C43" s="33"/>
      <c r="D43" s="34"/>
      <c r="E43" s="35"/>
      <c r="F43" s="16">
        <f t="shared" si="5"/>
        <v>0</v>
      </c>
      <c r="G43" s="24">
        <f>21263.6</f>
        <v>21263.6</v>
      </c>
      <c r="H43" s="21" t="s">
        <v>64</v>
      </c>
      <c r="I43" s="12">
        <f>G43</f>
        <v>21263.6</v>
      </c>
      <c r="J43" s="43" t="s">
        <v>55</v>
      </c>
      <c r="K43" s="72" t="s">
        <v>69</v>
      </c>
      <c r="L43" s="73"/>
      <c r="M43" s="74"/>
      <c r="N43" s="74"/>
      <c r="O43" s="73"/>
    </row>
    <row r="44" ht="18" customHeight="1" spans="1:15">
      <c r="A44" s="27" t="s">
        <v>22</v>
      </c>
      <c r="B44" s="26">
        <f>SUM(B14:B43)</f>
        <v>1013089.1</v>
      </c>
      <c r="C44" s="27"/>
      <c r="D44" s="37"/>
      <c r="E44" s="37"/>
      <c r="F44" s="29">
        <f>SUM(F14:F43)</f>
        <v>71354.5</v>
      </c>
      <c r="G44" s="38">
        <f>SUM(G14:G43)</f>
        <v>1084443.6</v>
      </c>
      <c r="H44" s="39"/>
      <c r="I44" s="28">
        <f>SUM(I14:I43)</f>
        <v>1063180</v>
      </c>
      <c r="J44" s="78"/>
      <c r="K44" s="37"/>
      <c r="L44" s="30"/>
      <c r="M44" s="43"/>
      <c r="N44" s="43"/>
      <c r="O44" s="30"/>
    </row>
    <row r="45" ht="18" customHeight="1" spans="1:14">
      <c r="A45" s="40" t="s">
        <v>70</v>
      </c>
      <c r="B45" s="41">
        <f>B11-B44</f>
        <v>-51066.3317772319</v>
      </c>
      <c r="C45" s="40"/>
      <c r="D45" s="42"/>
      <c r="E45" s="42"/>
      <c r="F45" s="41"/>
      <c r="G45" s="41">
        <f>G11-G44</f>
        <v>-21263.6000000001</v>
      </c>
      <c r="H45" s="20" t="s">
        <v>71</v>
      </c>
      <c r="I45" s="28">
        <f>I11-I44</f>
        <v>0</v>
      </c>
      <c r="J45" s="6"/>
      <c r="K45" s="79"/>
      <c r="M45" s="80"/>
      <c r="N45" s="80"/>
    </row>
    <row r="46" ht="18" customHeight="1" spans="1:3">
      <c r="A46" s="2" t="s">
        <v>72</v>
      </c>
      <c r="C46" s="2"/>
    </row>
    <row r="47" ht="18" customHeight="1" spans="1:9">
      <c r="A47" s="20" t="s">
        <v>73</v>
      </c>
      <c r="B47" s="19" t="s">
        <v>74</v>
      </c>
      <c r="C47" s="30"/>
      <c r="D47" s="20" t="s">
        <v>73</v>
      </c>
      <c r="E47" s="18" t="s">
        <v>16</v>
      </c>
      <c r="F47" s="19" t="s">
        <v>74</v>
      </c>
      <c r="G47" s="19" t="s">
        <v>67</v>
      </c>
      <c r="H47" s="18" t="s">
        <v>65</v>
      </c>
      <c r="I47" s="19" t="s">
        <v>63</v>
      </c>
    </row>
    <row r="48" ht="18" customHeight="1" spans="1:9">
      <c r="A48" s="30" t="s">
        <v>75</v>
      </c>
      <c r="B48" s="16">
        <f>(B11-B44)*0.25</f>
        <v>-12766.582944308</v>
      </c>
      <c r="C48" s="30"/>
      <c r="D48" s="9" t="s">
        <v>76</v>
      </c>
      <c r="E48" s="43" t="s">
        <v>77</v>
      </c>
      <c r="F48" s="44">
        <f>F11-F44</f>
        <v>10562.2764127764</v>
      </c>
      <c r="G48" s="12">
        <v>3356.01</v>
      </c>
      <c r="H48" s="11">
        <v>0</v>
      </c>
      <c r="I48" s="12">
        <f>F48-G48</f>
        <v>7206.26641277639</v>
      </c>
    </row>
    <row r="49" ht="18" customHeight="1" spans="1:9">
      <c r="A49" s="30" t="s">
        <v>78</v>
      </c>
      <c r="B49" s="45">
        <f>G11*0.0003</f>
        <v>318.954</v>
      </c>
      <c r="C49" s="30"/>
      <c r="D49" s="46" t="s">
        <v>79</v>
      </c>
      <c r="E49" s="13">
        <v>0.05</v>
      </c>
      <c r="F49" s="12">
        <f>F48*E49</f>
        <v>528.11382063882</v>
      </c>
      <c r="G49" s="12">
        <v>167.8</v>
      </c>
      <c r="H49" s="11">
        <v>0</v>
      </c>
      <c r="I49" s="12">
        <f>I48*E49</f>
        <v>360.31332063882</v>
      </c>
    </row>
    <row r="50" ht="18" customHeight="1" spans="1:9">
      <c r="A50" s="30" t="s">
        <v>80</v>
      </c>
      <c r="B50" s="45">
        <f>B11*0.0006</f>
        <v>577.213660933661</v>
      </c>
      <c r="C50" s="30"/>
      <c r="D50" s="46" t="s">
        <v>81</v>
      </c>
      <c r="E50" s="13">
        <v>0.03</v>
      </c>
      <c r="F50" s="12">
        <f>F48*E50</f>
        <v>316.868292383292</v>
      </c>
      <c r="G50" s="12">
        <v>100.68</v>
      </c>
      <c r="H50" s="11">
        <v>0</v>
      </c>
      <c r="I50" s="12">
        <f>I48*E50</f>
        <v>216.187992383292</v>
      </c>
    </row>
    <row r="51" ht="18" customHeight="1" spans="1:9">
      <c r="A51" s="30"/>
      <c r="B51" s="12"/>
      <c r="C51" s="30"/>
      <c r="D51" s="46" t="s">
        <v>82</v>
      </c>
      <c r="E51" s="13">
        <v>0.02</v>
      </c>
      <c r="F51" s="12">
        <f>F48*E51</f>
        <v>211.245528255528</v>
      </c>
      <c r="G51" s="12">
        <v>67.12</v>
      </c>
      <c r="H51" s="11">
        <v>0</v>
      </c>
      <c r="I51" s="12">
        <f>I48*E51</f>
        <v>144.125328255528</v>
      </c>
    </row>
    <row r="52" ht="18" customHeight="1" spans="1:9">
      <c r="A52" s="25" t="s">
        <v>83</v>
      </c>
      <c r="B52" s="26">
        <f>SUM(B48:B51)</f>
        <v>-11870.4152833743</v>
      </c>
      <c r="C52" s="30"/>
      <c r="D52" s="47" t="s">
        <v>83</v>
      </c>
      <c r="E52" s="47"/>
      <c r="F52" s="29">
        <f>SUM(F48:F51)</f>
        <v>11618.504054054</v>
      </c>
      <c r="G52" s="29">
        <f t="shared" ref="G52:I52" si="6">SUM(G48:G51)</f>
        <v>3691.61</v>
      </c>
      <c r="H52" s="29">
        <f t="shared" si="6"/>
        <v>0</v>
      </c>
      <c r="I52" s="29">
        <f t="shared" si="6"/>
        <v>7926.89305405403</v>
      </c>
    </row>
    <row r="53" ht="18" customHeight="1" spans="3:9">
      <c r="C53" s="2"/>
      <c r="D53" s="11" t="s">
        <v>78</v>
      </c>
      <c r="E53" s="48">
        <v>0.0003</v>
      </c>
      <c r="F53" s="12">
        <f>G11*E53</f>
        <v>318.954</v>
      </c>
      <c r="G53" s="12">
        <f>G7*0.0003</f>
        <v>120</v>
      </c>
      <c r="H53" s="11">
        <f>G8*0.0003</f>
        <v>45</v>
      </c>
      <c r="I53" s="12">
        <f>G9*0.0003</f>
        <v>58.2678</v>
      </c>
    </row>
    <row r="54" ht="18" customHeight="1" spans="3:9">
      <c r="C54" s="2"/>
      <c r="D54" s="11" t="s">
        <v>80</v>
      </c>
      <c r="E54" s="48">
        <v>0.0006</v>
      </c>
      <c r="F54" s="12">
        <f>B11*E54</f>
        <v>577.213660933661</v>
      </c>
      <c r="G54" s="12">
        <f>B7*0.0006</f>
        <v>216.216216216216</v>
      </c>
      <c r="H54" s="11">
        <f>B8*0.0006</f>
        <v>81.0810810810811</v>
      </c>
      <c r="I54" s="12">
        <f>B9*0.0006</f>
        <v>105.941454545455</v>
      </c>
    </row>
    <row r="55" ht="18" customHeight="1" spans="3:9">
      <c r="C55" s="2"/>
      <c r="D55" s="49" t="s">
        <v>22</v>
      </c>
      <c r="E55" s="49"/>
      <c r="F55" s="29">
        <f>F52+F53+F54</f>
        <v>12514.6717149877</v>
      </c>
      <c r="G55" s="29">
        <f t="shared" ref="G55:I55" si="7">G52+G53+G54</f>
        <v>4027.82621621622</v>
      </c>
      <c r="H55" s="29">
        <f t="shared" si="7"/>
        <v>126.081081081081</v>
      </c>
      <c r="I55" s="29">
        <f t="shared" si="7"/>
        <v>8091.10230859949</v>
      </c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</sheetData>
  <protectedRanges>
    <protectedRange password="CF54" sqref="I26" name="区域1"/>
    <protectedRange password="CF54" sqref="I27" name="区域1_1"/>
    <protectedRange password="CF54" sqref="I29:I33" name="区域1_2"/>
  </protectedRanges>
  <autoFilter ref="A13:O5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2023-06-07T01:33:32Z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0011FC6809494746983471C5AFF7D457_12</vt:lpwstr>
  </property>
</Properties>
</file>