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9"/>
  </bookViews>
  <sheets>
    <sheet name="3030-1" sheetId="1" r:id="rId1"/>
    <sheet name="3030-(2)" sheetId="2" r:id="rId2"/>
    <sheet name="3030-(3)" sheetId="3" r:id="rId3"/>
    <sheet name="3030-(4)" sheetId="4" r:id="rId4"/>
    <sheet name="3030-(5)" sheetId="5" r:id="rId5"/>
    <sheet name="3030-(6)" sheetId="6" r:id="rId6"/>
    <sheet name="3030-(7)" sheetId="7" r:id="rId7"/>
    <sheet name="3030-（8）" sheetId="8" r:id="rId8"/>
    <sheet name="9" sheetId="9" r:id="rId9"/>
    <sheet name="10" sheetId="10" r:id="rId10"/>
  </sheets>
  <calcPr calcId="144525" concurrentCalc="0"/>
</workbook>
</file>

<file path=xl/sharedStrings.xml><?xml version="1.0" encoding="utf-8"?>
<sst xmlns="http://schemas.openxmlformats.org/spreadsheetml/2006/main" count="922" uniqueCount="107">
  <si>
    <t xml:space="preserve"> 工程款支付证书  </t>
  </si>
  <si>
    <t>本次</t>
  </si>
  <si>
    <t>工程名称</t>
  </si>
  <si>
    <t>江苏省省道223建湖段JHA-1标段</t>
  </si>
  <si>
    <t>档案编号</t>
  </si>
  <si>
    <t>CD2016-022</t>
  </si>
  <si>
    <t>合同金额</t>
  </si>
  <si>
    <t>中标日期</t>
  </si>
  <si>
    <t>2016.2.19</t>
  </si>
  <si>
    <t>合作单位</t>
  </si>
  <si>
    <t>朱成祥18605155999</t>
  </si>
  <si>
    <t>何昌宝</t>
  </si>
  <si>
    <t>盐城市
建湖县</t>
  </si>
  <si>
    <t>傅俊逸18552075677</t>
  </si>
  <si>
    <t>中标项目，中标通知书、施工合同和投资原件均在庐江</t>
  </si>
  <si>
    <t>√</t>
  </si>
  <si>
    <t>决算金额</t>
  </si>
  <si>
    <t>竣工日期</t>
  </si>
  <si>
    <t>ERP编号</t>
  </si>
  <si>
    <t>序号</t>
  </si>
  <si>
    <t>工程款到账</t>
  </si>
  <si>
    <t>开票情况</t>
  </si>
  <si>
    <t>成本发票</t>
  </si>
  <si>
    <t>扣管理费</t>
  </si>
  <si>
    <t>代扣税金</t>
  </si>
  <si>
    <t>其他扣款</t>
  </si>
  <si>
    <t>实际支付</t>
  </si>
  <si>
    <t>日期</t>
  </si>
  <si>
    <t>账户</t>
  </si>
  <si>
    <t>金额</t>
  </si>
  <si>
    <t>比例</t>
  </si>
  <si>
    <t>税率</t>
  </si>
  <si>
    <t>备注</t>
  </si>
  <si>
    <t>户名</t>
  </si>
  <si>
    <t>中</t>
  </si>
  <si>
    <t>见备注</t>
  </si>
  <si>
    <t>增值税及附加</t>
  </si>
  <si>
    <t>税金暂扣</t>
  </si>
  <si>
    <t>扣除进度管理费1%  +2016.3.30签合同何昌宝出差费2000  +2016.5.5项目部印章一枚150  +2016.4.26办理外经证费用500  +2016.5.16快递费50  +2016.12.10开会何昌宝出差费2000聂永青车300许挺车300其他车餐400  +2016.12.19营改增宣贯朱大金出差费1000孙健出差费1000齐亮亮出差费500车2000   +2016.12.24-27迎接检查何昌宝出差费2000*4詹克武2000*4胡文明1000*4车2200  +2017.1.18临时检查何昌宝（张居田代）出差费2000詹克武出差费2000车餐2200超速罚款2000；</t>
  </si>
  <si>
    <t>1、</t>
  </si>
  <si>
    <r>
      <rPr>
        <sz val="9"/>
        <color rgb="FF00B050"/>
        <rFont val="宋体"/>
        <charset val="134"/>
      </rPr>
      <t>中标通知书、施工合同原件在合肥</t>
    </r>
    <r>
      <rPr>
        <sz val="9"/>
        <color rgb="FFFF0000"/>
        <rFont val="宋体"/>
        <charset val="134"/>
      </rPr>
      <t>；竣工验收报告原件在庐江</t>
    </r>
  </si>
  <si>
    <t xml:space="preserve"> 2、此次借条已提供 。？</t>
  </si>
  <si>
    <t>合计</t>
  </si>
  <si>
    <t>-</t>
  </si>
  <si>
    <t>本次支付金额</t>
  </si>
  <si>
    <t>小写</t>
  </si>
  <si>
    <t>支付账号</t>
  </si>
  <si>
    <t>江苏骄阳建设工程有限公司   6886 68896</t>
  </si>
  <si>
    <t>完工证明？</t>
  </si>
  <si>
    <t>大写</t>
  </si>
  <si>
    <t>中国民生银行股份有限公司建湖支行</t>
  </si>
  <si>
    <t>申请部门
意见</t>
  </si>
  <si>
    <t>中标项目，中标通知书、施工合同和投资原件均在庐江？？</t>
  </si>
  <si>
    <t>项目管理
意见</t>
  </si>
  <si>
    <t>何总、朱总已同意支付（附表背面截图）。</t>
  </si>
  <si>
    <t>财务审核
意见</t>
  </si>
  <si>
    <t>质安稽查
意见</t>
  </si>
  <si>
    <r>
      <rPr>
        <sz val="9"/>
        <color rgb="FFFF0000"/>
        <rFont val="宋体"/>
        <charset val="134"/>
      </rPr>
      <t>是</t>
    </r>
    <r>
      <rPr>
        <sz val="16"/>
        <color rgb="FFFF0000"/>
        <rFont val="宋体"/>
        <charset val="134"/>
      </rPr>
      <t>□</t>
    </r>
    <r>
      <rPr>
        <sz val="9"/>
        <color rgb="FFFF0000"/>
        <rFont val="宋体"/>
        <charset val="134"/>
      </rPr>
      <t>否</t>
    </r>
    <r>
      <rPr>
        <sz val="16"/>
        <color rgb="FFFF0000"/>
        <rFont val="宋体"/>
        <charset val="134"/>
      </rPr>
      <t>□</t>
    </r>
    <r>
      <rPr>
        <sz val="9"/>
        <color rgb="FFFF0000"/>
        <rFont val="宋体"/>
        <charset val="134"/>
      </rPr>
      <t>营改增项目，及材料款支付核实：</t>
    </r>
  </si>
  <si>
    <t>总经理审批</t>
  </si>
  <si>
    <t>申请退回上次暂扣的20万</t>
  </si>
  <si>
    <t>支付账号       （按协议）</t>
  </si>
  <si>
    <t>朱成祥     工商银行建湖支行</t>
  </si>
  <si>
    <t>6222  0811  0900  1105  290</t>
  </si>
  <si>
    <t>中标项目，中标通知书、施工合同和投资原件均在庐江；</t>
  </si>
  <si>
    <t xml:space="preserve"> 2、此次无借条 。</t>
  </si>
  <si>
    <t>董事长审批</t>
  </si>
  <si>
    <t>退</t>
  </si>
  <si>
    <t>扣除进度管理费1% ； 2017.3.12-14检查詹克武胡文明盐城宿餐480 ；皖ACD748车庐江至合肥300张居田车合肥至庐江300  +2017.8.23检查后回程詹克武胡文明车费650</t>
  </si>
  <si>
    <t>朱成祥</t>
  </si>
  <si>
    <t>1%预留损失准备金</t>
  </si>
  <si>
    <t>详见报销单</t>
  </si>
  <si>
    <r>
      <rPr>
        <b/>
        <sz val="11"/>
        <color theme="1"/>
        <rFont val="宋体"/>
        <charset val="134"/>
      </rPr>
      <t>江苏省省道</t>
    </r>
    <r>
      <rPr>
        <b/>
        <sz val="11"/>
        <color rgb="FFFF0000"/>
        <rFont val="宋体"/>
        <charset val="134"/>
      </rPr>
      <t>233</t>
    </r>
    <r>
      <rPr>
        <b/>
        <sz val="11"/>
        <color theme="1"/>
        <rFont val="宋体"/>
        <charset val="134"/>
      </rPr>
      <t>建湖段JHA-1标段</t>
    </r>
  </si>
  <si>
    <t>税金 暂扣</t>
  </si>
  <si>
    <t xml:space="preserve">  贷款，2019.2已还300万</t>
  </si>
  <si>
    <t xml:space="preserve">  还贷款</t>
  </si>
  <si>
    <t>进度款的1%的管理费5000元 及1%预留损失准备金5000元 下次扣</t>
  </si>
  <si>
    <t>退第4次的贷款管理费</t>
  </si>
  <si>
    <t>其中：贷款，2019.2已还300万</t>
  </si>
  <si>
    <t xml:space="preserve">此项目中标书、施工合同、预验收报告及投资协议原件在庐江。截止日前此项目暂未进行竣工验收（业主等其他标段完工后一起组织验收），暂未进行审计。领用的项目部方章及私刻印章于2019.4.2已销毁。
</t>
  </si>
  <si>
    <t>江苏省省道233建湖段JHA-1标段</t>
  </si>
  <si>
    <t xml:space="preserve"> 保理公司贷款，2019.2已还300万</t>
  </si>
  <si>
    <t>已退</t>
  </si>
  <si>
    <t>补扣第6次的进度款的1%的管理费5000元 及1%预留损失准备金5000元 下次扣</t>
  </si>
  <si>
    <t>财务手续费</t>
  </si>
  <si>
    <t>20.1.23已付保理费</t>
  </si>
  <si>
    <t>保理费</t>
  </si>
  <si>
    <t xml:space="preserve">                                损失准备金累计：114474元</t>
  </si>
  <si>
    <t xml:space="preserve">支付账号       </t>
  </si>
  <si>
    <t>详见委托支付函</t>
  </si>
  <si>
    <t xml:space="preserve">  还贷款（万）</t>
  </si>
  <si>
    <t>自转</t>
  </si>
  <si>
    <t>工程款</t>
  </si>
  <si>
    <t>周转金</t>
  </si>
  <si>
    <t>手续费</t>
  </si>
  <si>
    <t>付保理</t>
  </si>
  <si>
    <t>劳务</t>
  </si>
  <si>
    <t>葛凤萍30万，季益华30万，葛凤华30万，代兴民249000，蔡星30万，柏金芳30万，王刚30万</t>
  </si>
  <si>
    <t>第六次补扣的管理费和1%预留损失准备金</t>
  </si>
  <si>
    <t>转账费</t>
  </si>
  <si>
    <t xml:space="preserve">                                损失准备金累计：159474元</t>
  </si>
  <si>
    <t>朱成祥18605155999、代兴亮13305119900</t>
  </si>
  <si>
    <t>江苏骄阳</t>
  </si>
  <si>
    <t>保理公司贷款，2019.2已还300万</t>
  </si>
  <si>
    <t>保理费利息</t>
  </si>
  <si>
    <t>全部管理费</t>
  </si>
  <si>
    <t>外经证</t>
  </si>
  <si>
    <t>柏瑞军30万，戴强30万，陈会30万，蔡青梅70907.14，蔡星30万，代兴民30万，蔡汉兵30万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</si>
</sst>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176" formatCode="yy/m/d;@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#,##0.00_ "/>
    <numFmt numFmtId="41" formatCode="_ * #,##0_ ;_ * \-#,##0_ ;_ * &quot;-&quot;_ ;_ @_ "/>
    <numFmt numFmtId="178" formatCode="m/d;@"/>
    <numFmt numFmtId="179" formatCode="[DBNum2][$-804]General"/>
    <numFmt numFmtId="180" formatCode="0.00_ "/>
    <numFmt numFmtId="181" formatCode="0.0000_ "/>
  </numFmts>
  <fonts count="56">
    <font>
      <sz val="11"/>
      <color theme="1"/>
      <name val="宋体"/>
      <charset val="134"/>
      <scheme val="minor"/>
    </font>
    <font>
      <sz val="9"/>
      <color rgb="FFFF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rgb="FFFF0000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8"/>
      <name val="宋体"/>
      <charset val="134"/>
    </font>
    <font>
      <sz val="8"/>
      <color rgb="FFFF0000"/>
      <name val="宋体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b/>
      <sz val="9"/>
      <color theme="1"/>
      <name val="Arial"/>
      <charset val="134"/>
    </font>
    <font>
      <b/>
      <sz val="9"/>
      <color theme="1"/>
      <name val="宋体"/>
      <charset val="134"/>
    </font>
    <font>
      <sz val="9"/>
      <color rgb="FF00B050"/>
      <name val="宋体"/>
      <charset val="134"/>
    </font>
    <font>
      <sz val="12"/>
      <color theme="1"/>
      <name val="宋体"/>
      <charset val="134"/>
    </font>
    <font>
      <b/>
      <sz val="10"/>
      <color theme="1"/>
      <name val="宋体"/>
      <charset val="134"/>
    </font>
    <font>
      <b/>
      <sz val="9"/>
      <name val="宋体"/>
      <charset val="134"/>
    </font>
    <font>
      <b/>
      <sz val="9"/>
      <color rgb="FFFFC000"/>
      <name val="宋体"/>
      <charset val="134"/>
    </font>
    <font>
      <b/>
      <sz val="9"/>
      <color rgb="FF7030A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9"/>
      <color rgb="FFFF0000"/>
      <name val="宋体"/>
      <charset val="134"/>
    </font>
    <font>
      <sz val="12"/>
      <color indexed="8"/>
      <name val="宋体"/>
      <charset val="134"/>
    </font>
    <font>
      <sz val="9"/>
      <color theme="1"/>
      <name val="宋体"/>
      <charset val="134"/>
      <scheme val="minor"/>
    </font>
    <font>
      <sz val="10"/>
      <color rgb="FFC0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C00000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</font>
    <font>
      <sz val="10"/>
      <color theme="1"/>
      <name val="Arial"/>
      <charset val="134"/>
    </font>
    <font>
      <sz val="9"/>
      <color theme="1"/>
      <name val="Arial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0000"/>
      <name val="宋体"/>
      <charset val="134"/>
    </font>
    <font>
      <sz val="16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6" fillId="7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18" borderId="17" applyNumberFormat="0" applyFont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53" fillId="24" borderId="20" applyNumberFormat="0" applyAlignment="0" applyProtection="0">
      <alignment vertical="center"/>
    </xf>
    <xf numFmtId="0" fontId="49" fillId="24" borderId="15" applyNumberFormat="0" applyAlignment="0" applyProtection="0">
      <alignment vertical="center"/>
    </xf>
    <xf numFmtId="0" fontId="41" fillId="17" borderId="16" applyNumberFormat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42" fillId="0" borderId="0"/>
    <xf numFmtId="0" fontId="33" fillId="28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47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243">
    <xf numFmtId="0" fontId="0" fillId="0" borderId="0" xfId="0">
      <alignment vertical="center"/>
    </xf>
    <xf numFmtId="0" fontId="1" fillId="0" borderId="0" xfId="55" applyFont="1" applyFill="1" applyBorder="1" applyAlignment="1">
      <alignment horizontal="center" vertical="center"/>
    </xf>
    <xf numFmtId="0" fontId="2" fillId="0" borderId="0" xfId="55" applyFont="1" applyFill="1" applyBorder="1" applyAlignment="1">
      <alignment horizontal="center" vertical="center"/>
    </xf>
    <xf numFmtId="0" fontId="1" fillId="0" borderId="0" xfId="55" applyFont="1" applyFill="1" applyAlignment="1">
      <alignment horizontal="center" vertical="center"/>
    </xf>
    <xf numFmtId="0" fontId="3" fillId="0" borderId="0" xfId="55" applyFont="1" applyFill="1" applyBorder="1" applyAlignment="1">
      <alignment horizontal="center" vertical="center"/>
    </xf>
    <xf numFmtId="0" fontId="4" fillId="0" borderId="0" xfId="55" applyFont="1">
      <alignment vertical="center"/>
    </xf>
    <xf numFmtId="176" fontId="1" fillId="0" borderId="0" xfId="55" applyNumberFormat="1" applyFont="1" applyFill="1" applyBorder="1" applyAlignment="1">
      <alignment horizontal="center" vertical="center"/>
    </xf>
    <xf numFmtId="177" fontId="1" fillId="0" borderId="0" xfId="55" applyNumberFormat="1" applyFont="1" applyFill="1" applyBorder="1" applyAlignment="1">
      <alignment horizontal="center" vertical="center"/>
    </xf>
    <xf numFmtId="0" fontId="5" fillId="0" borderId="0" xfId="55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 wrapText="1"/>
    </xf>
    <xf numFmtId="0" fontId="6" fillId="0" borderId="2" xfId="55" applyFont="1" applyFill="1" applyBorder="1" applyAlignment="1">
      <alignment horizontal="center" vertical="center" shrinkToFit="1"/>
    </xf>
    <xf numFmtId="0" fontId="6" fillId="0" borderId="3" xfId="55" applyFont="1" applyFill="1" applyBorder="1" applyAlignment="1">
      <alignment horizontal="center" vertical="center" shrinkToFit="1"/>
    </xf>
    <xf numFmtId="177" fontId="5" fillId="0" borderId="2" xfId="55" applyNumberFormat="1" applyFont="1" applyFill="1" applyBorder="1" applyAlignment="1">
      <alignment horizontal="center" vertical="center" wrapText="1"/>
    </xf>
    <xf numFmtId="177" fontId="5" fillId="0" borderId="3" xfId="55" applyNumberFormat="1" applyFont="1" applyFill="1" applyBorder="1" applyAlignment="1">
      <alignment horizontal="center" vertical="center" wrapText="1"/>
    </xf>
    <xf numFmtId="177" fontId="5" fillId="0" borderId="4" xfId="55" applyNumberFormat="1" applyFont="1" applyFill="1" applyBorder="1" applyAlignment="1">
      <alignment horizontal="center" vertical="center" wrapText="1"/>
    </xf>
    <xf numFmtId="177" fontId="3" fillId="0" borderId="1" xfId="55" applyNumberFormat="1" applyFont="1" applyFill="1" applyBorder="1" applyAlignment="1">
      <alignment horizontal="center" vertical="center" shrinkToFit="1"/>
    </xf>
    <xf numFmtId="177" fontId="3" fillId="0" borderId="1" xfId="55" applyNumberFormat="1" applyFont="1" applyFill="1" applyBorder="1" applyAlignment="1">
      <alignment horizontal="center" vertical="center" wrapText="1"/>
    </xf>
    <xf numFmtId="176" fontId="3" fillId="0" borderId="1" xfId="55" applyNumberFormat="1" applyFont="1" applyFill="1" applyBorder="1" applyAlignment="1">
      <alignment horizontal="center" vertical="center" wrapText="1"/>
    </xf>
    <xf numFmtId="0" fontId="2" fillId="2" borderId="1" xfId="55" applyFont="1" applyFill="1" applyBorder="1" applyAlignment="1">
      <alignment horizontal="center" vertical="center" wrapText="1"/>
    </xf>
    <xf numFmtId="176" fontId="7" fillId="2" borderId="1" xfId="55" applyNumberFormat="1" applyFont="1" applyFill="1" applyBorder="1" applyAlignment="1">
      <alignment horizontal="center" vertical="center" shrinkToFit="1"/>
    </xf>
    <xf numFmtId="14" fontId="2" fillId="2" borderId="1" xfId="55" applyNumberFormat="1" applyFont="1" applyFill="1" applyBorder="1" applyAlignment="1">
      <alignment horizontal="center" vertical="center" wrapText="1"/>
    </xf>
    <xf numFmtId="177" fontId="2" fillId="2" borderId="1" xfId="55" applyNumberFormat="1" applyFont="1" applyFill="1" applyBorder="1" applyAlignment="1">
      <alignment horizontal="right" vertical="center" shrinkToFit="1"/>
    </xf>
    <xf numFmtId="0" fontId="1" fillId="2" borderId="1" xfId="55" applyFont="1" applyFill="1" applyBorder="1" applyAlignment="1">
      <alignment horizontal="center" vertical="center" wrapText="1"/>
    </xf>
    <xf numFmtId="176" fontId="8" fillId="2" borderId="1" xfId="55" applyNumberFormat="1" applyFont="1" applyFill="1" applyBorder="1" applyAlignment="1">
      <alignment horizontal="center" vertical="center" shrinkToFit="1"/>
    </xf>
    <xf numFmtId="14" fontId="1" fillId="2" borderId="1" xfId="55" applyNumberFormat="1" applyFont="1" applyFill="1" applyBorder="1" applyAlignment="1">
      <alignment horizontal="center" vertical="center" wrapText="1"/>
    </xf>
    <xf numFmtId="177" fontId="1" fillId="2" borderId="1" xfId="55" applyNumberFormat="1" applyFont="1" applyFill="1" applyBorder="1" applyAlignment="1">
      <alignment horizontal="right" vertical="center" shrinkToFit="1"/>
    </xf>
    <xf numFmtId="178" fontId="1" fillId="2" borderId="1" xfId="55" applyNumberFormat="1" applyFont="1" applyFill="1" applyBorder="1" applyAlignment="1">
      <alignment horizontal="center" vertical="center" wrapText="1"/>
    </xf>
    <xf numFmtId="0" fontId="1" fillId="0" borderId="1" xfId="55" applyFont="1" applyFill="1" applyBorder="1" applyAlignment="1">
      <alignment horizontal="center" vertical="center" wrapText="1"/>
    </xf>
    <xf numFmtId="177" fontId="2" fillId="0" borderId="2" xfId="55" applyNumberFormat="1" applyFont="1" applyFill="1" applyBorder="1" applyAlignment="1">
      <alignment horizontal="left" vertical="center" wrapText="1"/>
    </xf>
    <xf numFmtId="177" fontId="2" fillId="0" borderId="3" xfId="55" applyNumberFormat="1" applyFont="1" applyFill="1" applyBorder="1" applyAlignment="1">
      <alignment horizontal="left" vertical="center" wrapText="1"/>
    </xf>
    <xf numFmtId="14" fontId="9" fillId="0" borderId="1" xfId="55" applyNumberFormat="1" applyFont="1" applyBorder="1" applyAlignment="1">
      <alignment horizontal="center" vertical="center" wrapText="1"/>
    </xf>
    <xf numFmtId="176" fontId="10" fillId="2" borderId="1" xfId="55" applyNumberFormat="1" applyFont="1" applyFill="1" applyBorder="1" applyAlignment="1">
      <alignment horizontal="left" vertical="center"/>
    </xf>
    <xf numFmtId="178" fontId="2" fillId="2" borderId="1" xfId="55" applyNumberFormat="1" applyFont="1" applyFill="1" applyBorder="1" applyAlignment="1">
      <alignment horizontal="center" vertical="center" wrapText="1"/>
    </xf>
    <xf numFmtId="0" fontId="2" fillId="2" borderId="5" xfId="55" applyFont="1" applyFill="1" applyBorder="1" applyAlignment="1">
      <alignment horizontal="center" vertical="center" wrapText="1"/>
    </xf>
    <xf numFmtId="0" fontId="2" fillId="2" borderId="6" xfId="55" applyFont="1" applyFill="1" applyBorder="1" applyAlignment="1">
      <alignment horizontal="center" vertical="center" wrapText="1"/>
    </xf>
    <xf numFmtId="177" fontId="2" fillId="3" borderId="1" xfId="55" applyNumberFormat="1" applyFont="1" applyFill="1" applyBorder="1" applyAlignment="1">
      <alignment horizontal="right" vertical="center" shrinkToFit="1"/>
    </xf>
    <xf numFmtId="178" fontId="1" fillId="3" borderId="1" xfId="55" applyNumberFormat="1" applyFont="1" applyFill="1" applyBorder="1" applyAlignment="1">
      <alignment vertical="center"/>
    </xf>
    <xf numFmtId="176" fontId="7" fillId="2" borderId="5" xfId="55" applyNumberFormat="1" applyFont="1" applyFill="1" applyBorder="1" applyAlignment="1">
      <alignment horizontal="center" vertical="center" shrinkToFit="1"/>
    </xf>
    <xf numFmtId="14" fontId="2" fillId="2" borderId="5" xfId="55" applyNumberFormat="1" applyFont="1" applyFill="1" applyBorder="1" applyAlignment="1">
      <alignment horizontal="center" vertical="center" wrapText="1"/>
    </xf>
    <xf numFmtId="0" fontId="2" fillId="2" borderId="7" xfId="55" applyFont="1" applyFill="1" applyBorder="1" applyAlignment="1">
      <alignment horizontal="center" vertical="center" wrapText="1"/>
    </xf>
    <xf numFmtId="176" fontId="7" fillId="2" borderId="7" xfId="55" applyNumberFormat="1" applyFont="1" applyFill="1" applyBorder="1" applyAlignment="1">
      <alignment horizontal="center" vertical="center" shrinkToFit="1"/>
    </xf>
    <xf numFmtId="14" fontId="2" fillId="2" borderId="7" xfId="55" applyNumberFormat="1" applyFont="1" applyFill="1" applyBorder="1" applyAlignment="1">
      <alignment horizontal="center" vertical="center" wrapText="1"/>
    </xf>
    <xf numFmtId="176" fontId="7" fillId="2" borderId="6" xfId="55" applyNumberFormat="1" applyFont="1" applyFill="1" applyBorder="1" applyAlignment="1">
      <alignment horizontal="center" vertical="center" shrinkToFit="1"/>
    </xf>
    <xf numFmtId="14" fontId="2" fillId="2" borderId="6" xfId="55" applyNumberFormat="1" applyFont="1" applyFill="1" applyBorder="1" applyAlignment="1">
      <alignment horizontal="center" vertical="center" wrapText="1"/>
    </xf>
    <xf numFmtId="177" fontId="1" fillId="0" borderId="1" xfId="55" applyNumberFormat="1" applyFont="1" applyFill="1" applyBorder="1" applyAlignment="1">
      <alignment horizontal="right" vertical="center" shrinkToFit="1"/>
    </xf>
    <xf numFmtId="0" fontId="1" fillId="2" borderId="6" xfId="55" applyFont="1" applyFill="1" applyBorder="1" applyAlignment="1">
      <alignment horizontal="center" vertical="center" wrapText="1"/>
    </xf>
    <xf numFmtId="14" fontId="1" fillId="2" borderId="6" xfId="55" applyNumberFormat="1" applyFont="1" applyFill="1" applyBorder="1" applyAlignment="1">
      <alignment horizontal="center" vertical="center" wrapText="1"/>
    </xf>
    <xf numFmtId="178" fontId="1" fillId="0" borderId="1" xfId="55" applyNumberFormat="1" applyFont="1" applyFill="1" applyBorder="1" applyAlignment="1">
      <alignment horizontal="center" vertical="center" wrapText="1"/>
    </xf>
    <xf numFmtId="177" fontId="2" fillId="2" borderId="5" xfId="55" applyNumberFormat="1" applyFont="1" applyFill="1" applyBorder="1" applyAlignment="1">
      <alignment horizontal="center" vertical="center" shrinkToFit="1"/>
    </xf>
    <xf numFmtId="177" fontId="2" fillId="2" borderId="1" xfId="55" applyNumberFormat="1" applyFont="1" applyFill="1" applyBorder="1" applyAlignment="1">
      <alignment horizontal="center" vertical="center" shrinkToFit="1"/>
    </xf>
    <xf numFmtId="177" fontId="2" fillId="0" borderId="1" xfId="55" applyNumberFormat="1" applyFont="1" applyFill="1" applyBorder="1" applyAlignment="1">
      <alignment horizontal="right" vertical="center" shrinkToFit="1"/>
    </xf>
    <xf numFmtId="177" fontId="2" fillId="2" borderId="6" xfId="55" applyNumberFormat="1" applyFont="1" applyFill="1" applyBorder="1" applyAlignment="1">
      <alignment horizontal="right" vertical="center" shrinkToFit="1"/>
    </xf>
    <xf numFmtId="176" fontId="8" fillId="2" borderId="6" xfId="55" applyNumberFormat="1" applyFont="1" applyFill="1" applyBorder="1" applyAlignment="1">
      <alignment horizontal="center" vertical="center" shrinkToFit="1"/>
    </xf>
    <xf numFmtId="178" fontId="2" fillId="0" borderId="1" xfId="55" applyNumberFormat="1" applyFont="1" applyFill="1" applyBorder="1" applyAlignment="1">
      <alignment horizontal="center" vertical="center" wrapText="1"/>
    </xf>
    <xf numFmtId="176" fontId="8" fillId="0" borderId="1" xfId="55" applyNumberFormat="1" applyFont="1" applyFill="1" applyBorder="1" applyAlignment="1">
      <alignment horizontal="center" vertical="center" shrinkToFit="1"/>
    </xf>
    <xf numFmtId="14" fontId="1" fillId="0" borderId="1" xfId="55" applyNumberFormat="1" applyFont="1" applyFill="1" applyBorder="1" applyAlignment="1">
      <alignment horizontal="center" vertical="center" wrapText="1"/>
    </xf>
    <xf numFmtId="178" fontId="1" fillId="2" borderId="1" xfId="55" applyNumberFormat="1" applyFont="1" applyFill="1" applyBorder="1" applyAlignment="1">
      <alignment vertical="center"/>
    </xf>
    <xf numFmtId="0" fontId="3" fillId="4" borderId="1" xfId="55" applyFont="1" applyFill="1" applyBorder="1" applyAlignment="1">
      <alignment horizontal="center" vertical="center" shrinkToFit="1"/>
    </xf>
    <xf numFmtId="177" fontId="11" fillId="4" borderId="1" xfId="55" applyNumberFormat="1" applyFont="1" applyFill="1" applyBorder="1" applyAlignment="1">
      <alignment horizontal="right" vertical="center" shrinkToFit="1"/>
    </xf>
    <xf numFmtId="0" fontId="12" fillId="4" borderId="1" xfId="55" applyFont="1" applyFill="1" applyBorder="1" applyAlignment="1">
      <alignment horizontal="center" vertical="center" shrinkToFit="1"/>
    </xf>
    <xf numFmtId="0" fontId="9" fillId="0" borderId="1" xfId="55" applyFont="1" applyFill="1" applyBorder="1" applyAlignment="1">
      <alignment horizontal="center" vertical="center" wrapText="1"/>
    </xf>
    <xf numFmtId="177" fontId="9" fillId="2" borderId="1" xfId="55" applyNumberFormat="1" applyFont="1" applyFill="1" applyBorder="1" applyAlignment="1">
      <alignment horizontal="center" vertical="center" wrapText="1"/>
    </xf>
    <xf numFmtId="0" fontId="1" fillId="0" borderId="5" xfId="55" applyFont="1" applyFill="1" applyBorder="1" applyAlignment="1">
      <alignment horizontal="center" vertical="center" wrapText="1"/>
    </xf>
    <xf numFmtId="179" fontId="9" fillId="2" borderId="5" xfId="55" applyNumberFormat="1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center" vertical="center" wrapText="1"/>
    </xf>
    <xf numFmtId="0" fontId="2" fillId="0" borderId="2" xfId="55" applyFont="1" applyFill="1" applyBorder="1" applyAlignment="1">
      <alignment horizontal="center" vertical="center" wrapText="1"/>
    </xf>
    <xf numFmtId="0" fontId="13" fillId="2" borderId="2" xfId="55" applyFont="1" applyFill="1" applyBorder="1" applyAlignment="1">
      <alignment horizontal="left" vertical="center" wrapText="1"/>
    </xf>
    <xf numFmtId="0" fontId="13" fillId="2" borderId="3" xfId="55" applyFont="1" applyFill="1" applyBorder="1" applyAlignment="1">
      <alignment horizontal="left" vertical="center" wrapText="1"/>
    </xf>
    <xf numFmtId="0" fontId="12" fillId="0" borderId="8" xfId="55" applyFont="1" applyFill="1" applyBorder="1" applyAlignment="1">
      <alignment horizontal="left" vertical="center" wrapText="1"/>
    </xf>
    <xf numFmtId="0" fontId="12" fillId="0" borderId="9" xfId="55" applyFont="1" applyFill="1" applyBorder="1" applyAlignment="1">
      <alignment horizontal="left" vertical="center" wrapText="1"/>
    </xf>
    <xf numFmtId="0" fontId="1" fillId="0" borderId="2" xfId="55" applyFont="1" applyFill="1" applyBorder="1" applyAlignment="1">
      <alignment horizontal="left" vertical="center" wrapText="1"/>
    </xf>
    <xf numFmtId="0" fontId="1" fillId="0" borderId="3" xfId="55" applyFont="1" applyFill="1" applyBorder="1" applyAlignment="1">
      <alignment horizontal="left" vertical="center" wrapText="1"/>
    </xf>
    <xf numFmtId="0" fontId="1" fillId="0" borderId="2" xfId="55" applyFont="1" applyFill="1" applyBorder="1" applyAlignment="1">
      <alignment horizontal="left" vertical="top" wrapText="1"/>
    </xf>
    <xf numFmtId="0" fontId="1" fillId="0" borderId="3" xfId="55" applyFont="1" applyFill="1" applyBorder="1" applyAlignment="1">
      <alignment horizontal="left" vertical="top" wrapText="1"/>
    </xf>
    <xf numFmtId="0" fontId="2" fillId="0" borderId="1" xfId="55" applyFont="1" applyFill="1" applyBorder="1" applyAlignment="1">
      <alignment horizontal="center" vertical="top" wrapText="1"/>
    </xf>
    <xf numFmtId="0" fontId="6" fillId="0" borderId="4" xfId="55" applyFont="1" applyFill="1" applyBorder="1" applyAlignment="1">
      <alignment horizontal="center" vertical="center" shrinkToFit="1"/>
    </xf>
    <xf numFmtId="0" fontId="3" fillId="0" borderId="2" xfId="55" applyFont="1" applyFill="1" applyBorder="1" applyAlignment="1">
      <alignment horizontal="center" vertical="center" wrapText="1"/>
    </xf>
    <xf numFmtId="0" fontId="3" fillId="0" borderId="4" xfId="55" applyFont="1" applyFill="1" applyBorder="1" applyAlignment="1">
      <alignment horizontal="center" vertical="center" wrapText="1"/>
    </xf>
    <xf numFmtId="177" fontId="6" fillId="0" borderId="2" xfId="55" applyNumberFormat="1" applyFont="1" applyFill="1" applyBorder="1" applyAlignment="1">
      <alignment horizontal="center" vertical="center" shrinkToFit="1"/>
    </xf>
    <xf numFmtId="177" fontId="6" fillId="0" borderId="4" xfId="55" applyNumberFormat="1" applyFont="1" applyFill="1" applyBorder="1" applyAlignment="1">
      <alignment horizontal="center" vertical="center" shrinkToFit="1"/>
    </xf>
    <xf numFmtId="0" fontId="14" fillId="0" borderId="2" xfId="55" applyFont="1" applyFill="1" applyBorder="1" applyAlignment="1">
      <alignment horizontal="center" vertical="center"/>
    </xf>
    <xf numFmtId="0" fontId="14" fillId="0" borderId="3" xfId="55" applyFont="1" applyFill="1" applyBorder="1" applyAlignment="1">
      <alignment horizontal="center" vertical="center"/>
    </xf>
    <xf numFmtId="0" fontId="14" fillId="0" borderId="4" xfId="55" applyFont="1" applyFill="1" applyBorder="1" applyAlignment="1">
      <alignment horizontal="center" vertical="center"/>
    </xf>
    <xf numFmtId="177" fontId="15" fillId="0" borderId="2" xfId="55" applyNumberFormat="1" applyFont="1" applyFill="1" applyBorder="1" applyAlignment="1">
      <alignment horizontal="center" vertical="center" wrapText="1"/>
    </xf>
    <xf numFmtId="177" fontId="15" fillId="0" borderId="4" xfId="55" applyNumberFormat="1" applyFont="1" applyFill="1" applyBorder="1" applyAlignment="1">
      <alignment horizontal="center" vertical="center" wrapText="1"/>
    </xf>
    <xf numFmtId="0" fontId="6" fillId="0" borderId="2" xfId="55" applyFont="1" applyBorder="1" applyAlignment="1">
      <alignment horizontal="center" vertical="center" wrapText="1"/>
    </xf>
    <xf numFmtId="0" fontId="6" fillId="0" borderId="4" xfId="55" applyFont="1" applyBorder="1" applyAlignment="1">
      <alignment horizontal="center" vertical="center" wrapText="1"/>
    </xf>
    <xf numFmtId="177" fontId="16" fillId="0" borderId="1" xfId="55" applyNumberFormat="1" applyFont="1" applyFill="1" applyBorder="1" applyAlignment="1">
      <alignment horizontal="center" vertical="center" wrapText="1"/>
    </xf>
    <xf numFmtId="9" fontId="2" fillId="0" borderId="1" xfId="21" applyFont="1" applyFill="1" applyBorder="1" applyAlignment="1">
      <alignment horizontal="center" vertical="center" wrapText="1"/>
    </xf>
    <xf numFmtId="177" fontId="2" fillId="4" borderId="1" xfId="55" applyNumberFormat="1" applyFont="1" applyFill="1" applyBorder="1" applyAlignment="1">
      <alignment horizontal="right" vertical="center" shrinkToFit="1"/>
    </xf>
    <xf numFmtId="9" fontId="7" fillId="0" borderId="1" xfId="55" applyNumberFormat="1" applyFont="1" applyFill="1" applyBorder="1" applyAlignment="1">
      <alignment horizontal="center" vertical="center" wrapText="1"/>
    </xf>
    <xf numFmtId="177" fontId="2" fillId="0" borderId="1" xfId="55" applyNumberFormat="1" applyFont="1" applyFill="1" applyBorder="1" applyAlignment="1">
      <alignment horizontal="center" vertical="center" wrapText="1"/>
    </xf>
    <xf numFmtId="177" fontId="2" fillId="4" borderId="5" xfId="55" applyNumberFormat="1" applyFont="1" applyFill="1" applyBorder="1" applyAlignment="1">
      <alignment horizontal="right" vertical="center" shrinkToFit="1"/>
    </xf>
    <xf numFmtId="9" fontId="1" fillId="0" borderId="1" xfId="21" applyFont="1" applyFill="1" applyBorder="1" applyAlignment="1">
      <alignment horizontal="center" vertical="center" wrapText="1"/>
    </xf>
    <xf numFmtId="177" fontId="1" fillId="4" borderId="1" xfId="55" applyNumberFormat="1" applyFont="1" applyFill="1" applyBorder="1" applyAlignment="1">
      <alignment horizontal="right" vertical="center" shrinkToFit="1"/>
    </xf>
    <xf numFmtId="9" fontId="1" fillId="0" borderId="1" xfId="55" applyNumberFormat="1" applyFont="1" applyFill="1" applyBorder="1" applyAlignment="1">
      <alignment horizontal="center" vertical="center" wrapText="1"/>
    </xf>
    <xf numFmtId="177" fontId="17" fillId="0" borderId="1" xfId="55" applyNumberFormat="1" applyFont="1" applyFill="1" applyBorder="1" applyAlignment="1">
      <alignment horizontal="right" vertical="center" shrinkToFit="1"/>
    </xf>
    <xf numFmtId="177" fontId="17" fillId="0" borderId="1" xfId="55" applyNumberFormat="1" applyFont="1" applyFill="1" applyBorder="1" applyAlignment="1">
      <alignment horizontal="center" vertical="center" wrapText="1"/>
    </xf>
    <xf numFmtId="177" fontId="1" fillId="0" borderId="1" xfId="55" applyNumberFormat="1" applyFont="1" applyFill="1" applyBorder="1" applyAlignment="1">
      <alignment horizontal="center" vertical="center" wrapText="1"/>
    </xf>
    <xf numFmtId="177" fontId="2" fillId="4" borderId="6" xfId="55" applyNumberFormat="1" applyFont="1" applyFill="1" applyBorder="1" applyAlignment="1">
      <alignment horizontal="right" vertical="center" shrinkToFit="1"/>
    </xf>
    <xf numFmtId="177" fontId="2" fillId="0" borderId="4" xfId="55" applyNumberFormat="1" applyFont="1" applyFill="1" applyBorder="1" applyAlignment="1">
      <alignment horizontal="left" vertical="center" wrapText="1"/>
    </xf>
    <xf numFmtId="177" fontId="1" fillId="0" borderId="1" xfId="55" applyNumberFormat="1" applyFont="1" applyFill="1" applyBorder="1" applyAlignment="1">
      <alignment vertical="center" wrapText="1"/>
    </xf>
    <xf numFmtId="177" fontId="1" fillId="4" borderId="1" xfId="55" applyNumberFormat="1" applyFont="1" applyFill="1" applyBorder="1" applyAlignment="1">
      <alignment horizontal="center" vertical="center" shrinkToFit="1"/>
    </xf>
    <xf numFmtId="177" fontId="2" fillId="4" borderId="5" xfId="55" applyNumberFormat="1" applyFont="1" applyFill="1" applyBorder="1" applyAlignment="1">
      <alignment vertical="center" shrinkToFit="1"/>
    </xf>
    <xf numFmtId="177" fontId="18" fillId="0" borderId="1" xfId="55" applyNumberFormat="1" applyFont="1" applyFill="1" applyBorder="1" applyAlignment="1">
      <alignment horizontal="right" vertical="center" shrinkToFit="1"/>
    </xf>
    <xf numFmtId="177" fontId="18" fillId="0" borderId="1" xfId="55" applyNumberFormat="1" applyFont="1" applyFill="1" applyBorder="1" applyAlignment="1">
      <alignment horizontal="center" vertical="center" wrapText="1"/>
    </xf>
    <xf numFmtId="177" fontId="2" fillId="0" borderId="1" xfId="55" applyNumberFormat="1" applyFont="1" applyFill="1" applyBorder="1" applyAlignment="1">
      <alignment vertical="center" wrapText="1"/>
    </xf>
    <xf numFmtId="9" fontId="2" fillId="3" borderId="1" xfId="21" applyNumberFormat="1" applyFont="1" applyFill="1" applyBorder="1" applyAlignment="1">
      <alignment horizontal="center" vertical="center" wrapText="1"/>
    </xf>
    <xf numFmtId="9" fontId="2" fillId="0" borderId="1" xfId="55" applyNumberFormat="1" applyFont="1" applyFill="1" applyBorder="1" applyAlignment="1">
      <alignment horizontal="center" vertical="center" wrapText="1"/>
    </xf>
    <xf numFmtId="177" fontId="16" fillId="0" borderId="1" xfId="55" applyNumberFormat="1" applyFont="1" applyFill="1" applyBorder="1" applyAlignment="1">
      <alignment horizontal="right" vertical="center" shrinkToFit="1"/>
    </xf>
    <xf numFmtId="177" fontId="2" fillId="0" borderId="5" xfId="55" applyNumberFormat="1" applyFont="1" applyFill="1" applyBorder="1" applyAlignment="1">
      <alignment horizontal="center" vertical="center" wrapText="1"/>
    </xf>
    <xf numFmtId="177" fontId="19" fillId="4" borderId="5" xfId="55" applyNumberFormat="1" applyFont="1" applyFill="1" applyBorder="1" applyAlignment="1">
      <alignment horizontal="right" vertical="center" shrinkToFit="1"/>
    </xf>
    <xf numFmtId="9" fontId="2" fillId="0" borderId="1" xfId="21" applyNumberFormat="1" applyFont="1" applyFill="1" applyBorder="1" applyAlignment="1">
      <alignment horizontal="center" vertical="center" wrapText="1"/>
    </xf>
    <xf numFmtId="177" fontId="2" fillId="0" borderId="6" xfId="55" applyNumberFormat="1" applyFont="1" applyFill="1" applyBorder="1" applyAlignment="1">
      <alignment horizontal="center" vertical="center" wrapText="1"/>
    </xf>
    <xf numFmtId="177" fontId="19" fillId="4" borderId="6" xfId="55" applyNumberFormat="1" applyFont="1" applyFill="1" applyBorder="1" applyAlignment="1">
      <alignment horizontal="right" vertical="center" shrinkToFit="1"/>
    </xf>
    <xf numFmtId="177" fontId="18" fillId="0" borderId="1" xfId="55" applyNumberFormat="1" applyFont="1" applyFill="1" applyBorder="1" applyAlignment="1">
      <alignment vertical="center" shrinkToFit="1"/>
    </xf>
    <xf numFmtId="177" fontId="18" fillId="0" borderId="1" xfId="55" applyNumberFormat="1" applyFont="1" applyFill="1" applyBorder="1" applyAlignment="1">
      <alignment vertical="center" wrapText="1"/>
    </xf>
    <xf numFmtId="177" fontId="19" fillId="0" borderId="1" xfId="55" applyNumberFormat="1" applyFont="1" applyFill="1" applyBorder="1" applyAlignment="1">
      <alignment vertical="center" shrinkToFit="1"/>
    </xf>
    <xf numFmtId="177" fontId="2" fillId="4" borderId="1" xfId="55" applyNumberFormat="1" applyFont="1" applyFill="1" applyBorder="1" applyAlignment="1">
      <alignment horizontal="center" vertical="center" shrinkToFit="1"/>
    </xf>
    <xf numFmtId="177" fontId="2" fillId="0" borderId="1" xfId="55" applyNumberFormat="1" applyFont="1" applyFill="1" applyBorder="1" applyAlignment="1">
      <alignment horizontal="left" vertical="center"/>
    </xf>
    <xf numFmtId="177" fontId="16" fillId="0" borderId="1" xfId="55" applyNumberFormat="1" applyFont="1" applyFill="1" applyBorder="1" applyAlignment="1">
      <alignment vertical="center" shrinkToFit="1"/>
    </xf>
    <xf numFmtId="177" fontId="16" fillId="0" borderId="1" xfId="55" applyNumberFormat="1" applyFont="1" applyFill="1" applyBorder="1" applyAlignment="1">
      <alignment vertical="center" wrapText="1"/>
    </xf>
    <xf numFmtId="177" fontId="1" fillId="0" borderId="1" xfId="55" applyNumberFormat="1" applyFont="1" applyFill="1" applyBorder="1" applyAlignment="1">
      <alignment horizontal="left" vertical="center"/>
    </xf>
    <xf numFmtId="177" fontId="20" fillId="0" borderId="1" xfId="55" applyNumberFormat="1" applyFont="1" applyFill="1" applyBorder="1" applyAlignment="1">
      <alignment vertical="center" shrinkToFit="1"/>
    </xf>
    <xf numFmtId="177" fontId="18" fillId="0" borderId="5" xfId="55" applyNumberFormat="1" applyFont="1" applyFill="1" applyBorder="1" applyAlignment="1">
      <alignment horizontal="center" vertical="center" wrapText="1"/>
    </xf>
    <xf numFmtId="177" fontId="19" fillId="0" borderId="5" xfId="55" applyNumberFormat="1" applyFont="1" applyFill="1" applyBorder="1" applyAlignment="1">
      <alignment horizontal="right" vertical="center" shrinkToFit="1"/>
    </xf>
    <xf numFmtId="177" fontId="18" fillId="0" borderId="7" xfId="55" applyNumberFormat="1" applyFont="1" applyFill="1" applyBorder="1" applyAlignment="1">
      <alignment horizontal="center" vertical="center" wrapText="1"/>
    </xf>
    <xf numFmtId="177" fontId="2" fillId="0" borderId="7" xfId="55" applyNumberFormat="1" applyFont="1" applyFill="1" applyBorder="1" applyAlignment="1">
      <alignment horizontal="center" vertical="center" wrapText="1"/>
    </xf>
    <xf numFmtId="177" fontId="19" fillId="0" borderId="7" xfId="55" applyNumberFormat="1" applyFont="1" applyFill="1" applyBorder="1" applyAlignment="1">
      <alignment horizontal="right" vertical="center" shrinkToFit="1"/>
    </xf>
    <xf numFmtId="177" fontId="18" fillId="0" borderId="6" xfId="55" applyNumberFormat="1" applyFont="1" applyFill="1" applyBorder="1" applyAlignment="1">
      <alignment horizontal="center" vertical="center" wrapText="1"/>
    </xf>
    <xf numFmtId="177" fontId="19" fillId="0" borderId="6" xfId="55" applyNumberFormat="1" applyFont="1" applyFill="1" applyBorder="1" applyAlignment="1">
      <alignment horizontal="right" vertical="center" shrinkToFit="1"/>
    </xf>
    <xf numFmtId="177" fontId="2" fillId="4" borderId="5" xfId="55" applyNumberFormat="1" applyFont="1" applyFill="1" applyBorder="1" applyAlignment="1">
      <alignment horizontal="center" vertical="center" shrinkToFit="1"/>
    </xf>
    <xf numFmtId="0" fontId="2" fillId="0" borderId="5" xfId="55" applyFont="1" applyFill="1" applyBorder="1" applyAlignment="1">
      <alignment horizontal="center" vertical="center" wrapText="1"/>
    </xf>
    <xf numFmtId="9" fontId="2" fillId="0" borderId="1" xfId="21" applyNumberFormat="1" applyFont="1" applyFill="1" applyBorder="1" applyAlignment="1" applyProtection="1">
      <alignment horizontal="center" vertical="center" wrapText="1"/>
    </xf>
    <xf numFmtId="0" fontId="2" fillId="0" borderId="6" xfId="55" applyFont="1" applyFill="1" applyBorder="1" applyAlignment="1">
      <alignment horizontal="center" vertical="center" wrapText="1"/>
    </xf>
    <xf numFmtId="177" fontId="16" fillId="0" borderId="6" xfId="55" applyNumberFormat="1" applyFont="1" applyFill="1" applyBorder="1" applyAlignment="1">
      <alignment vertical="center" shrinkToFit="1"/>
    </xf>
    <xf numFmtId="177" fontId="16" fillId="0" borderId="6" xfId="55" applyNumberFormat="1" applyFont="1" applyFill="1" applyBorder="1" applyAlignment="1">
      <alignment vertical="center" wrapText="1"/>
    </xf>
    <xf numFmtId="177" fontId="2" fillId="4" borderId="1" xfId="55" applyNumberFormat="1" applyFont="1" applyFill="1" applyBorder="1" applyAlignment="1">
      <alignment vertical="center" shrinkToFit="1"/>
    </xf>
    <xf numFmtId="9" fontId="1" fillId="0" borderId="1" xfId="21" applyNumberFormat="1" applyFont="1" applyFill="1" applyBorder="1" applyAlignment="1">
      <alignment horizontal="center" vertical="center" wrapText="1"/>
    </xf>
    <xf numFmtId="177" fontId="21" fillId="0" borderId="1" xfId="55" applyNumberFormat="1" applyFont="1" applyFill="1" applyBorder="1" applyAlignment="1">
      <alignment vertical="center" shrinkToFit="1"/>
    </xf>
    <xf numFmtId="177" fontId="21" fillId="0" borderId="6" xfId="55" applyNumberFormat="1" applyFont="1" applyFill="1" applyBorder="1" applyAlignment="1">
      <alignment horizontal="center" vertical="center" wrapText="1"/>
    </xf>
    <xf numFmtId="177" fontId="16" fillId="0" borderId="6" xfId="55" applyNumberFormat="1" applyFont="1" applyFill="1" applyBorder="1" applyAlignment="1">
      <alignment horizontal="center" vertical="center" wrapText="1"/>
    </xf>
    <xf numFmtId="177" fontId="2" fillId="4" borderId="2" xfId="55" applyNumberFormat="1" applyFont="1" applyFill="1" applyBorder="1" applyAlignment="1">
      <alignment horizontal="center" vertical="center" wrapText="1" shrinkToFit="1"/>
    </xf>
    <xf numFmtId="177" fontId="2" fillId="4" borderId="3" xfId="55" applyNumberFormat="1" applyFont="1" applyFill="1" applyBorder="1" applyAlignment="1">
      <alignment horizontal="center" vertical="center" wrapText="1" shrinkToFit="1"/>
    </xf>
    <xf numFmtId="177" fontId="2" fillId="4" borderId="4" xfId="55" applyNumberFormat="1" applyFont="1" applyFill="1" applyBorder="1" applyAlignment="1">
      <alignment horizontal="center" vertical="center" wrapText="1" shrinkToFit="1"/>
    </xf>
    <xf numFmtId="178" fontId="1" fillId="2" borderId="1" xfId="55" applyNumberFormat="1" applyFont="1" applyFill="1" applyBorder="1" applyAlignment="1">
      <alignment horizontal="center" vertical="center"/>
    </xf>
    <xf numFmtId="177" fontId="1" fillId="2" borderId="1" xfId="55" applyNumberFormat="1" applyFont="1" applyFill="1" applyBorder="1" applyAlignment="1">
      <alignment horizontal="center" vertical="center" wrapText="1"/>
    </xf>
    <xf numFmtId="0" fontId="2" fillId="0" borderId="10" xfId="55" applyFont="1" applyFill="1" applyBorder="1" applyAlignment="1">
      <alignment horizontal="center" vertical="center" wrapText="1"/>
    </xf>
    <xf numFmtId="0" fontId="2" fillId="0" borderId="11" xfId="55" applyFont="1" applyFill="1" applyBorder="1" applyAlignment="1">
      <alignment horizontal="center" vertical="center" wrapText="1"/>
    </xf>
    <xf numFmtId="0" fontId="2" fillId="0" borderId="12" xfId="55" applyFont="1" applyFill="1" applyBorder="1" applyAlignment="1">
      <alignment horizontal="center" vertical="center" wrapText="1"/>
    </xf>
    <xf numFmtId="177" fontId="1" fillId="2" borderId="5" xfId="55" applyNumberFormat="1" applyFont="1" applyFill="1" applyBorder="1" applyAlignment="1">
      <alignment horizontal="center" vertical="center" wrapText="1"/>
    </xf>
    <xf numFmtId="0" fontId="2" fillId="0" borderId="8" xfId="55" applyFont="1" applyFill="1" applyBorder="1" applyAlignment="1">
      <alignment horizontal="center" vertical="center" wrapText="1"/>
    </xf>
    <xf numFmtId="0" fontId="2" fillId="0" borderId="9" xfId="55" applyFont="1" applyFill="1" applyBorder="1" applyAlignment="1">
      <alignment horizontal="center" vertical="center" wrapText="1"/>
    </xf>
    <xf numFmtId="0" fontId="2" fillId="0" borderId="13" xfId="55" applyFont="1" applyFill="1" applyBorder="1" applyAlignment="1">
      <alignment horizontal="center" vertical="center" wrapText="1"/>
    </xf>
    <xf numFmtId="0" fontId="13" fillId="2" borderId="4" xfId="55" applyFont="1" applyFill="1" applyBorder="1" applyAlignment="1">
      <alignment horizontal="left" vertical="center" wrapText="1"/>
    </xf>
    <xf numFmtId="0" fontId="12" fillId="0" borderId="3" xfId="55" applyFont="1" applyFill="1" applyBorder="1" applyAlignment="1">
      <alignment horizontal="left" vertical="center" wrapText="1"/>
    </xf>
    <xf numFmtId="0" fontId="12" fillId="0" borderId="4" xfId="55" applyFont="1" applyFill="1" applyBorder="1" applyAlignment="1">
      <alignment horizontal="left" vertical="center" wrapText="1"/>
    </xf>
    <xf numFmtId="0" fontId="1" fillId="0" borderId="4" xfId="55" applyFont="1" applyFill="1" applyBorder="1" applyAlignment="1">
      <alignment horizontal="left" vertical="center" wrapText="1"/>
    </xf>
    <xf numFmtId="0" fontId="1" fillId="0" borderId="4" xfId="55" applyFont="1" applyFill="1" applyBorder="1" applyAlignment="1">
      <alignment horizontal="left" vertical="top" wrapText="1"/>
    </xf>
    <xf numFmtId="0" fontId="4" fillId="0" borderId="0" xfId="55" applyFont="1" applyAlignment="1">
      <alignment horizontal="right" vertical="center"/>
    </xf>
    <xf numFmtId="177" fontId="1" fillId="0" borderId="0" xfId="55" applyNumberFormat="1" applyFont="1" applyFill="1" applyBorder="1" applyAlignment="1">
      <alignment horizontal="right" vertical="center"/>
    </xf>
    <xf numFmtId="180" fontId="4" fillId="0" borderId="0" xfId="55" applyNumberFormat="1" applyFont="1">
      <alignment vertical="center"/>
    </xf>
    <xf numFmtId="177" fontId="1" fillId="3" borderId="0" xfId="55" applyNumberFormat="1" applyFont="1" applyFill="1" applyBorder="1" applyAlignment="1">
      <alignment horizontal="center" vertical="center"/>
    </xf>
    <xf numFmtId="0" fontId="22" fillId="0" borderId="0" xfId="55" applyFont="1" applyBorder="1" applyAlignment="1">
      <alignment vertical="center"/>
    </xf>
    <xf numFmtId="0" fontId="1" fillId="0" borderId="0" xfId="55" applyFont="1" applyFill="1" applyBorder="1" applyAlignment="1">
      <alignment horizontal="center" vertical="center" shrinkToFit="1"/>
    </xf>
    <xf numFmtId="0" fontId="1" fillId="0" borderId="0" xfId="55" applyFont="1" applyFill="1" applyBorder="1" applyAlignment="1">
      <alignment horizontal="left" vertical="center" shrinkToFit="1"/>
    </xf>
    <xf numFmtId="0" fontId="1" fillId="0" borderId="0" xfId="55" applyFont="1" applyFill="1" applyBorder="1" applyAlignment="1">
      <alignment horizontal="center" vertical="center" wrapText="1"/>
    </xf>
    <xf numFmtId="0" fontId="23" fillId="2" borderId="1" xfId="13" applyFont="1" applyFill="1" applyBorder="1" applyAlignment="1">
      <alignment horizontal="left" vertical="center"/>
    </xf>
    <xf numFmtId="0" fontId="24" fillId="0" borderId="1" xfId="13" applyFont="1" applyBorder="1" applyAlignment="1">
      <alignment horizontal="center" vertical="center"/>
    </xf>
    <xf numFmtId="0" fontId="25" fillId="0" borderId="1" xfId="13" applyFont="1" applyBorder="1" applyAlignment="1">
      <alignment horizontal="center" vertical="center"/>
    </xf>
    <xf numFmtId="0" fontId="26" fillId="0" borderId="1" xfId="13" applyFont="1" applyBorder="1" applyAlignment="1">
      <alignment vertical="center" wrapText="1"/>
    </xf>
    <xf numFmtId="0" fontId="27" fillId="2" borderId="1" xfId="0" applyFont="1" applyFill="1" applyBorder="1" applyAlignment="1">
      <alignment horizontal="center" vertical="center"/>
    </xf>
    <xf numFmtId="0" fontId="27" fillId="0" borderId="1" xfId="13" applyFont="1" applyBorder="1" applyAlignment="1">
      <alignment horizontal="center" vertical="center"/>
    </xf>
    <xf numFmtId="0" fontId="28" fillId="5" borderId="1" xfId="55" applyFont="1" applyFill="1" applyBorder="1" applyAlignment="1">
      <alignment horizontal="left" vertical="center"/>
    </xf>
    <xf numFmtId="0" fontId="2" fillId="0" borderId="0" xfId="55" applyFont="1" applyFill="1" applyBorder="1" applyAlignment="1">
      <alignment horizontal="center" vertical="center" wrapText="1"/>
    </xf>
    <xf numFmtId="0" fontId="29" fillId="0" borderId="0" xfId="55" applyFont="1">
      <alignment vertical="center"/>
    </xf>
    <xf numFmtId="179" fontId="2" fillId="0" borderId="0" xfId="55" applyNumberFormat="1" applyFont="1" applyFill="1" applyBorder="1" applyAlignment="1">
      <alignment horizontal="center" vertical="center"/>
    </xf>
    <xf numFmtId="179" fontId="1" fillId="0" borderId="0" xfId="55" applyNumberFormat="1" applyFont="1" applyFill="1" applyBorder="1" applyAlignment="1">
      <alignment horizontal="center" vertical="center"/>
    </xf>
    <xf numFmtId="179" fontId="1" fillId="0" borderId="0" xfId="55" applyNumberFormat="1" applyFont="1" applyFill="1" applyAlignment="1">
      <alignment horizontal="center" vertical="center"/>
    </xf>
    <xf numFmtId="177" fontId="1" fillId="3" borderId="1" xfId="55" applyNumberFormat="1" applyFont="1" applyFill="1" applyBorder="1" applyAlignment="1">
      <alignment horizontal="left" vertical="center"/>
    </xf>
    <xf numFmtId="177" fontId="1" fillId="3" borderId="1" xfId="55" applyNumberFormat="1" applyFont="1" applyFill="1" applyBorder="1" applyAlignment="1">
      <alignment horizontal="right" vertical="center" shrinkToFit="1"/>
    </xf>
    <xf numFmtId="0" fontId="2" fillId="0" borderId="0" xfId="55" applyFont="1" applyFill="1" applyAlignment="1">
      <alignment horizontal="center" vertical="center" wrapText="1"/>
    </xf>
    <xf numFmtId="0" fontId="1" fillId="0" borderId="0" xfId="55" applyFont="1" applyFill="1" applyAlignment="1">
      <alignment horizontal="center" vertical="center" wrapText="1"/>
    </xf>
    <xf numFmtId="177" fontId="20" fillId="0" borderId="0" xfId="55" applyNumberFormat="1" applyFont="1" applyFill="1" applyBorder="1" applyAlignment="1">
      <alignment vertical="center" shrinkToFit="1"/>
    </xf>
    <xf numFmtId="177" fontId="1" fillId="0" borderId="0" xfId="55" applyNumberFormat="1" applyFont="1" applyFill="1" applyBorder="1" applyAlignment="1">
      <alignment horizontal="right" vertical="center" shrinkToFit="1"/>
    </xf>
    <xf numFmtId="0" fontId="1" fillId="0" borderId="0" xfId="55" applyFont="1" applyFill="1" applyBorder="1" applyAlignment="1">
      <alignment horizontal="center" vertical="center"/>
    </xf>
    <xf numFmtId="0" fontId="4" fillId="0" borderId="0" xfId="55" applyFont="1" applyAlignment="1">
      <alignment horizontal="center" vertical="center"/>
    </xf>
    <xf numFmtId="0" fontId="4" fillId="0" borderId="0" xfId="55" applyFont="1" applyAlignment="1">
      <alignment horizontal="left" vertical="center"/>
    </xf>
    <xf numFmtId="181" fontId="4" fillId="0" borderId="0" xfId="55" applyNumberFormat="1" applyFont="1">
      <alignment vertical="center"/>
    </xf>
    <xf numFmtId="0" fontId="27" fillId="0" borderId="1" xfId="13" applyFont="1" applyBorder="1" applyAlignment="1">
      <alignment horizontal="center" vertical="center" wrapText="1"/>
    </xf>
    <xf numFmtId="0" fontId="30" fillId="0" borderId="1" xfId="13" applyFont="1" applyBorder="1" applyAlignment="1">
      <alignment horizontal="center" vertical="center" wrapText="1"/>
    </xf>
    <xf numFmtId="0" fontId="25" fillId="0" borderId="1" xfId="13" applyFont="1" applyFill="1" applyBorder="1" applyAlignment="1">
      <alignment horizontal="left" vertical="center" wrapText="1"/>
    </xf>
    <xf numFmtId="0" fontId="31" fillId="0" borderId="0" xfId="13" applyFont="1" applyAlignment="1">
      <alignment horizontal="center" vertical="center"/>
    </xf>
    <xf numFmtId="0" fontId="27" fillId="0" borderId="1" xfId="13" applyFont="1" applyBorder="1" applyAlignment="1">
      <alignment horizontal="left" vertical="center" wrapText="1"/>
    </xf>
    <xf numFmtId="0" fontId="1" fillId="3" borderId="0" xfId="55" applyFont="1" applyFill="1" applyBorder="1" applyAlignment="1">
      <alignment horizontal="center" vertical="center"/>
    </xf>
    <xf numFmtId="0" fontId="3" fillId="0" borderId="3" xfId="55" applyFont="1" applyFill="1" applyBorder="1" applyAlignment="1">
      <alignment horizontal="center" vertical="center" wrapText="1"/>
    </xf>
    <xf numFmtId="178" fontId="2" fillId="0" borderId="1" xfId="55" applyNumberFormat="1" applyFont="1" applyFill="1" applyBorder="1" applyAlignment="1">
      <alignment vertical="center"/>
    </xf>
    <xf numFmtId="177" fontId="20" fillId="0" borderId="5" xfId="55" applyNumberFormat="1" applyFont="1" applyFill="1" applyBorder="1" applyAlignment="1">
      <alignment horizontal="right" vertical="center" shrinkToFit="1"/>
    </xf>
    <xf numFmtId="177" fontId="20" fillId="0" borderId="7" xfId="55" applyNumberFormat="1" applyFont="1" applyFill="1" applyBorder="1" applyAlignment="1">
      <alignment horizontal="right" vertical="center" shrinkToFit="1"/>
    </xf>
    <xf numFmtId="177" fontId="20" fillId="0" borderId="6" xfId="55" applyNumberFormat="1" applyFont="1" applyFill="1" applyBorder="1" applyAlignment="1">
      <alignment horizontal="right" vertical="center" shrinkToFit="1"/>
    </xf>
    <xf numFmtId="177" fontId="1" fillId="4" borderId="2" xfId="55" applyNumberFormat="1" applyFont="1" applyFill="1" applyBorder="1" applyAlignment="1">
      <alignment horizontal="center" vertical="center" wrapText="1" shrinkToFit="1"/>
    </xf>
    <xf numFmtId="177" fontId="1" fillId="4" borderId="3" xfId="55" applyNumberFormat="1" applyFont="1" applyFill="1" applyBorder="1" applyAlignment="1">
      <alignment horizontal="center" vertical="center" wrapText="1" shrinkToFit="1"/>
    </xf>
    <xf numFmtId="177" fontId="1" fillId="4" borderId="4" xfId="55" applyNumberFormat="1" applyFont="1" applyFill="1" applyBorder="1" applyAlignment="1">
      <alignment horizontal="center" vertical="center" wrapText="1" shrinkToFit="1"/>
    </xf>
    <xf numFmtId="0" fontId="1" fillId="2" borderId="7" xfId="55" applyFont="1" applyFill="1" applyBorder="1" applyAlignment="1">
      <alignment horizontal="center" vertical="center" wrapText="1"/>
    </xf>
    <xf numFmtId="176" fontId="8" fillId="2" borderId="5" xfId="55" applyNumberFormat="1" applyFont="1" applyFill="1" applyBorder="1" applyAlignment="1">
      <alignment horizontal="center" vertical="center" shrinkToFit="1"/>
    </xf>
    <xf numFmtId="14" fontId="1" fillId="2" borderId="7" xfId="55" applyNumberFormat="1" applyFont="1" applyFill="1" applyBorder="1" applyAlignment="1">
      <alignment horizontal="center" vertical="center" wrapText="1"/>
    </xf>
    <xf numFmtId="177" fontId="1" fillId="2" borderId="5" xfId="55" applyNumberFormat="1" applyFont="1" applyFill="1" applyBorder="1" applyAlignment="1">
      <alignment horizontal="center" vertical="center" shrinkToFit="1"/>
    </xf>
    <xf numFmtId="177" fontId="1" fillId="2" borderId="6" xfId="55" applyNumberFormat="1" applyFont="1" applyFill="1" applyBorder="1" applyAlignment="1">
      <alignment horizontal="right" vertical="center" shrinkToFit="1"/>
    </xf>
    <xf numFmtId="178" fontId="1" fillId="0" borderId="1" xfId="55" applyNumberFormat="1" applyFont="1" applyFill="1" applyBorder="1" applyAlignment="1">
      <alignment vertical="center"/>
    </xf>
    <xf numFmtId="9" fontId="1" fillId="0" borderId="1" xfId="21" applyNumberFormat="1" applyFont="1" applyFill="1" applyBorder="1" applyAlignment="1" applyProtection="1">
      <alignment horizontal="center" vertical="center" wrapText="1"/>
    </xf>
    <xf numFmtId="177" fontId="1" fillId="4" borderId="5" xfId="55" applyNumberFormat="1" applyFont="1" applyFill="1" applyBorder="1" applyAlignment="1">
      <alignment horizontal="center" vertical="center" shrinkToFit="1"/>
    </xf>
    <xf numFmtId="177" fontId="1" fillId="4" borderId="6" xfId="55" applyNumberFormat="1" applyFont="1" applyFill="1" applyBorder="1" applyAlignment="1">
      <alignment horizontal="right" vertical="center" shrinkToFit="1"/>
    </xf>
    <xf numFmtId="0" fontId="1" fillId="0" borderId="6" xfId="55" applyFont="1" applyFill="1" applyBorder="1" applyAlignment="1">
      <alignment horizontal="center" vertical="center" wrapText="1"/>
    </xf>
    <xf numFmtId="177" fontId="18" fillId="0" borderId="6" xfId="55" applyNumberFormat="1" applyFont="1" applyFill="1" applyBorder="1" applyAlignment="1">
      <alignment vertical="center" shrinkToFit="1"/>
    </xf>
    <xf numFmtId="177" fontId="18" fillId="0" borderId="6" xfId="55" applyNumberFormat="1" applyFont="1" applyFill="1" applyBorder="1" applyAlignment="1">
      <alignment vertical="center" wrapText="1"/>
    </xf>
    <xf numFmtId="177" fontId="1" fillId="4" borderId="1" xfId="55" applyNumberFormat="1" applyFont="1" applyFill="1" applyBorder="1" applyAlignment="1">
      <alignment vertical="center" shrinkToFit="1"/>
    </xf>
    <xf numFmtId="177" fontId="32" fillId="0" borderId="0" xfId="55" applyNumberFormat="1" applyFont="1" applyFill="1" applyBorder="1" applyAlignment="1">
      <alignment horizontal="center" vertical="center" wrapText="1"/>
    </xf>
    <xf numFmtId="0" fontId="1" fillId="2" borderId="3" xfId="55" applyFont="1" applyFill="1" applyBorder="1" applyAlignment="1">
      <alignment horizontal="left" vertical="center" wrapText="1"/>
    </xf>
    <xf numFmtId="0" fontId="1" fillId="2" borderId="4" xfId="55" applyFont="1" applyFill="1" applyBorder="1" applyAlignment="1">
      <alignment horizontal="left" vertical="center" wrapText="1"/>
    </xf>
    <xf numFmtId="177" fontId="2" fillId="4" borderId="6" xfId="55" applyNumberFormat="1" applyFont="1" applyFill="1" applyBorder="1" applyAlignment="1">
      <alignment horizontal="center" vertical="center" shrinkToFit="1"/>
    </xf>
    <xf numFmtId="177" fontId="21" fillId="0" borderId="1" xfId="55" applyNumberFormat="1" applyFont="1" applyFill="1" applyBorder="1" applyAlignment="1">
      <alignment horizontal="right" vertical="center" shrinkToFit="1"/>
    </xf>
    <xf numFmtId="177" fontId="21" fillId="0" borderId="1" xfId="55" applyNumberFormat="1" applyFont="1" applyFill="1" applyBorder="1" applyAlignment="1">
      <alignment horizontal="center" vertical="center" wrapText="1"/>
    </xf>
    <xf numFmtId="177" fontId="1" fillId="4" borderId="6" xfId="55" applyNumberFormat="1" applyFont="1" applyFill="1" applyBorder="1" applyAlignment="1">
      <alignment vertical="center" shrinkToFit="1"/>
    </xf>
    <xf numFmtId="177" fontId="20" fillId="4" borderId="1" xfId="55" applyNumberFormat="1" applyFont="1" applyFill="1" applyBorder="1" applyAlignment="1">
      <alignment vertical="center" shrinkToFit="1"/>
    </xf>
    <xf numFmtId="177" fontId="1" fillId="0" borderId="1" xfId="55" applyNumberFormat="1" applyFont="1" applyFill="1" applyBorder="1" applyAlignment="1">
      <alignment horizontal="right" vertical="center"/>
    </xf>
    <xf numFmtId="179" fontId="1" fillId="5" borderId="0" xfId="55" applyNumberFormat="1" applyFont="1" applyFill="1" applyBorder="1" applyAlignment="1">
      <alignment horizontal="center" vertical="center"/>
    </xf>
    <xf numFmtId="0" fontId="1" fillId="2" borderId="5" xfId="55" applyFont="1" applyFill="1" applyBorder="1" applyAlignment="1">
      <alignment horizontal="center" vertical="center" wrapText="1"/>
    </xf>
    <xf numFmtId="0" fontId="1" fillId="2" borderId="2" xfId="55" applyFont="1" applyFill="1" applyBorder="1" applyAlignment="1">
      <alignment vertical="center" wrapText="1"/>
    </xf>
    <xf numFmtId="177" fontId="1" fillId="0" borderId="5" xfId="55" applyNumberFormat="1" applyFont="1" applyFill="1" applyBorder="1" applyAlignment="1">
      <alignment horizontal="center" vertical="center" wrapText="1"/>
    </xf>
    <xf numFmtId="177" fontId="20" fillId="4" borderId="5" xfId="55" applyNumberFormat="1" applyFont="1" applyFill="1" applyBorder="1" applyAlignment="1">
      <alignment horizontal="right" vertical="center" shrinkToFit="1"/>
    </xf>
    <xf numFmtId="177" fontId="1" fillId="0" borderId="6" xfId="55" applyNumberFormat="1" applyFont="1" applyFill="1" applyBorder="1" applyAlignment="1">
      <alignment horizontal="center" vertical="center" wrapText="1"/>
    </xf>
    <xf numFmtId="177" fontId="20" fillId="4" borderId="6" xfId="55" applyNumberFormat="1" applyFont="1" applyFill="1" applyBorder="1" applyAlignment="1">
      <alignment horizontal="right" vertical="center" shrinkToFit="1"/>
    </xf>
    <xf numFmtId="9" fontId="8" fillId="0" borderId="1" xfId="55" applyNumberFormat="1" applyFont="1" applyFill="1" applyBorder="1" applyAlignment="1">
      <alignment horizontal="center" vertical="center" wrapText="1"/>
    </xf>
    <xf numFmtId="177" fontId="1" fillId="0" borderId="2" xfId="55" applyNumberFormat="1" applyFont="1" applyFill="1" applyBorder="1" applyAlignment="1">
      <alignment horizontal="left" vertical="center" wrapText="1"/>
    </xf>
    <xf numFmtId="177" fontId="1" fillId="0" borderId="3" xfId="55" applyNumberFormat="1" applyFont="1" applyFill="1" applyBorder="1" applyAlignment="1">
      <alignment horizontal="left" vertical="center" wrapText="1"/>
    </xf>
    <xf numFmtId="177" fontId="1" fillId="0" borderId="4" xfId="55" applyNumberFormat="1" applyFont="1" applyFill="1" applyBorder="1" applyAlignment="1">
      <alignment horizontal="left" vertical="center" wrapText="1"/>
    </xf>
    <xf numFmtId="177" fontId="1" fillId="4" borderId="6" xfId="55" applyNumberFormat="1" applyFont="1" applyFill="1" applyBorder="1" applyAlignment="1">
      <alignment horizontal="center" vertical="center" shrinkToFit="1"/>
    </xf>
    <xf numFmtId="176" fontId="9" fillId="2" borderId="1" xfId="55" applyNumberFormat="1" applyFont="1" applyFill="1" applyBorder="1" applyAlignment="1">
      <alignment horizontal="left" vertical="center"/>
    </xf>
    <xf numFmtId="177" fontId="1" fillId="4" borderId="5" xfId="55" applyNumberFormat="1" applyFont="1" applyFill="1" applyBorder="1" applyAlignment="1">
      <alignment vertical="center" shrinkToFit="1"/>
    </xf>
    <xf numFmtId="177" fontId="32" fillId="4" borderId="1" xfId="55" applyNumberFormat="1" applyFont="1" applyFill="1" applyBorder="1" applyAlignment="1">
      <alignment horizontal="right" vertical="center" shrinkToFit="1"/>
    </xf>
    <xf numFmtId="177" fontId="1" fillId="4" borderId="5" xfId="55" applyNumberFormat="1" applyFont="1" applyFill="1" applyBorder="1" applyAlignment="1">
      <alignment horizontal="right" vertical="center" shrinkToFit="1"/>
    </xf>
    <xf numFmtId="0" fontId="1" fillId="3" borderId="3" xfId="55" applyFont="1" applyFill="1" applyBorder="1" applyAlignment="1">
      <alignment horizontal="left" vertical="center" wrapText="1"/>
    </xf>
    <xf numFmtId="10" fontId="4" fillId="5" borderId="0" xfId="55" applyNumberFormat="1" applyFont="1" applyFill="1">
      <alignment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百分比 2 2" xfId="21"/>
    <cellStyle name="标题 1" xfId="22" builtinId="16"/>
    <cellStyle name="百分比 2 3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百分比 2 2 2" xfId="37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常规 3" xfId="56"/>
    <cellStyle name="常规 4" xfId="57"/>
    <cellStyle name="常规 5" xfId="58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9" Type="http://schemas.openxmlformats.org/officeDocument/2006/relationships/image" Target="../media/image36.png"/><Relationship Id="rId8" Type="http://schemas.openxmlformats.org/officeDocument/2006/relationships/image" Target="../media/image32.png"/><Relationship Id="rId7" Type="http://schemas.openxmlformats.org/officeDocument/2006/relationships/image" Target="../media/image29.png"/><Relationship Id="rId6" Type="http://schemas.openxmlformats.org/officeDocument/2006/relationships/image" Target="../media/image28.png"/><Relationship Id="rId5" Type="http://schemas.openxmlformats.org/officeDocument/2006/relationships/image" Target="../media/image27.png"/><Relationship Id="rId4" Type="http://schemas.openxmlformats.org/officeDocument/2006/relationships/image" Target="../media/image24.png"/><Relationship Id="rId3" Type="http://schemas.openxmlformats.org/officeDocument/2006/relationships/image" Target="../media/image16.jpeg"/><Relationship Id="rId2" Type="http://schemas.openxmlformats.org/officeDocument/2006/relationships/image" Target="../media/image13.png"/><Relationship Id="rId1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2.jpeg"/><Relationship Id="rId8" Type="http://schemas.openxmlformats.org/officeDocument/2006/relationships/image" Target="../media/image11.jpeg"/><Relationship Id="rId7" Type="http://schemas.openxmlformats.org/officeDocument/2006/relationships/image" Target="../media/image10.jpeg"/><Relationship Id="rId6" Type="http://schemas.openxmlformats.org/officeDocument/2006/relationships/image" Target="../media/image9.jpeg"/><Relationship Id="rId5" Type="http://schemas.openxmlformats.org/officeDocument/2006/relationships/image" Target="../media/image8.jpeg"/><Relationship Id="rId4" Type="http://schemas.openxmlformats.org/officeDocument/2006/relationships/image" Target="../media/image7.png"/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0" Type="http://schemas.openxmlformats.org/officeDocument/2006/relationships/image" Target="../media/image13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13.png"/><Relationship Id="rId8" Type="http://schemas.openxmlformats.org/officeDocument/2006/relationships/image" Target="../media/image12.jpeg"/><Relationship Id="rId7" Type="http://schemas.openxmlformats.org/officeDocument/2006/relationships/image" Target="../media/image11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3" Type="http://schemas.openxmlformats.org/officeDocument/2006/relationships/image" Target="../media/image17.png"/><Relationship Id="rId12" Type="http://schemas.openxmlformats.org/officeDocument/2006/relationships/image" Target="../media/image16.jpeg"/><Relationship Id="rId11" Type="http://schemas.openxmlformats.org/officeDocument/2006/relationships/image" Target="../media/image15.png"/><Relationship Id="rId10" Type="http://schemas.openxmlformats.org/officeDocument/2006/relationships/image" Target="../media/image1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image" Target="../media/image13.png"/><Relationship Id="rId8" Type="http://schemas.openxmlformats.org/officeDocument/2006/relationships/image" Target="../media/image12.jpeg"/><Relationship Id="rId7" Type="http://schemas.openxmlformats.org/officeDocument/2006/relationships/image" Target="../media/image11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4" Type="http://schemas.openxmlformats.org/officeDocument/2006/relationships/image" Target="../media/image20.png"/><Relationship Id="rId13" Type="http://schemas.openxmlformats.org/officeDocument/2006/relationships/image" Target="../media/image19.png"/><Relationship Id="rId12" Type="http://schemas.openxmlformats.org/officeDocument/2006/relationships/image" Target="../media/image18.png"/><Relationship Id="rId11" Type="http://schemas.openxmlformats.org/officeDocument/2006/relationships/image" Target="../media/image16.jpeg"/><Relationship Id="rId10" Type="http://schemas.openxmlformats.org/officeDocument/2006/relationships/image" Target="../media/image15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7" Type="http://schemas.openxmlformats.org/officeDocument/2006/relationships/image" Target="../media/image21.png"/><Relationship Id="rId6" Type="http://schemas.openxmlformats.org/officeDocument/2006/relationships/image" Target="../media/image16.jpeg"/><Relationship Id="rId5" Type="http://schemas.openxmlformats.org/officeDocument/2006/relationships/image" Target="../media/image15.png"/><Relationship Id="rId4" Type="http://schemas.openxmlformats.org/officeDocument/2006/relationships/image" Target="../media/image13.png"/><Relationship Id="rId3" Type="http://schemas.openxmlformats.org/officeDocument/2006/relationships/image" Target="../media/image9.jpeg"/><Relationship Id="rId2" Type="http://schemas.openxmlformats.org/officeDocument/2006/relationships/image" Target="../media/image8.jpe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9" Type="http://schemas.openxmlformats.org/officeDocument/2006/relationships/image" Target="../media/image26.png"/><Relationship Id="rId8" Type="http://schemas.openxmlformats.org/officeDocument/2006/relationships/image" Target="../media/image25.png"/><Relationship Id="rId7" Type="http://schemas.openxmlformats.org/officeDocument/2006/relationships/image" Target="../media/image24.png"/><Relationship Id="rId6" Type="http://schemas.openxmlformats.org/officeDocument/2006/relationships/image" Target="../media/image23.png"/><Relationship Id="rId5" Type="http://schemas.openxmlformats.org/officeDocument/2006/relationships/image" Target="../media/image16.jpeg"/><Relationship Id="rId4" Type="http://schemas.openxmlformats.org/officeDocument/2006/relationships/image" Target="../media/image15.png"/><Relationship Id="rId3" Type="http://schemas.openxmlformats.org/officeDocument/2006/relationships/image" Target="../media/image13.png"/><Relationship Id="rId2" Type="http://schemas.openxmlformats.org/officeDocument/2006/relationships/image" Target="../media/image9.jpeg"/><Relationship Id="rId1" Type="http://schemas.openxmlformats.org/officeDocument/2006/relationships/image" Target="../media/image8.jpeg"/></Relationships>
</file>

<file path=xl/drawings/_rels/drawing7.xml.rels><?xml version="1.0" encoding="UTF-8" standalone="yes"?>
<Relationships xmlns="http://schemas.openxmlformats.org/package/2006/relationships"><Relationship Id="rId9" Type="http://schemas.openxmlformats.org/officeDocument/2006/relationships/image" Target="../media/image31.png"/><Relationship Id="rId8" Type="http://schemas.openxmlformats.org/officeDocument/2006/relationships/image" Target="../media/image30.png"/><Relationship Id="rId7" Type="http://schemas.openxmlformats.org/officeDocument/2006/relationships/image" Target="../media/image29.png"/><Relationship Id="rId6" Type="http://schemas.openxmlformats.org/officeDocument/2006/relationships/image" Target="../media/image28.png"/><Relationship Id="rId5" Type="http://schemas.openxmlformats.org/officeDocument/2006/relationships/image" Target="../media/image27.png"/><Relationship Id="rId4" Type="http://schemas.openxmlformats.org/officeDocument/2006/relationships/image" Target="../media/image24.png"/><Relationship Id="rId3" Type="http://schemas.openxmlformats.org/officeDocument/2006/relationships/image" Target="../media/image16.jpeg"/><Relationship Id="rId2" Type="http://schemas.openxmlformats.org/officeDocument/2006/relationships/image" Target="../media/image13.png"/><Relationship Id="rId10" Type="http://schemas.openxmlformats.org/officeDocument/2006/relationships/image" Target="../media/image32.png"/><Relationship Id="rId1" Type="http://schemas.openxmlformats.org/officeDocument/2006/relationships/image" Target="../media/image9.jpeg"/></Relationships>
</file>

<file path=xl/drawings/_rels/drawing8.xml.rels><?xml version="1.0" encoding="UTF-8" standalone="yes"?>
<Relationships xmlns="http://schemas.openxmlformats.org/package/2006/relationships"><Relationship Id="rId9" Type="http://schemas.openxmlformats.org/officeDocument/2006/relationships/image" Target="../media/image32.png"/><Relationship Id="rId8" Type="http://schemas.openxmlformats.org/officeDocument/2006/relationships/image" Target="../media/image31.png"/><Relationship Id="rId7" Type="http://schemas.openxmlformats.org/officeDocument/2006/relationships/image" Target="../media/image29.png"/><Relationship Id="rId6" Type="http://schemas.openxmlformats.org/officeDocument/2006/relationships/image" Target="../media/image28.png"/><Relationship Id="rId5" Type="http://schemas.openxmlformats.org/officeDocument/2006/relationships/image" Target="../media/image27.png"/><Relationship Id="rId4" Type="http://schemas.openxmlformats.org/officeDocument/2006/relationships/image" Target="../media/image24.png"/><Relationship Id="rId3" Type="http://schemas.openxmlformats.org/officeDocument/2006/relationships/image" Target="../media/image16.jpeg"/><Relationship Id="rId2" Type="http://schemas.openxmlformats.org/officeDocument/2006/relationships/image" Target="../media/image13.png"/><Relationship Id="rId10" Type="http://schemas.openxmlformats.org/officeDocument/2006/relationships/image" Target="../media/image33.png"/><Relationship Id="rId1" Type="http://schemas.openxmlformats.org/officeDocument/2006/relationships/image" Target="../media/image9.jpeg"/></Relationships>
</file>

<file path=xl/drawings/_rels/drawing9.xml.rels><?xml version="1.0" encoding="UTF-8" standalone="yes"?>
<Relationships xmlns="http://schemas.openxmlformats.org/package/2006/relationships"><Relationship Id="rId9" Type="http://schemas.openxmlformats.org/officeDocument/2006/relationships/image" Target="../media/image32.png"/><Relationship Id="rId8" Type="http://schemas.openxmlformats.org/officeDocument/2006/relationships/image" Target="../media/image31.png"/><Relationship Id="rId7" Type="http://schemas.openxmlformats.org/officeDocument/2006/relationships/image" Target="../media/image29.png"/><Relationship Id="rId6" Type="http://schemas.openxmlformats.org/officeDocument/2006/relationships/image" Target="../media/image28.png"/><Relationship Id="rId5" Type="http://schemas.openxmlformats.org/officeDocument/2006/relationships/image" Target="../media/image27.png"/><Relationship Id="rId4" Type="http://schemas.openxmlformats.org/officeDocument/2006/relationships/image" Target="../media/image24.png"/><Relationship Id="rId3" Type="http://schemas.openxmlformats.org/officeDocument/2006/relationships/image" Target="../media/image16.jpeg"/><Relationship Id="rId2" Type="http://schemas.openxmlformats.org/officeDocument/2006/relationships/image" Target="../media/image13.png"/><Relationship Id="rId11" Type="http://schemas.openxmlformats.org/officeDocument/2006/relationships/image" Target="../media/image35.png"/><Relationship Id="rId10" Type="http://schemas.openxmlformats.org/officeDocument/2006/relationships/image" Target="../media/image34.png"/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16</xdr:col>
      <xdr:colOff>104775</xdr:colOff>
      <xdr:row>27</xdr:row>
      <xdr:rowOff>228600</xdr:rowOff>
    </xdr:from>
    <xdr:ext cx="4000500" cy="847725"/>
    <xdr:pic>
      <xdr:nvPicPr>
        <xdr:cNvPr id="2" name="图片 1" descr="C:\Users\Administrator\AppData\Roaming\Tencent\Users\501232853\QQ\WinTemp\RichOle\CBO45354[51VTR)2BD3Z)7R.pn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55125" y="8579485"/>
          <a:ext cx="40005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19</xdr:col>
      <xdr:colOff>257175</xdr:colOff>
      <xdr:row>3</xdr:row>
      <xdr:rowOff>152400</xdr:rowOff>
    </xdr:from>
    <xdr:to>
      <xdr:col>26</xdr:col>
      <xdr:colOff>1657350</xdr:colOff>
      <xdr:row>18</xdr:row>
      <xdr:rowOff>142875</xdr:rowOff>
    </xdr:to>
    <xdr:pic>
      <xdr:nvPicPr>
        <xdr:cNvPr id="4" name="图片 3" descr="C:\Users\Administrator\Documents\Tencent Files\501232853\Image\C2C\Image2\IZ{{SGIU`0W3~9$@(F]B}`7.png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341735" y="1102995"/>
          <a:ext cx="7992745" cy="4879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66675</xdr:colOff>
      <xdr:row>3</xdr:row>
      <xdr:rowOff>219075</xdr:rowOff>
    </xdr:from>
    <xdr:to>
      <xdr:col>21</xdr:col>
      <xdr:colOff>19050</xdr:colOff>
      <xdr:row>5</xdr:row>
      <xdr:rowOff>276225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493375" y="1169670"/>
          <a:ext cx="3220085" cy="690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374560</xdr:colOff>
      <xdr:row>10</xdr:row>
      <xdr:rowOff>66671</xdr:rowOff>
    </xdr:from>
    <xdr:to>
      <xdr:col>23</xdr:col>
      <xdr:colOff>46437</xdr:colOff>
      <xdr:row>25</xdr:row>
      <xdr:rowOff>123825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16200000">
          <a:off x="10029825" y="2509520"/>
          <a:ext cx="3947795" cy="665607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20</xdr:col>
      <xdr:colOff>1499870</xdr:colOff>
      <xdr:row>45</xdr:row>
      <xdr:rowOff>349885</xdr:rowOff>
    </xdr:from>
    <xdr:to>
      <xdr:col>24</xdr:col>
      <xdr:colOff>521335</xdr:colOff>
      <xdr:row>87</xdr:row>
      <xdr:rowOff>70485</xdr:rowOff>
    </xdr:to>
    <xdr:pic>
      <xdr:nvPicPr>
        <xdr:cNvPr id="2" name="图片 1" descr="19356D364A0AA7A1CAE42CFB6C06DC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44115" y="13949680"/>
          <a:ext cx="3222625" cy="6757035"/>
        </a:xfrm>
        <a:prstGeom prst="rect">
          <a:avLst/>
        </a:prstGeom>
      </xdr:spPr>
    </xdr:pic>
    <xdr:clientData/>
  </xdr:twoCellAnchor>
  <xdr:twoCellAnchor editAs="oneCell">
    <xdr:from>
      <xdr:col>20</xdr:col>
      <xdr:colOff>746125</xdr:colOff>
      <xdr:row>43</xdr:row>
      <xdr:rowOff>50800</xdr:rowOff>
    </xdr:from>
    <xdr:to>
      <xdr:col>24</xdr:col>
      <xdr:colOff>50165</xdr:colOff>
      <xdr:row>62</xdr:row>
      <xdr:rowOff>1270</xdr:rowOff>
    </xdr:to>
    <xdr:pic>
      <xdr:nvPicPr>
        <xdr:cNvPr id="3" name="图片 2" descr="LU~XR35~_PZWCRX67[[($S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390370" y="13441680"/>
          <a:ext cx="3505200" cy="2909570"/>
        </a:xfrm>
        <a:prstGeom prst="rect">
          <a:avLst/>
        </a:prstGeom>
      </xdr:spPr>
    </xdr:pic>
    <xdr:clientData/>
  </xdr:twoCellAnchor>
  <xdr:twoCellAnchor editAs="oneCell">
    <xdr:from>
      <xdr:col>18</xdr:col>
      <xdr:colOff>38100</xdr:colOff>
      <xdr:row>78</xdr:row>
      <xdr:rowOff>66675</xdr:rowOff>
    </xdr:from>
    <xdr:to>
      <xdr:col>26</xdr:col>
      <xdr:colOff>714375</xdr:colOff>
      <xdr:row>137</xdr:row>
      <xdr:rowOff>9525</xdr:rowOff>
    </xdr:to>
    <xdr:pic>
      <xdr:nvPicPr>
        <xdr:cNvPr id="4" name="图片 3" descr="`W}$9_SPB2F9DMKGPOWBGAU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548235" y="19159855"/>
          <a:ext cx="7545705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49</xdr:row>
      <xdr:rowOff>19050</xdr:rowOff>
    </xdr:from>
    <xdr:to>
      <xdr:col>8</xdr:col>
      <xdr:colOff>111760</xdr:colOff>
      <xdr:row>56</xdr:row>
      <xdr:rowOff>149225</xdr:rowOff>
    </xdr:to>
    <xdr:pic>
      <xdr:nvPicPr>
        <xdr:cNvPr id="5" name="图片 4" descr="U}XJ(ZUM`HTKYP%4O@$IQTQ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14140180"/>
          <a:ext cx="5001895" cy="1330325"/>
        </a:xfrm>
        <a:prstGeom prst="rect">
          <a:avLst/>
        </a:prstGeom>
      </xdr:spPr>
    </xdr:pic>
    <xdr:clientData/>
  </xdr:twoCellAnchor>
  <xdr:twoCellAnchor editAs="oneCell">
    <xdr:from>
      <xdr:col>19</xdr:col>
      <xdr:colOff>307975</xdr:colOff>
      <xdr:row>39</xdr:row>
      <xdr:rowOff>28575</xdr:rowOff>
    </xdr:from>
    <xdr:to>
      <xdr:col>27</xdr:col>
      <xdr:colOff>1447800</xdr:colOff>
      <xdr:row>67</xdr:row>
      <xdr:rowOff>73025</xdr:rowOff>
    </xdr:to>
    <xdr:pic>
      <xdr:nvPicPr>
        <xdr:cNvPr id="6" name="图片 5" descr=")VJF)`W62920J3(WP`7QYFX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294360" y="12352655"/>
          <a:ext cx="8390255" cy="4927600"/>
        </a:xfrm>
        <a:prstGeom prst="rect">
          <a:avLst/>
        </a:prstGeom>
      </xdr:spPr>
    </xdr:pic>
    <xdr:clientData/>
  </xdr:twoCellAnchor>
  <xdr:twoCellAnchor editAs="oneCell">
    <xdr:from>
      <xdr:col>18</xdr:col>
      <xdr:colOff>347345</xdr:colOff>
      <xdr:row>50</xdr:row>
      <xdr:rowOff>88265</xdr:rowOff>
    </xdr:from>
    <xdr:to>
      <xdr:col>27</xdr:col>
      <xdr:colOff>1064260</xdr:colOff>
      <xdr:row>79</xdr:row>
      <xdr:rowOff>69215</xdr:rowOff>
    </xdr:to>
    <xdr:pic>
      <xdr:nvPicPr>
        <xdr:cNvPr id="7" name="图片 6" descr="N7R{P6P[QJU$)M4@2~]9@OC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2857480" y="14380845"/>
          <a:ext cx="8443595" cy="4953000"/>
        </a:xfrm>
        <a:prstGeom prst="rect">
          <a:avLst/>
        </a:prstGeom>
      </xdr:spPr>
    </xdr:pic>
    <xdr:clientData/>
  </xdr:twoCellAnchor>
  <xdr:twoCellAnchor editAs="oneCell">
    <xdr:from>
      <xdr:col>19</xdr:col>
      <xdr:colOff>49530</xdr:colOff>
      <xdr:row>43</xdr:row>
      <xdr:rowOff>28575</xdr:rowOff>
    </xdr:from>
    <xdr:to>
      <xdr:col>21</xdr:col>
      <xdr:colOff>621030</xdr:colOff>
      <xdr:row>65</xdr:row>
      <xdr:rowOff>151130</xdr:rowOff>
    </xdr:to>
    <xdr:pic>
      <xdr:nvPicPr>
        <xdr:cNvPr id="8" name="图片 7" descr="PPL5ZSWRNW5PYNX3_L_O2`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3035915" y="13419455"/>
          <a:ext cx="3039110" cy="3596005"/>
        </a:xfrm>
        <a:prstGeom prst="rect">
          <a:avLst/>
        </a:prstGeom>
      </xdr:spPr>
    </xdr:pic>
    <xdr:clientData/>
  </xdr:twoCellAnchor>
  <xdr:twoCellAnchor editAs="oneCell">
    <xdr:from>
      <xdr:col>0</xdr:col>
      <xdr:colOff>248920</xdr:colOff>
      <xdr:row>60</xdr:row>
      <xdr:rowOff>0</xdr:rowOff>
    </xdr:from>
    <xdr:to>
      <xdr:col>7</xdr:col>
      <xdr:colOff>140970</xdr:colOff>
      <xdr:row>92</xdr:row>
      <xdr:rowOff>9525</xdr:rowOff>
    </xdr:to>
    <xdr:pic>
      <xdr:nvPicPr>
        <xdr:cNvPr id="10" name="图片 9" descr="Z9AMBA41OL[QF[L30(]059E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48920" y="16007080"/>
          <a:ext cx="3991610" cy="5495925"/>
        </a:xfrm>
        <a:prstGeom prst="rect">
          <a:avLst/>
        </a:prstGeom>
      </xdr:spPr>
    </xdr:pic>
    <xdr:clientData/>
  </xdr:twoCellAnchor>
  <xdr:twoCellAnchor editAs="oneCell">
    <xdr:from>
      <xdr:col>16</xdr:col>
      <xdr:colOff>180975</xdr:colOff>
      <xdr:row>15</xdr:row>
      <xdr:rowOff>201295</xdr:rowOff>
    </xdr:from>
    <xdr:to>
      <xdr:col>24</xdr:col>
      <xdr:colOff>657225</xdr:colOff>
      <xdr:row>32</xdr:row>
      <xdr:rowOff>19685</xdr:rowOff>
    </xdr:to>
    <xdr:pic>
      <xdr:nvPicPr>
        <xdr:cNvPr id="13" name="图片 12" descr="O(HK4(]WL8VMJE3G1G2)X6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0166350" y="5006975"/>
          <a:ext cx="8336280" cy="5368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18</xdr:col>
      <xdr:colOff>66675</xdr:colOff>
      <xdr:row>3</xdr:row>
      <xdr:rowOff>219075</xdr:rowOff>
    </xdr:from>
    <xdr:to>
      <xdr:col>21</xdr:col>
      <xdr:colOff>19050</xdr:colOff>
      <xdr:row>5</xdr:row>
      <xdr:rowOff>276225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493375" y="1169670"/>
          <a:ext cx="3220085" cy="690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180975</xdr:colOff>
      <xdr:row>1</xdr:row>
      <xdr:rowOff>171450</xdr:rowOff>
    </xdr:from>
    <xdr:to>
      <xdr:col>18</xdr:col>
      <xdr:colOff>0</xdr:colOff>
      <xdr:row>3</xdr:row>
      <xdr:rowOff>247650</xdr:rowOff>
    </xdr:to>
    <xdr:pic>
      <xdr:nvPicPr>
        <xdr:cNvPr id="7" name="图片 6" descr="C:\Users\Administrator\AppData\Roaming\Tencent\Users\501232853\QQ\WinTemp\RichOle\3_BG[R~M2O$F942AJJD(0JV.png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82965" y="488315"/>
          <a:ext cx="1943735" cy="709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657225</xdr:colOff>
      <xdr:row>4</xdr:row>
      <xdr:rowOff>85725</xdr:rowOff>
    </xdr:from>
    <xdr:to>
      <xdr:col>20</xdr:col>
      <xdr:colOff>94615</xdr:colOff>
      <xdr:row>7</xdr:row>
      <xdr:rowOff>137795</xdr:rowOff>
    </xdr:to>
    <xdr:pic>
      <xdr:nvPicPr>
        <xdr:cNvPr id="8" name="图片 7" descr="V%A@L0T8W%CP1YQHT(]YZ)O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9215" y="1353185"/>
          <a:ext cx="4029710" cy="111442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36</xdr:row>
      <xdr:rowOff>9525</xdr:rowOff>
    </xdr:from>
    <xdr:to>
      <xdr:col>11</xdr:col>
      <xdr:colOff>323215</xdr:colOff>
      <xdr:row>70</xdr:row>
      <xdr:rowOff>75565</xdr:rowOff>
    </xdr:to>
    <xdr:pic>
      <xdr:nvPicPr>
        <xdr:cNvPr id="9" name="图片 8" descr="LFWS@~XH}NMY68OV{`){5]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68705" y="11979910"/>
          <a:ext cx="5156200" cy="5895340"/>
        </a:xfrm>
        <a:prstGeom prst="rect">
          <a:avLst/>
        </a:prstGeom>
      </xdr:spPr>
    </xdr:pic>
    <xdr:clientData/>
  </xdr:twoCellAnchor>
  <xdr:twoCellAnchor editAs="oneCell">
    <xdr:from>
      <xdr:col>15</xdr:col>
      <xdr:colOff>335280</xdr:colOff>
      <xdr:row>28</xdr:row>
      <xdr:rowOff>551815</xdr:rowOff>
    </xdr:from>
    <xdr:to>
      <xdr:col>19</xdr:col>
      <xdr:colOff>997585</xdr:colOff>
      <xdr:row>57</xdr:row>
      <xdr:rowOff>143510</xdr:rowOff>
    </xdr:to>
    <xdr:pic>
      <xdr:nvPicPr>
        <xdr:cNvPr id="11" name="图片 10" descr="F1FB5894F4064B9428BB9A9AA37130FD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637270" y="9588500"/>
          <a:ext cx="3444875" cy="6125845"/>
        </a:xfrm>
        <a:prstGeom prst="rect">
          <a:avLst/>
        </a:prstGeom>
      </xdr:spPr>
    </xdr:pic>
    <xdr:clientData/>
  </xdr:twoCellAnchor>
  <xdr:twoCellAnchor editAs="oneCell">
    <xdr:from>
      <xdr:col>19</xdr:col>
      <xdr:colOff>1499870</xdr:colOff>
      <xdr:row>29</xdr:row>
      <xdr:rowOff>349885</xdr:rowOff>
    </xdr:from>
    <xdr:to>
      <xdr:col>23</xdr:col>
      <xdr:colOff>521335</xdr:colOff>
      <xdr:row>57</xdr:row>
      <xdr:rowOff>117475</xdr:rowOff>
    </xdr:to>
    <xdr:pic>
      <xdr:nvPicPr>
        <xdr:cNvPr id="12" name="图片 11" descr="19356D364A0AA7A1CAE42CFB6C06DC9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2584430" y="9958070"/>
          <a:ext cx="3222625" cy="5730240"/>
        </a:xfrm>
        <a:prstGeom prst="rect">
          <a:avLst/>
        </a:prstGeom>
      </xdr:spPr>
    </xdr:pic>
    <xdr:clientData/>
  </xdr:twoCellAnchor>
  <xdr:twoCellAnchor editAs="oneCell">
    <xdr:from>
      <xdr:col>16</xdr:col>
      <xdr:colOff>123190</xdr:colOff>
      <xdr:row>12</xdr:row>
      <xdr:rowOff>57150</xdr:rowOff>
    </xdr:from>
    <xdr:to>
      <xdr:col>19</xdr:col>
      <xdr:colOff>711835</xdr:colOff>
      <xdr:row>28</xdr:row>
      <xdr:rowOff>32385</xdr:rowOff>
    </xdr:to>
    <xdr:pic>
      <xdr:nvPicPr>
        <xdr:cNvPr id="2" name="图片 1" descr="0D5E0509B522312366A600E56046FCC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273540" y="4494530"/>
          <a:ext cx="2522855" cy="4574540"/>
        </a:xfrm>
        <a:prstGeom prst="rect">
          <a:avLst/>
        </a:prstGeom>
      </xdr:spPr>
    </xdr:pic>
    <xdr:clientData/>
  </xdr:twoCellAnchor>
  <xdr:twoCellAnchor editAs="oneCell">
    <xdr:from>
      <xdr:col>19</xdr:col>
      <xdr:colOff>1092835</xdr:colOff>
      <xdr:row>12</xdr:row>
      <xdr:rowOff>95250</xdr:rowOff>
    </xdr:from>
    <xdr:to>
      <xdr:col>22</xdr:col>
      <xdr:colOff>92710</xdr:colOff>
      <xdr:row>27</xdr:row>
      <xdr:rowOff>525145</xdr:rowOff>
    </xdr:to>
    <xdr:pic>
      <xdr:nvPicPr>
        <xdr:cNvPr id="10" name="图片 9" descr="412188AF87F6ACA1E20CC94856478F8F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2177395" y="4532630"/>
          <a:ext cx="2515235" cy="4457700"/>
        </a:xfrm>
        <a:prstGeom prst="rect">
          <a:avLst/>
        </a:prstGeom>
      </xdr:spPr>
    </xdr:pic>
    <xdr:clientData/>
  </xdr:twoCellAnchor>
  <xdr:twoCellAnchor editAs="oneCell">
    <xdr:from>
      <xdr:col>22</xdr:col>
      <xdr:colOff>662305</xdr:colOff>
      <xdr:row>13</xdr:row>
      <xdr:rowOff>56515</xdr:rowOff>
    </xdr:from>
    <xdr:to>
      <xdr:col>26</xdr:col>
      <xdr:colOff>0</xdr:colOff>
      <xdr:row>28</xdr:row>
      <xdr:rowOff>24765</xdr:rowOff>
    </xdr:to>
    <xdr:pic>
      <xdr:nvPicPr>
        <xdr:cNvPr id="14" name="图片 13" descr="710488077D855BDE0EE2657F36D0024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5262225" y="4747895"/>
          <a:ext cx="2414905" cy="4313555"/>
        </a:xfrm>
        <a:prstGeom prst="rect">
          <a:avLst/>
        </a:prstGeom>
      </xdr:spPr>
    </xdr:pic>
    <xdr:clientData/>
  </xdr:twoCellAnchor>
  <xdr:twoCellAnchor editAs="oneCell">
    <xdr:from>
      <xdr:col>15</xdr:col>
      <xdr:colOff>352425</xdr:colOff>
      <xdr:row>18</xdr:row>
      <xdr:rowOff>247650</xdr:rowOff>
    </xdr:from>
    <xdr:to>
      <xdr:col>19</xdr:col>
      <xdr:colOff>1075690</xdr:colOff>
      <xdr:row>28</xdr:row>
      <xdr:rowOff>81915</xdr:rowOff>
    </xdr:to>
    <xdr:pic>
      <xdr:nvPicPr>
        <xdr:cNvPr id="15" name="图片 14" descr="LU~XR35~_PZWCRX67[[($S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654415" y="6209030"/>
          <a:ext cx="3505835" cy="29095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18</xdr:col>
      <xdr:colOff>66675</xdr:colOff>
      <xdr:row>3</xdr:row>
      <xdr:rowOff>219075</xdr:rowOff>
    </xdr:from>
    <xdr:to>
      <xdr:col>21</xdr:col>
      <xdr:colOff>19050</xdr:colOff>
      <xdr:row>5</xdr:row>
      <xdr:rowOff>276225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493375" y="1169670"/>
          <a:ext cx="3220085" cy="690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180975</xdr:colOff>
      <xdr:row>1</xdr:row>
      <xdr:rowOff>171450</xdr:rowOff>
    </xdr:from>
    <xdr:to>
      <xdr:col>18</xdr:col>
      <xdr:colOff>0</xdr:colOff>
      <xdr:row>3</xdr:row>
      <xdr:rowOff>247650</xdr:rowOff>
    </xdr:to>
    <xdr:pic>
      <xdr:nvPicPr>
        <xdr:cNvPr id="3" name="图片 2" descr="C:\Users\Administrator\AppData\Roaming\Tencent\Users\501232853\QQ\WinTemp\RichOle\3_BG[R~M2O$F942AJJD(0JV.png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82965" y="488315"/>
          <a:ext cx="1943735" cy="709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276225</xdr:colOff>
      <xdr:row>4</xdr:row>
      <xdr:rowOff>85725</xdr:rowOff>
    </xdr:from>
    <xdr:to>
      <xdr:col>23</xdr:col>
      <xdr:colOff>104140</xdr:colOff>
      <xdr:row>7</xdr:row>
      <xdr:rowOff>137795</xdr:rowOff>
    </xdr:to>
    <xdr:pic>
      <xdr:nvPicPr>
        <xdr:cNvPr id="4" name="图片 3" descr="V%A@L0T8W%CP1YQHT(]YZ)O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360785" y="1353185"/>
          <a:ext cx="4029075" cy="1114425"/>
        </a:xfrm>
        <a:prstGeom prst="rect">
          <a:avLst/>
        </a:prstGeom>
      </xdr:spPr>
    </xdr:pic>
    <xdr:clientData/>
  </xdr:twoCellAnchor>
  <xdr:twoCellAnchor editAs="oneCell">
    <xdr:from>
      <xdr:col>16</xdr:col>
      <xdr:colOff>49530</xdr:colOff>
      <xdr:row>29</xdr:row>
      <xdr:rowOff>542290</xdr:rowOff>
    </xdr:from>
    <xdr:to>
      <xdr:col>19</xdr:col>
      <xdr:colOff>1559560</xdr:colOff>
      <xdr:row>59</xdr:row>
      <xdr:rowOff>102235</xdr:rowOff>
    </xdr:to>
    <xdr:pic>
      <xdr:nvPicPr>
        <xdr:cNvPr id="6" name="图片 5" descr="F1FB5894F4064B9428BB9A9AA37130FD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99880" y="9832975"/>
          <a:ext cx="3444240" cy="6125845"/>
        </a:xfrm>
        <a:prstGeom prst="rect">
          <a:avLst/>
        </a:prstGeom>
      </xdr:spPr>
    </xdr:pic>
    <xdr:clientData/>
  </xdr:twoCellAnchor>
  <xdr:twoCellAnchor editAs="oneCell">
    <xdr:from>
      <xdr:col>19</xdr:col>
      <xdr:colOff>1499870</xdr:colOff>
      <xdr:row>30</xdr:row>
      <xdr:rowOff>349885</xdr:rowOff>
    </xdr:from>
    <xdr:to>
      <xdr:col>23</xdr:col>
      <xdr:colOff>521335</xdr:colOff>
      <xdr:row>59</xdr:row>
      <xdr:rowOff>85725</xdr:rowOff>
    </xdr:to>
    <xdr:pic>
      <xdr:nvPicPr>
        <xdr:cNvPr id="7" name="图片 6" descr="19356D364A0AA7A1CAE42CFB6C06DC9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584430" y="10212070"/>
          <a:ext cx="3222625" cy="5730240"/>
        </a:xfrm>
        <a:prstGeom prst="rect">
          <a:avLst/>
        </a:prstGeom>
      </xdr:spPr>
    </xdr:pic>
    <xdr:clientData/>
  </xdr:twoCellAnchor>
  <xdr:twoCellAnchor editAs="oneCell">
    <xdr:from>
      <xdr:col>19</xdr:col>
      <xdr:colOff>535940</xdr:colOff>
      <xdr:row>11</xdr:row>
      <xdr:rowOff>238125</xdr:rowOff>
    </xdr:from>
    <xdr:to>
      <xdr:col>21</xdr:col>
      <xdr:colOff>448310</xdr:colOff>
      <xdr:row>27</xdr:row>
      <xdr:rowOff>252730</xdr:rowOff>
    </xdr:to>
    <xdr:pic>
      <xdr:nvPicPr>
        <xdr:cNvPr id="8" name="图片 7" descr="0D5E0509B522312366A600E56046FCC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620500" y="4065905"/>
          <a:ext cx="2522220" cy="4574540"/>
        </a:xfrm>
        <a:prstGeom prst="rect">
          <a:avLst/>
        </a:prstGeom>
      </xdr:spPr>
    </xdr:pic>
    <xdr:clientData/>
  </xdr:twoCellAnchor>
  <xdr:twoCellAnchor editAs="oneCell">
    <xdr:from>
      <xdr:col>19</xdr:col>
      <xdr:colOff>1092835</xdr:colOff>
      <xdr:row>12</xdr:row>
      <xdr:rowOff>95250</xdr:rowOff>
    </xdr:from>
    <xdr:to>
      <xdr:col>22</xdr:col>
      <xdr:colOff>92710</xdr:colOff>
      <xdr:row>27</xdr:row>
      <xdr:rowOff>247015</xdr:rowOff>
    </xdr:to>
    <xdr:pic>
      <xdr:nvPicPr>
        <xdr:cNvPr id="9" name="图片 8" descr="412188AF87F6ACA1E20CC94856478F8F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2177395" y="4177030"/>
          <a:ext cx="2515235" cy="4457700"/>
        </a:xfrm>
        <a:prstGeom prst="rect">
          <a:avLst/>
        </a:prstGeom>
      </xdr:spPr>
    </xdr:pic>
    <xdr:clientData/>
  </xdr:twoCellAnchor>
  <xdr:twoCellAnchor editAs="oneCell">
    <xdr:from>
      <xdr:col>22</xdr:col>
      <xdr:colOff>662305</xdr:colOff>
      <xdr:row>14</xdr:row>
      <xdr:rowOff>56515</xdr:rowOff>
    </xdr:from>
    <xdr:to>
      <xdr:col>26</xdr:col>
      <xdr:colOff>0</xdr:colOff>
      <xdr:row>28</xdr:row>
      <xdr:rowOff>456565</xdr:rowOff>
    </xdr:to>
    <xdr:pic>
      <xdr:nvPicPr>
        <xdr:cNvPr id="10" name="图片 9" descr="710488077D855BDE0EE2657F36D0024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5262225" y="4862195"/>
          <a:ext cx="2414905" cy="4313555"/>
        </a:xfrm>
        <a:prstGeom prst="rect">
          <a:avLst/>
        </a:prstGeom>
      </xdr:spPr>
    </xdr:pic>
    <xdr:clientData/>
  </xdr:twoCellAnchor>
  <xdr:twoCellAnchor editAs="oneCell">
    <xdr:from>
      <xdr:col>19</xdr:col>
      <xdr:colOff>746125</xdr:colOff>
      <xdr:row>28</xdr:row>
      <xdr:rowOff>50800</xdr:rowOff>
    </xdr:from>
    <xdr:to>
      <xdr:col>23</xdr:col>
      <xdr:colOff>50165</xdr:colOff>
      <xdr:row>34</xdr:row>
      <xdr:rowOff>109220</xdr:rowOff>
    </xdr:to>
    <xdr:pic>
      <xdr:nvPicPr>
        <xdr:cNvPr id="11" name="图片 10" descr="LU~XR35~_PZWCRX67[[($S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830685" y="8769985"/>
          <a:ext cx="3505200" cy="2909570"/>
        </a:xfrm>
        <a:prstGeom prst="rect">
          <a:avLst/>
        </a:prstGeom>
      </xdr:spPr>
    </xdr:pic>
    <xdr:clientData/>
  </xdr:twoCellAnchor>
  <xdr:twoCellAnchor editAs="oneCell">
    <xdr:from>
      <xdr:col>16</xdr:col>
      <xdr:colOff>473075</xdr:colOff>
      <xdr:row>3</xdr:row>
      <xdr:rowOff>295275</xdr:rowOff>
    </xdr:from>
    <xdr:to>
      <xdr:col>25</xdr:col>
      <xdr:colOff>633730</xdr:colOff>
      <xdr:row>19</xdr:row>
      <xdr:rowOff>67310</xdr:rowOff>
    </xdr:to>
    <xdr:pic>
      <xdr:nvPicPr>
        <xdr:cNvPr id="12" name="图片 11" descr=")ZQADALKXC{{QQP}XVKMPL8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9623425" y="1245870"/>
          <a:ext cx="7830185" cy="4960620"/>
        </a:xfrm>
        <a:prstGeom prst="rect">
          <a:avLst/>
        </a:prstGeom>
      </xdr:spPr>
    </xdr:pic>
    <xdr:clientData/>
  </xdr:twoCellAnchor>
  <xdr:twoCellAnchor editAs="oneCell">
    <xdr:from>
      <xdr:col>15</xdr:col>
      <xdr:colOff>371475</xdr:colOff>
      <xdr:row>62</xdr:row>
      <xdr:rowOff>161925</xdr:rowOff>
    </xdr:from>
    <xdr:to>
      <xdr:col>20</xdr:col>
      <xdr:colOff>618490</xdr:colOff>
      <xdr:row>69</xdr:row>
      <xdr:rowOff>9525</xdr:rowOff>
    </xdr:to>
    <xdr:pic>
      <xdr:nvPicPr>
        <xdr:cNvPr id="13" name="图片 12" descr="SZSSVIL8E`0%PK2[)1V[SHO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673465" y="16532860"/>
          <a:ext cx="4839335" cy="1047750"/>
        </a:xfrm>
        <a:prstGeom prst="rect">
          <a:avLst/>
        </a:prstGeom>
      </xdr:spPr>
    </xdr:pic>
    <xdr:clientData/>
  </xdr:twoCellAnchor>
  <xdr:twoCellAnchor editAs="oneCell">
    <xdr:from>
      <xdr:col>16</xdr:col>
      <xdr:colOff>276225</xdr:colOff>
      <xdr:row>60</xdr:row>
      <xdr:rowOff>104775</xdr:rowOff>
    </xdr:from>
    <xdr:to>
      <xdr:col>25</xdr:col>
      <xdr:colOff>152400</xdr:colOff>
      <xdr:row>119</xdr:row>
      <xdr:rowOff>47625</xdr:rowOff>
    </xdr:to>
    <xdr:pic>
      <xdr:nvPicPr>
        <xdr:cNvPr id="14" name="图片 13" descr="`W}$9_SPB2F9DMKGPOWBGAU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9426575" y="16132810"/>
          <a:ext cx="7545705" cy="10058400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40</xdr:row>
      <xdr:rowOff>161925</xdr:rowOff>
    </xdr:from>
    <xdr:to>
      <xdr:col>11</xdr:col>
      <xdr:colOff>447040</xdr:colOff>
      <xdr:row>81</xdr:row>
      <xdr:rowOff>132715</xdr:rowOff>
    </xdr:to>
    <xdr:pic>
      <xdr:nvPicPr>
        <xdr:cNvPr id="16" name="图片 15" descr="6RIYD2QV~QYEGD9VL}]AU0O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240155" y="12760960"/>
          <a:ext cx="5108575" cy="70002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18</xdr:col>
      <xdr:colOff>66675</xdr:colOff>
      <xdr:row>3</xdr:row>
      <xdr:rowOff>219075</xdr:rowOff>
    </xdr:from>
    <xdr:to>
      <xdr:col>21</xdr:col>
      <xdr:colOff>19050</xdr:colOff>
      <xdr:row>5</xdr:row>
      <xdr:rowOff>276225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574020" y="1169670"/>
          <a:ext cx="3220085" cy="690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180975</xdr:colOff>
      <xdr:row>1</xdr:row>
      <xdr:rowOff>171450</xdr:rowOff>
    </xdr:from>
    <xdr:to>
      <xdr:col>18</xdr:col>
      <xdr:colOff>0</xdr:colOff>
      <xdr:row>3</xdr:row>
      <xdr:rowOff>247650</xdr:rowOff>
    </xdr:to>
    <xdr:pic>
      <xdr:nvPicPr>
        <xdr:cNvPr id="3" name="图片 2" descr="C:\Users\Administrator\AppData\Roaming\Tencent\Users\501232853\QQ\WinTemp\RichOle\3_BG[R~M2O$F942AJJD(0JV.png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63610" y="488315"/>
          <a:ext cx="1943735" cy="709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276225</xdr:colOff>
      <xdr:row>4</xdr:row>
      <xdr:rowOff>85725</xdr:rowOff>
    </xdr:from>
    <xdr:to>
      <xdr:col>23</xdr:col>
      <xdr:colOff>104140</xdr:colOff>
      <xdr:row>7</xdr:row>
      <xdr:rowOff>137795</xdr:rowOff>
    </xdr:to>
    <xdr:pic>
      <xdr:nvPicPr>
        <xdr:cNvPr id="4" name="图片 3" descr="V%A@L0T8W%CP1YQHT(]YZ)O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441430" y="1353185"/>
          <a:ext cx="4029075" cy="1114425"/>
        </a:xfrm>
        <a:prstGeom prst="rect">
          <a:avLst/>
        </a:prstGeom>
      </xdr:spPr>
    </xdr:pic>
    <xdr:clientData/>
  </xdr:twoCellAnchor>
  <xdr:twoCellAnchor editAs="oneCell">
    <xdr:from>
      <xdr:col>16</xdr:col>
      <xdr:colOff>49530</xdr:colOff>
      <xdr:row>29</xdr:row>
      <xdr:rowOff>542290</xdr:rowOff>
    </xdr:from>
    <xdr:to>
      <xdr:col>19</xdr:col>
      <xdr:colOff>1559560</xdr:colOff>
      <xdr:row>59</xdr:row>
      <xdr:rowOff>102235</xdr:rowOff>
    </xdr:to>
    <xdr:pic>
      <xdr:nvPicPr>
        <xdr:cNvPr id="5" name="图片 4" descr="F1FB5894F4064B9428BB9A9AA37130FD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280525" y="9732010"/>
          <a:ext cx="3444240" cy="6125845"/>
        </a:xfrm>
        <a:prstGeom prst="rect">
          <a:avLst/>
        </a:prstGeom>
      </xdr:spPr>
    </xdr:pic>
    <xdr:clientData/>
  </xdr:twoCellAnchor>
  <xdr:twoCellAnchor editAs="oneCell">
    <xdr:from>
      <xdr:col>19</xdr:col>
      <xdr:colOff>1499870</xdr:colOff>
      <xdr:row>30</xdr:row>
      <xdr:rowOff>349885</xdr:rowOff>
    </xdr:from>
    <xdr:to>
      <xdr:col>23</xdr:col>
      <xdr:colOff>521335</xdr:colOff>
      <xdr:row>59</xdr:row>
      <xdr:rowOff>85725</xdr:rowOff>
    </xdr:to>
    <xdr:pic>
      <xdr:nvPicPr>
        <xdr:cNvPr id="6" name="图片 5" descr="19356D364A0AA7A1CAE42CFB6C06DC9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665075" y="10111105"/>
          <a:ext cx="3222625" cy="5730240"/>
        </a:xfrm>
        <a:prstGeom prst="rect">
          <a:avLst/>
        </a:prstGeom>
      </xdr:spPr>
    </xdr:pic>
    <xdr:clientData/>
  </xdr:twoCellAnchor>
  <xdr:twoCellAnchor editAs="oneCell">
    <xdr:from>
      <xdr:col>19</xdr:col>
      <xdr:colOff>535940</xdr:colOff>
      <xdr:row>11</xdr:row>
      <xdr:rowOff>139700</xdr:rowOff>
    </xdr:from>
    <xdr:to>
      <xdr:col>21</xdr:col>
      <xdr:colOff>448310</xdr:colOff>
      <xdr:row>28</xdr:row>
      <xdr:rowOff>22225</xdr:rowOff>
    </xdr:to>
    <xdr:pic>
      <xdr:nvPicPr>
        <xdr:cNvPr id="7" name="图片 6" descr="0D5E0509B522312366A600E56046FCC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701145" y="3967480"/>
          <a:ext cx="2522220" cy="4672965"/>
        </a:xfrm>
        <a:prstGeom prst="rect">
          <a:avLst/>
        </a:prstGeom>
      </xdr:spPr>
    </xdr:pic>
    <xdr:clientData/>
  </xdr:twoCellAnchor>
  <xdr:twoCellAnchor editAs="oneCell">
    <xdr:from>
      <xdr:col>19</xdr:col>
      <xdr:colOff>1092835</xdr:colOff>
      <xdr:row>12</xdr:row>
      <xdr:rowOff>95250</xdr:rowOff>
    </xdr:from>
    <xdr:to>
      <xdr:col>22</xdr:col>
      <xdr:colOff>92710</xdr:colOff>
      <xdr:row>27</xdr:row>
      <xdr:rowOff>233680</xdr:rowOff>
    </xdr:to>
    <xdr:pic>
      <xdr:nvPicPr>
        <xdr:cNvPr id="8" name="图片 7" descr="412188AF87F6ACA1E20CC94856478F8F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2258040" y="4062730"/>
          <a:ext cx="2515235" cy="4457700"/>
        </a:xfrm>
        <a:prstGeom prst="rect">
          <a:avLst/>
        </a:prstGeom>
      </xdr:spPr>
    </xdr:pic>
    <xdr:clientData/>
  </xdr:twoCellAnchor>
  <xdr:twoCellAnchor editAs="oneCell">
    <xdr:from>
      <xdr:col>22</xdr:col>
      <xdr:colOff>662305</xdr:colOff>
      <xdr:row>14</xdr:row>
      <xdr:rowOff>56515</xdr:rowOff>
    </xdr:from>
    <xdr:to>
      <xdr:col>26</xdr:col>
      <xdr:colOff>0</xdr:colOff>
      <xdr:row>28</xdr:row>
      <xdr:rowOff>443230</xdr:rowOff>
    </xdr:to>
    <xdr:pic>
      <xdr:nvPicPr>
        <xdr:cNvPr id="9" name="图片 8" descr="710488077D855BDE0EE2657F36D0024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5342870" y="4747895"/>
          <a:ext cx="2414905" cy="4313555"/>
        </a:xfrm>
        <a:prstGeom prst="rect">
          <a:avLst/>
        </a:prstGeom>
      </xdr:spPr>
    </xdr:pic>
    <xdr:clientData/>
  </xdr:twoCellAnchor>
  <xdr:twoCellAnchor editAs="oneCell">
    <xdr:from>
      <xdr:col>19</xdr:col>
      <xdr:colOff>746125</xdr:colOff>
      <xdr:row>28</xdr:row>
      <xdr:rowOff>50800</xdr:rowOff>
    </xdr:from>
    <xdr:to>
      <xdr:col>23</xdr:col>
      <xdr:colOff>50165</xdr:colOff>
      <xdr:row>34</xdr:row>
      <xdr:rowOff>109220</xdr:rowOff>
    </xdr:to>
    <xdr:pic>
      <xdr:nvPicPr>
        <xdr:cNvPr id="10" name="图片 9" descr="LU~XR35~_PZWCRX67[[($S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911330" y="8669020"/>
          <a:ext cx="3505200" cy="2909570"/>
        </a:xfrm>
        <a:prstGeom prst="rect">
          <a:avLst/>
        </a:prstGeom>
      </xdr:spPr>
    </xdr:pic>
    <xdr:clientData/>
  </xdr:twoCellAnchor>
  <xdr:twoCellAnchor editAs="oneCell">
    <xdr:from>
      <xdr:col>15</xdr:col>
      <xdr:colOff>371475</xdr:colOff>
      <xdr:row>62</xdr:row>
      <xdr:rowOff>161925</xdr:rowOff>
    </xdr:from>
    <xdr:to>
      <xdr:col>20</xdr:col>
      <xdr:colOff>618490</xdr:colOff>
      <xdr:row>69</xdr:row>
      <xdr:rowOff>9525</xdr:rowOff>
    </xdr:to>
    <xdr:pic>
      <xdr:nvPicPr>
        <xdr:cNvPr id="12" name="图片 11" descr="SZSSVIL8E`0%PK2[)1V[SHO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754110" y="16431895"/>
          <a:ext cx="4839335" cy="1047750"/>
        </a:xfrm>
        <a:prstGeom prst="rect">
          <a:avLst/>
        </a:prstGeom>
      </xdr:spPr>
    </xdr:pic>
    <xdr:clientData/>
  </xdr:twoCellAnchor>
  <xdr:twoCellAnchor editAs="oneCell">
    <xdr:from>
      <xdr:col>16</xdr:col>
      <xdr:colOff>276225</xdr:colOff>
      <xdr:row>60</xdr:row>
      <xdr:rowOff>104775</xdr:rowOff>
    </xdr:from>
    <xdr:to>
      <xdr:col>25</xdr:col>
      <xdr:colOff>152400</xdr:colOff>
      <xdr:row>119</xdr:row>
      <xdr:rowOff>47625</xdr:rowOff>
    </xdr:to>
    <xdr:pic>
      <xdr:nvPicPr>
        <xdr:cNvPr id="13" name="图片 12" descr="`W}$9_SPB2F9DMKGPOWBGAU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9507220" y="16031845"/>
          <a:ext cx="7545705" cy="10058400"/>
        </a:xfrm>
        <a:prstGeom prst="rect">
          <a:avLst/>
        </a:prstGeom>
      </xdr:spPr>
    </xdr:pic>
    <xdr:clientData/>
  </xdr:twoCellAnchor>
  <xdr:twoCellAnchor editAs="oneCell">
    <xdr:from>
      <xdr:col>15</xdr:col>
      <xdr:colOff>557530</xdr:colOff>
      <xdr:row>1</xdr:row>
      <xdr:rowOff>257175</xdr:rowOff>
    </xdr:from>
    <xdr:to>
      <xdr:col>25</xdr:col>
      <xdr:colOff>0</xdr:colOff>
      <xdr:row>16</xdr:row>
      <xdr:rowOff>300990</xdr:rowOff>
    </xdr:to>
    <xdr:pic>
      <xdr:nvPicPr>
        <xdr:cNvPr id="15" name="图片 14" descr="AKLWOFDFDBOE2`676Y0AI_E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8940165" y="574040"/>
          <a:ext cx="7960360" cy="4837430"/>
        </a:xfrm>
        <a:prstGeom prst="rect">
          <a:avLst/>
        </a:prstGeom>
      </xdr:spPr>
    </xdr:pic>
    <xdr:clientData/>
  </xdr:twoCellAnchor>
  <xdr:twoCellAnchor editAs="oneCell">
    <xdr:from>
      <xdr:col>15</xdr:col>
      <xdr:colOff>533400</xdr:colOff>
      <xdr:row>17</xdr:row>
      <xdr:rowOff>190500</xdr:rowOff>
    </xdr:from>
    <xdr:to>
      <xdr:col>24</xdr:col>
      <xdr:colOff>608330</xdr:colOff>
      <xdr:row>31</xdr:row>
      <xdr:rowOff>506730</xdr:rowOff>
    </xdr:to>
    <xdr:pic>
      <xdr:nvPicPr>
        <xdr:cNvPr id="11" name="图片 10" descr="7P(2(%D6Z(9~01BF2WF3$2O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8916035" y="5745480"/>
          <a:ext cx="7744460" cy="4954270"/>
        </a:xfrm>
        <a:prstGeom prst="rect">
          <a:avLst/>
        </a:prstGeom>
      </xdr:spPr>
    </xdr:pic>
    <xdr:clientData/>
  </xdr:twoCellAnchor>
  <xdr:twoCellAnchor editAs="oneCell">
    <xdr:from>
      <xdr:col>3</xdr:col>
      <xdr:colOff>67310</xdr:colOff>
      <xdr:row>43</xdr:row>
      <xdr:rowOff>9525</xdr:rowOff>
    </xdr:from>
    <xdr:to>
      <xdr:col>10</xdr:col>
      <xdr:colOff>351155</xdr:colOff>
      <xdr:row>75</xdr:row>
      <xdr:rowOff>70485</xdr:rowOff>
    </xdr:to>
    <xdr:pic>
      <xdr:nvPicPr>
        <xdr:cNvPr id="16" name="图片 15" descr="(I_(3MDT%)B1`Z)`JMZ1NDM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126490" y="13021945"/>
          <a:ext cx="4582795" cy="55473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180975</xdr:colOff>
      <xdr:row>1</xdr:row>
      <xdr:rowOff>171450</xdr:rowOff>
    </xdr:from>
    <xdr:to>
      <xdr:col>18</xdr:col>
      <xdr:colOff>0</xdr:colOff>
      <xdr:row>3</xdr:row>
      <xdr:rowOff>247650</xdr:rowOff>
    </xdr:to>
    <xdr:pic>
      <xdr:nvPicPr>
        <xdr:cNvPr id="3" name="图片 2" descr="C:\Users\Administrator\AppData\Roaming\Tencent\Users\501232853\QQ\WinTemp\RichOle\3_BG[R~M2O$F942AJJD(0JV.pn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63610" y="488315"/>
          <a:ext cx="1943735" cy="709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49530</xdr:colOff>
      <xdr:row>29</xdr:row>
      <xdr:rowOff>542290</xdr:rowOff>
    </xdr:from>
    <xdr:to>
      <xdr:col>19</xdr:col>
      <xdr:colOff>1559560</xdr:colOff>
      <xdr:row>60</xdr:row>
      <xdr:rowOff>6985</xdr:rowOff>
    </xdr:to>
    <xdr:pic>
      <xdr:nvPicPr>
        <xdr:cNvPr id="5" name="图片 4" descr="F1FB5894F4064B9428BB9A9AA37130F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280525" y="9682480"/>
          <a:ext cx="3444240" cy="6160135"/>
        </a:xfrm>
        <a:prstGeom prst="rect">
          <a:avLst/>
        </a:prstGeom>
      </xdr:spPr>
    </xdr:pic>
    <xdr:clientData/>
  </xdr:twoCellAnchor>
  <xdr:twoCellAnchor editAs="oneCell">
    <xdr:from>
      <xdr:col>19</xdr:col>
      <xdr:colOff>1499870</xdr:colOff>
      <xdr:row>30</xdr:row>
      <xdr:rowOff>349885</xdr:rowOff>
    </xdr:from>
    <xdr:to>
      <xdr:col>23</xdr:col>
      <xdr:colOff>521335</xdr:colOff>
      <xdr:row>59</xdr:row>
      <xdr:rowOff>98425</xdr:rowOff>
    </xdr:to>
    <xdr:pic>
      <xdr:nvPicPr>
        <xdr:cNvPr id="6" name="图片 5" descr="19356D364A0AA7A1CAE42CFB6C06DC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665075" y="10032365"/>
          <a:ext cx="3222625" cy="5730240"/>
        </a:xfrm>
        <a:prstGeom prst="rect">
          <a:avLst/>
        </a:prstGeom>
      </xdr:spPr>
    </xdr:pic>
    <xdr:clientData/>
  </xdr:twoCellAnchor>
  <xdr:twoCellAnchor editAs="oneCell">
    <xdr:from>
      <xdr:col>19</xdr:col>
      <xdr:colOff>746125</xdr:colOff>
      <xdr:row>28</xdr:row>
      <xdr:rowOff>50800</xdr:rowOff>
    </xdr:from>
    <xdr:to>
      <xdr:col>23</xdr:col>
      <xdr:colOff>50165</xdr:colOff>
      <xdr:row>35</xdr:row>
      <xdr:rowOff>77470</xdr:rowOff>
    </xdr:to>
    <xdr:pic>
      <xdr:nvPicPr>
        <xdr:cNvPr id="10" name="图片 9" descr="LU~XR35~_PZWCRX67[[($S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911330" y="8717280"/>
          <a:ext cx="3505200" cy="2909570"/>
        </a:xfrm>
        <a:prstGeom prst="rect">
          <a:avLst/>
        </a:prstGeom>
      </xdr:spPr>
    </xdr:pic>
    <xdr:clientData/>
  </xdr:twoCellAnchor>
  <xdr:twoCellAnchor editAs="oneCell">
    <xdr:from>
      <xdr:col>15</xdr:col>
      <xdr:colOff>371475</xdr:colOff>
      <xdr:row>62</xdr:row>
      <xdr:rowOff>161925</xdr:rowOff>
    </xdr:from>
    <xdr:to>
      <xdr:col>20</xdr:col>
      <xdr:colOff>618490</xdr:colOff>
      <xdr:row>69</xdr:row>
      <xdr:rowOff>9525</xdr:rowOff>
    </xdr:to>
    <xdr:pic>
      <xdr:nvPicPr>
        <xdr:cNvPr id="11" name="图片 10" descr="SZSSVIL8E`0%PK2[)1V[SHO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754110" y="16340455"/>
          <a:ext cx="4839335" cy="1047750"/>
        </a:xfrm>
        <a:prstGeom prst="rect">
          <a:avLst/>
        </a:prstGeom>
      </xdr:spPr>
    </xdr:pic>
    <xdr:clientData/>
  </xdr:twoCellAnchor>
  <xdr:twoCellAnchor editAs="oneCell">
    <xdr:from>
      <xdr:col>16</xdr:col>
      <xdr:colOff>276225</xdr:colOff>
      <xdr:row>60</xdr:row>
      <xdr:rowOff>104775</xdr:rowOff>
    </xdr:from>
    <xdr:to>
      <xdr:col>25</xdr:col>
      <xdr:colOff>152400</xdr:colOff>
      <xdr:row>119</xdr:row>
      <xdr:rowOff>47625</xdr:rowOff>
    </xdr:to>
    <xdr:pic>
      <xdr:nvPicPr>
        <xdr:cNvPr id="12" name="图片 11" descr="`W}$9_SPB2F9DMKGPOWBGAU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507220" y="15940405"/>
          <a:ext cx="7545705" cy="10058400"/>
        </a:xfrm>
        <a:prstGeom prst="rect">
          <a:avLst/>
        </a:prstGeom>
      </xdr:spPr>
    </xdr:pic>
    <xdr:clientData/>
  </xdr:twoCellAnchor>
  <xdr:twoCellAnchor editAs="oneCell">
    <xdr:from>
      <xdr:col>15</xdr:col>
      <xdr:colOff>571500</xdr:colOff>
      <xdr:row>6</xdr:row>
      <xdr:rowOff>314325</xdr:rowOff>
    </xdr:from>
    <xdr:to>
      <xdr:col>25</xdr:col>
      <xdr:colOff>19050</xdr:colOff>
      <xdr:row>23</xdr:row>
      <xdr:rowOff>50165</xdr:rowOff>
    </xdr:to>
    <xdr:pic>
      <xdr:nvPicPr>
        <xdr:cNvPr id="17" name="图片 16" descr="EV@6P$A`]SJFLJKDB_[F][B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954135" y="2215515"/>
          <a:ext cx="7965440" cy="5180330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39</xdr:row>
      <xdr:rowOff>9525</xdr:rowOff>
    </xdr:from>
    <xdr:to>
      <xdr:col>9</xdr:col>
      <xdr:colOff>276225</xdr:colOff>
      <xdr:row>71</xdr:row>
      <xdr:rowOff>57150</xdr:rowOff>
    </xdr:to>
    <xdr:pic>
      <xdr:nvPicPr>
        <xdr:cNvPr id="19" name="图片 18" descr="FN%I~%O5[WM8D{6{X]6$U5J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20445" y="12244705"/>
          <a:ext cx="4298950" cy="55340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754380</xdr:colOff>
      <xdr:row>26</xdr:row>
      <xdr:rowOff>250825</xdr:rowOff>
    </xdr:from>
    <xdr:to>
      <xdr:col>19</xdr:col>
      <xdr:colOff>1245235</xdr:colOff>
      <xdr:row>52</xdr:row>
      <xdr:rowOff>137160</xdr:rowOff>
    </xdr:to>
    <xdr:pic>
      <xdr:nvPicPr>
        <xdr:cNvPr id="3" name="图片 2" descr="F1FB5894F4064B9428BB9A9AA37130F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85375" y="8244205"/>
          <a:ext cx="3444875" cy="6160135"/>
        </a:xfrm>
        <a:prstGeom prst="rect">
          <a:avLst/>
        </a:prstGeom>
      </xdr:spPr>
    </xdr:pic>
    <xdr:clientData/>
  </xdr:twoCellAnchor>
  <xdr:twoCellAnchor editAs="oneCell">
    <xdr:from>
      <xdr:col>19</xdr:col>
      <xdr:colOff>1499870</xdr:colOff>
      <xdr:row>29</xdr:row>
      <xdr:rowOff>349885</xdr:rowOff>
    </xdr:from>
    <xdr:to>
      <xdr:col>23</xdr:col>
      <xdr:colOff>521335</xdr:colOff>
      <xdr:row>58</xdr:row>
      <xdr:rowOff>98425</xdr:rowOff>
    </xdr:to>
    <xdr:pic>
      <xdr:nvPicPr>
        <xdr:cNvPr id="4" name="图片 3" descr="19356D364A0AA7A1CAE42CFB6C06DC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684885" y="9664065"/>
          <a:ext cx="3222625" cy="5730240"/>
        </a:xfrm>
        <a:prstGeom prst="rect">
          <a:avLst/>
        </a:prstGeom>
      </xdr:spPr>
    </xdr:pic>
    <xdr:clientData/>
  </xdr:twoCellAnchor>
  <xdr:twoCellAnchor editAs="oneCell">
    <xdr:from>
      <xdr:col>19</xdr:col>
      <xdr:colOff>746125</xdr:colOff>
      <xdr:row>27</xdr:row>
      <xdr:rowOff>50800</xdr:rowOff>
    </xdr:from>
    <xdr:to>
      <xdr:col>23</xdr:col>
      <xdr:colOff>50165</xdr:colOff>
      <xdr:row>34</xdr:row>
      <xdr:rowOff>26670</xdr:rowOff>
    </xdr:to>
    <xdr:pic>
      <xdr:nvPicPr>
        <xdr:cNvPr id="5" name="图片 4" descr="LU~XR35~_PZWCRX67[[($S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31140" y="8298180"/>
          <a:ext cx="3505200" cy="2909570"/>
        </a:xfrm>
        <a:prstGeom prst="rect">
          <a:avLst/>
        </a:prstGeom>
      </xdr:spPr>
    </xdr:pic>
    <xdr:clientData/>
  </xdr:twoCellAnchor>
  <xdr:twoCellAnchor editAs="oneCell">
    <xdr:from>
      <xdr:col>16</xdr:col>
      <xdr:colOff>114300</xdr:colOff>
      <xdr:row>42</xdr:row>
      <xdr:rowOff>95250</xdr:rowOff>
    </xdr:from>
    <xdr:to>
      <xdr:col>20</xdr:col>
      <xdr:colOff>189865</xdr:colOff>
      <xdr:row>48</xdr:row>
      <xdr:rowOff>114300</xdr:rowOff>
    </xdr:to>
    <xdr:pic>
      <xdr:nvPicPr>
        <xdr:cNvPr id="6" name="图片 5" descr="SZSSVIL8E`0%PK2[)1V[SHO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345295" y="12647930"/>
          <a:ext cx="4839335" cy="1047750"/>
        </a:xfrm>
        <a:prstGeom prst="rect">
          <a:avLst/>
        </a:prstGeom>
      </xdr:spPr>
    </xdr:pic>
    <xdr:clientData/>
  </xdr:twoCellAnchor>
  <xdr:twoCellAnchor editAs="oneCell">
    <xdr:from>
      <xdr:col>17</xdr:col>
      <xdr:colOff>38100</xdr:colOff>
      <xdr:row>62</xdr:row>
      <xdr:rowOff>66675</xdr:rowOff>
    </xdr:from>
    <xdr:to>
      <xdr:col>25</xdr:col>
      <xdr:colOff>714375</xdr:colOff>
      <xdr:row>121</xdr:row>
      <xdr:rowOff>9525</xdr:rowOff>
    </xdr:to>
    <xdr:pic>
      <xdr:nvPicPr>
        <xdr:cNvPr id="7" name="图片 6" descr="`W}$9_SPB2F9DMKGPOWBGAU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089005" y="16048355"/>
          <a:ext cx="7545705" cy="10058400"/>
        </a:xfrm>
        <a:prstGeom prst="rect">
          <a:avLst/>
        </a:prstGeom>
      </xdr:spPr>
    </xdr:pic>
    <xdr:clientData/>
  </xdr:twoCellAnchor>
  <xdr:twoCellAnchor editAs="oneCell">
    <xdr:from>
      <xdr:col>16</xdr:col>
      <xdr:colOff>1009650</xdr:colOff>
      <xdr:row>5</xdr:row>
      <xdr:rowOff>133350</xdr:rowOff>
    </xdr:from>
    <xdr:to>
      <xdr:col>25</xdr:col>
      <xdr:colOff>428625</xdr:colOff>
      <xdr:row>21</xdr:row>
      <xdr:rowOff>164465</xdr:rowOff>
    </xdr:to>
    <xdr:pic>
      <xdr:nvPicPr>
        <xdr:cNvPr id="10" name="图片 9" descr="QPZ1SLDZB3SZT(6IFH~0@I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240645" y="1717675"/>
          <a:ext cx="8108315" cy="5106670"/>
        </a:xfrm>
        <a:prstGeom prst="rect">
          <a:avLst/>
        </a:prstGeom>
      </xdr:spPr>
    </xdr:pic>
    <xdr:clientData/>
  </xdr:twoCellAnchor>
  <xdr:twoCellAnchor editAs="oneCell">
    <xdr:from>
      <xdr:col>15</xdr:col>
      <xdr:colOff>714375</xdr:colOff>
      <xdr:row>2</xdr:row>
      <xdr:rowOff>161925</xdr:rowOff>
    </xdr:from>
    <xdr:to>
      <xdr:col>20</xdr:col>
      <xdr:colOff>42545</xdr:colOff>
      <xdr:row>6</xdr:row>
      <xdr:rowOff>224790</xdr:rowOff>
    </xdr:to>
    <xdr:pic>
      <xdr:nvPicPr>
        <xdr:cNvPr id="11" name="图片 10" descr="U}XJ(ZUM`HTKYP%4O@$IQTQ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097010" y="795655"/>
          <a:ext cx="4940300" cy="1330325"/>
        </a:xfrm>
        <a:prstGeom prst="rect">
          <a:avLst/>
        </a:prstGeom>
      </xdr:spPr>
    </xdr:pic>
    <xdr:clientData/>
  </xdr:twoCellAnchor>
  <xdr:twoCellAnchor editAs="oneCell">
    <xdr:from>
      <xdr:col>16</xdr:col>
      <xdr:colOff>47625</xdr:colOff>
      <xdr:row>35</xdr:row>
      <xdr:rowOff>95250</xdr:rowOff>
    </xdr:from>
    <xdr:to>
      <xdr:col>20</xdr:col>
      <xdr:colOff>190500</xdr:colOff>
      <xdr:row>68</xdr:row>
      <xdr:rowOff>38100</xdr:rowOff>
    </xdr:to>
    <xdr:pic>
      <xdr:nvPicPr>
        <xdr:cNvPr id="12" name="图片 11" descr="]RG7WY`]PY_TLCL%``ID(`P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278620" y="11447780"/>
          <a:ext cx="4906645" cy="5600700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39</xdr:row>
      <xdr:rowOff>161925</xdr:rowOff>
    </xdr:from>
    <xdr:to>
      <xdr:col>11</xdr:col>
      <xdr:colOff>152400</xdr:colOff>
      <xdr:row>71</xdr:row>
      <xdr:rowOff>161925</xdr:rowOff>
    </xdr:to>
    <xdr:pic>
      <xdr:nvPicPr>
        <xdr:cNvPr id="2" name="图片 1" descr="GYS0UX2YRKM9RQRIYDYYO9K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44905" y="12200255"/>
          <a:ext cx="4909185" cy="54864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19</xdr:col>
      <xdr:colOff>1499870</xdr:colOff>
      <xdr:row>41</xdr:row>
      <xdr:rowOff>349885</xdr:rowOff>
    </xdr:from>
    <xdr:to>
      <xdr:col>23</xdr:col>
      <xdr:colOff>521335</xdr:colOff>
      <xdr:row>77</xdr:row>
      <xdr:rowOff>72390</xdr:rowOff>
    </xdr:to>
    <xdr:pic>
      <xdr:nvPicPr>
        <xdr:cNvPr id="3" name="图片 2" descr="19356D364A0AA7A1CAE42CFB6C06DC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35075" y="10380980"/>
          <a:ext cx="3222625" cy="5730240"/>
        </a:xfrm>
        <a:prstGeom prst="rect">
          <a:avLst/>
        </a:prstGeom>
      </xdr:spPr>
    </xdr:pic>
    <xdr:clientData/>
  </xdr:twoCellAnchor>
  <xdr:twoCellAnchor editAs="oneCell">
    <xdr:from>
      <xdr:col>19</xdr:col>
      <xdr:colOff>746125</xdr:colOff>
      <xdr:row>39</xdr:row>
      <xdr:rowOff>50800</xdr:rowOff>
    </xdr:from>
    <xdr:to>
      <xdr:col>23</xdr:col>
      <xdr:colOff>50165</xdr:colOff>
      <xdr:row>58</xdr:row>
      <xdr:rowOff>1270</xdr:rowOff>
    </xdr:to>
    <xdr:pic>
      <xdr:nvPicPr>
        <xdr:cNvPr id="4" name="图片 3" descr="LU~XR35~_PZWCRX67[[($S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181330" y="9872980"/>
          <a:ext cx="3505200" cy="2909570"/>
        </a:xfrm>
        <a:prstGeom prst="rect">
          <a:avLst/>
        </a:prstGeom>
      </xdr:spPr>
    </xdr:pic>
    <xdr:clientData/>
  </xdr:twoCellAnchor>
  <xdr:twoCellAnchor editAs="oneCell">
    <xdr:from>
      <xdr:col>17</xdr:col>
      <xdr:colOff>38100</xdr:colOff>
      <xdr:row>74</xdr:row>
      <xdr:rowOff>66675</xdr:rowOff>
    </xdr:from>
    <xdr:to>
      <xdr:col>25</xdr:col>
      <xdr:colOff>714375</xdr:colOff>
      <xdr:row>133</xdr:row>
      <xdr:rowOff>9525</xdr:rowOff>
    </xdr:to>
    <xdr:pic>
      <xdr:nvPicPr>
        <xdr:cNvPr id="6" name="图片 5" descr="`W}$9_SPB2F9DMKGPOWBGAU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339195" y="15591155"/>
          <a:ext cx="7545705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45</xdr:row>
      <xdr:rowOff>19050</xdr:rowOff>
    </xdr:from>
    <xdr:to>
      <xdr:col>8</xdr:col>
      <xdr:colOff>643255</xdr:colOff>
      <xdr:row>52</xdr:row>
      <xdr:rowOff>149225</xdr:rowOff>
    </xdr:to>
    <xdr:pic>
      <xdr:nvPicPr>
        <xdr:cNvPr id="8" name="图片 7" descr="U}XJ(ZUM`HTKYP%4O@$IQTQ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10571480"/>
          <a:ext cx="4942840" cy="1330325"/>
        </a:xfrm>
        <a:prstGeom prst="rect">
          <a:avLst/>
        </a:prstGeom>
      </xdr:spPr>
    </xdr:pic>
    <xdr:clientData/>
  </xdr:twoCellAnchor>
  <xdr:twoCellAnchor editAs="oneCell">
    <xdr:from>
      <xdr:col>18</xdr:col>
      <xdr:colOff>307975</xdr:colOff>
      <xdr:row>35</xdr:row>
      <xdr:rowOff>28575</xdr:rowOff>
    </xdr:from>
    <xdr:to>
      <xdr:col>26</xdr:col>
      <xdr:colOff>1447800</xdr:colOff>
      <xdr:row>64</xdr:row>
      <xdr:rowOff>112395</xdr:rowOff>
    </xdr:to>
    <xdr:pic>
      <xdr:nvPicPr>
        <xdr:cNvPr id="12" name="图片 11" descr=")VJF)`W62920J3(WP`7QYFX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085320" y="9034780"/>
          <a:ext cx="8390255" cy="4887595"/>
        </a:xfrm>
        <a:prstGeom prst="rect">
          <a:avLst/>
        </a:prstGeom>
      </xdr:spPr>
    </xdr:pic>
    <xdr:clientData/>
  </xdr:twoCellAnchor>
  <xdr:twoCellAnchor editAs="oneCell">
    <xdr:from>
      <xdr:col>16</xdr:col>
      <xdr:colOff>835025</xdr:colOff>
      <xdr:row>46</xdr:row>
      <xdr:rowOff>149225</xdr:rowOff>
    </xdr:from>
    <xdr:to>
      <xdr:col>25</xdr:col>
      <xdr:colOff>685800</xdr:colOff>
      <xdr:row>75</xdr:row>
      <xdr:rowOff>130175</xdr:rowOff>
    </xdr:to>
    <xdr:pic>
      <xdr:nvPicPr>
        <xdr:cNvPr id="13" name="图片 12" descr="N7R{P6P[QJU$)M4@2~]9@OC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316210" y="10873105"/>
          <a:ext cx="8540115" cy="4953000"/>
        </a:xfrm>
        <a:prstGeom prst="rect">
          <a:avLst/>
        </a:prstGeom>
      </xdr:spPr>
    </xdr:pic>
    <xdr:clientData/>
  </xdr:twoCellAnchor>
  <xdr:twoCellAnchor editAs="oneCell">
    <xdr:from>
      <xdr:col>15</xdr:col>
      <xdr:colOff>628650</xdr:colOff>
      <xdr:row>39</xdr:row>
      <xdr:rowOff>66675</xdr:rowOff>
    </xdr:from>
    <xdr:to>
      <xdr:col>19</xdr:col>
      <xdr:colOff>128270</xdr:colOff>
      <xdr:row>62</xdr:row>
      <xdr:rowOff>6350</xdr:rowOff>
    </xdr:to>
    <xdr:pic>
      <xdr:nvPicPr>
        <xdr:cNvPr id="2" name="图片 1" descr="PPL5ZSWRNW5PYNX3_L_O2`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404985" y="9888855"/>
          <a:ext cx="3158490" cy="35845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252095</xdr:colOff>
      <xdr:row>8</xdr:row>
      <xdr:rowOff>438150</xdr:rowOff>
    </xdr:from>
    <xdr:to>
      <xdr:col>24</xdr:col>
      <xdr:colOff>375920</xdr:colOff>
      <xdr:row>23</xdr:row>
      <xdr:rowOff>187325</xdr:rowOff>
    </xdr:to>
    <xdr:pic>
      <xdr:nvPicPr>
        <xdr:cNvPr id="5" name="图片 4" descr=")D8OD_78)T_OGO[}UZ@_K0U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733280" y="3084830"/>
          <a:ext cx="7964805" cy="4371975"/>
        </a:xfrm>
        <a:prstGeom prst="rect">
          <a:avLst/>
        </a:prstGeom>
      </xdr:spPr>
    </xdr:pic>
    <xdr:clientData/>
  </xdr:twoCellAnchor>
  <xdr:twoCellAnchor editAs="oneCell">
    <xdr:from>
      <xdr:col>15</xdr:col>
      <xdr:colOff>333375</xdr:colOff>
      <xdr:row>15</xdr:row>
      <xdr:rowOff>9525</xdr:rowOff>
    </xdr:from>
    <xdr:to>
      <xdr:col>21</xdr:col>
      <xdr:colOff>128270</xdr:colOff>
      <xdr:row>16</xdr:row>
      <xdr:rowOff>95250</xdr:rowOff>
    </xdr:to>
    <xdr:pic>
      <xdr:nvPicPr>
        <xdr:cNvPr id="7" name="图片 6" descr="]O[M]U13PE})OTHR(G(6${8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9109710" y="4815205"/>
          <a:ext cx="6063615" cy="530225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56</xdr:row>
      <xdr:rowOff>0</xdr:rowOff>
    </xdr:from>
    <xdr:to>
      <xdr:col>7</xdr:col>
      <xdr:colOff>209550</xdr:colOff>
      <xdr:row>88</xdr:row>
      <xdr:rowOff>9525</xdr:rowOff>
    </xdr:to>
    <xdr:pic>
      <xdr:nvPicPr>
        <xdr:cNvPr id="9" name="图片 8" descr="Z9AMBA41OL[QF[L30(]059E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66700" y="12438380"/>
          <a:ext cx="3966210" cy="54959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20</xdr:col>
      <xdr:colOff>1499870</xdr:colOff>
      <xdr:row>41</xdr:row>
      <xdr:rowOff>349885</xdr:rowOff>
    </xdr:from>
    <xdr:to>
      <xdr:col>24</xdr:col>
      <xdr:colOff>521335</xdr:colOff>
      <xdr:row>79</xdr:row>
      <xdr:rowOff>56515</xdr:rowOff>
    </xdr:to>
    <xdr:pic>
      <xdr:nvPicPr>
        <xdr:cNvPr id="2" name="图片 1" descr="19356D364A0AA7A1CAE42CFB6C06DC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44115" y="12781280"/>
          <a:ext cx="3222625" cy="6057265"/>
        </a:xfrm>
        <a:prstGeom prst="rect">
          <a:avLst/>
        </a:prstGeom>
      </xdr:spPr>
    </xdr:pic>
    <xdr:clientData/>
  </xdr:twoCellAnchor>
  <xdr:twoCellAnchor editAs="oneCell">
    <xdr:from>
      <xdr:col>20</xdr:col>
      <xdr:colOff>746125</xdr:colOff>
      <xdr:row>39</xdr:row>
      <xdr:rowOff>50800</xdr:rowOff>
    </xdr:from>
    <xdr:to>
      <xdr:col>24</xdr:col>
      <xdr:colOff>50165</xdr:colOff>
      <xdr:row>58</xdr:row>
      <xdr:rowOff>1270</xdr:rowOff>
    </xdr:to>
    <xdr:pic>
      <xdr:nvPicPr>
        <xdr:cNvPr id="3" name="图片 2" descr="LU~XR35~_PZWCRX67[[($S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390370" y="12273280"/>
          <a:ext cx="3505200" cy="2909570"/>
        </a:xfrm>
        <a:prstGeom prst="rect">
          <a:avLst/>
        </a:prstGeom>
      </xdr:spPr>
    </xdr:pic>
    <xdr:clientData/>
  </xdr:twoCellAnchor>
  <xdr:twoCellAnchor editAs="oneCell">
    <xdr:from>
      <xdr:col>18</xdr:col>
      <xdr:colOff>38100</xdr:colOff>
      <xdr:row>74</xdr:row>
      <xdr:rowOff>66675</xdr:rowOff>
    </xdr:from>
    <xdr:to>
      <xdr:col>26</xdr:col>
      <xdr:colOff>714375</xdr:colOff>
      <xdr:row>133</xdr:row>
      <xdr:rowOff>9525</xdr:rowOff>
    </xdr:to>
    <xdr:pic>
      <xdr:nvPicPr>
        <xdr:cNvPr id="4" name="图片 3" descr="`W}$9_SPB2F9DMKGPOWBGAU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548235" y="17991455"/>
          <a:ext cx="7545705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45</xdr:row>
      <xdr:rowOff>19050</xdr:rowOff>
    </xdr:from>
    <xdr:to>
      <xdr:col>8</xdr:col>
      <xdr:colOff>111760</xdr:colOff>
      <xdr:row>52</xdr:row>
      <xdr:rowOff>149225</xdr:rowOff>
    </xdr:to>
    <xdr:pic>
      <xdr:nvPicPr>
        <xdr:cNvPr id="5" name="图片 4" descr="U}XJ(ZUM`HTKYP%4O@$IQTQ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12971780"/>
          <a:ext cx="5001895" cy="1330325"/>
        </a:xfrm>
        <a:prstGeom prst="rect">
          <a:avLst/>
        </a:prstGeom>
      </xdr:spPr>
    </xdr:pic>
    <xdr:clientData/>
  </xdr:twoCellAnchor>
  <xdr:twoCellAnchor editAs="oneCell">
    <xdr:from>
      <xdr:col>19</xdr:col>
      <xdr:colOff>307975</xdr:colOff>
      <xdr:row>35</xdr:row>
      <xdr:rowOff>28575</xdr:rowOff>
    </xdr:from>
    <xdr:to>
      <xdr:col>27</xdr:col>
      <xdr:colOff>1447800</xdr:colOff>
      <xdr:row>63</xdr:row>
      <xdr:rowOff>73025</xdr:rowOff>
    </xdr:to>
    <xdr:pic>
      <xdr:nvPicPr>
        <xdr:cNvPr id="6" name="图片 5" descr=")VJF)`W62920J3(WP`7QYFX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294360" y="11184255"/>
          <a:ext cx="8390255" cy="4927600"/>
        </a:xfrm>
        <a:prstGeom prst="rect">
          <a:avLst/>
        </a:prstGeom>
      </xdr:spPr>
    </xdr:pic>
    <xdr:clientData/>
  </xdr:twoCellAnchor>
  <xdr:twoCellAnchor editAs="oneCell">
    <xdr:from>
      <xdr:col>18</xdr:col>
      <xdr:colOff>347345</xdr:colOff>
      <xdr:row>46</xdr:row>
      <xdr:rowOff>88265</xdr:rowOff>
    </xdr:from>
    <xdr:to>
      <xdr:col>27</xdr:col>
      <xdr:colOff>1064260</xdr:colOff>
      <xdr:row>75</xdr:row>
      <xdr:rowOff>69215</xdr:rowOff>
    </xdr:to>
    <xdr:pic>
      <xdr:nvPicPr>
        <xdr:cNvPr id="7" name="图片 6" descr="N7R{P6P[QJU$)M4@2~]9@OC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2857480" y="13212445"/>
          <a:ext cx="8443595" cy="4953000"/>
        </a:xfrm>
        <a:prstGeom prst="rect">
          <a:avLst/>
        </a:prstGeom>
      </xdr:spPr>
    </xdr:pic>
    <xdr:clientData/>
  </xdr:twoCellAnchor>
  <xdr:twoCellAnchor editAs="oneCell">
    <xdr:from>
      <xdr:col>19</xdr:col>
      <xdr:colOff>49530</xdr:colOff>
      <xdr:row>39</xdr:row>
      <xdr:rowOff>28575</xdr:rowOff>
    </xdr:from>
    <xdr:to>
      <xdr:col>21</xdr:col>
      <xdr:colOff>621030</xdr:colOff>
      <xdr:row>61</xdr:row>
      <xdr:rowOff>151130</xdr:rowOff>
    </xdr:to>
    <xdr:pic>
      <xdr:nvPicPr>
        <xdr:cNvPr id="8" name="图片 7" descr="PPL5ZSWRNW5PYNX3_L_O2`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3035915" y="12251055"/>
          <a:ext cx="3039110" cy="3596005"/>
        </a:xfrm>
        <a:prstGeom prst="rect">
          <a:avLst/>
        </a:prstGeom>
      </xdr:spPr>
    </xdr:pic>
    <xdr:clientData/>
  </xdr:twoCellAnchor>
  <xdr:twoCellAnchor editAs="oneCell">
    <xdr:from>
      <xdr:col>16</xdr:col>
      <xdr:colOff>333375</xdr:colOff>
      <xdr:row>15</xdr:row>
      <xdr:rowOff>9525</xdr:rowOff>
    </xdr:from>
    <xdr:to>
      <xdr:col>22</xdr:col>
      <xdr:colOff>128270</xdr:colOff>
      <xdr:row>16</xdr:row>
      <xdr:rowOff>95250</xdr:rowOff>
    </xdr:to>
    <xdr:pic>
      <xdr:nvPicPr>
        <xdr:cNvPr id="10" name="图片 9" descr="]O[M]U13PE})OTHR(G(6${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318750" y="4815205"/>
          <a:ext cx="6063615" cy="530225"/>
        </a:xfrm>
        <a:prstGeom prst="rect">
          <a:avLst/>
        </a:prstGeom>
      </xdr:spPr>
    </xdr:pic>
    <xdr:clientData/>
  </xdr:twoCellAnchor>
  <xdr:twoCellAnchor editAs="oneCell">
    <xdr:from>
      <xdr:col>0</xdr:col>
      <xdr:colOff>248920</xdr:colOff>
      <xdr:row>56</xdr:row>
      <xdr:rowOff>0</xdr:rowOff>
    </xdr:from>
    <xdr:to>
      <xdr:col>7</xdr:col>
      <xdr:colOff>140970</xdr:colOff>
      <xdr:row>88</xdr:row>
      <xdr:rowOff>9525</xdr:rowOff>
    </xdr:to>
    <xdr:pic>
      <xdr:nvPicPr>
        <xdr:cNvPr id="11" name="图片 10" descr="Z9AMBA41OL[QF[L30(]059E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48920" y="14838680"/>
          <a:ext cx="3991610" cy="5495925"/>
        </a:xfrm>
        <a:prstGeom prst="rect">
          <a:avLst/>
        </a:prstGeom>
      </xdr:spPr>
    </xdr:pic>
    <xdr:clientData/>
  </xdr:twoCellAnchor>
  <xdr:twoCellAnchor editAs="oneCell">
    <xdr:from>
      <xdr:col>16</xdr:col>
      <xdr:colOff>197485</xdr:colOff>
      <xdr:row>3</xdr:row>
      <xdr:rowOff>178435</xdr:rowOff>
    </xdr:from>
    <xdr:to>
      <xdr:col>24</xdr:col>
      <xdr:colOff>498475</xdr:colOff>
      <xdr:row>18</xdr:row>
      <xdr:rowOff>60960</xdr:rowOff>
    </xdr:to>
    <xdr:pic>
      <xdr:nvPicPr>
        <xdr:cNvPr id="12" name="图片 11" descr="_G)7$~7T[36I91T57%LAT6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0182860" y="1129030"/>
          <a:ext cx="8161020" cy="471551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20</xdr:col>
      <xdr:colOff>1499870</xdr:colOff>
      <xdr:row>45</xdr:row>
      <xdr:rowOff>349885</xdr:rowOff>
    </xdr:from>
    <xdr:to>
      <xdr:col>24</xdr:col>
      <xdr:colOff>521335</xdr:colOff>
      <xdr:row>85</xdr:row>
      <xdr:rowOff>63500</xdr:rowOff>
    </xdr:to>
    <xdr:pic>
      <xdr:nvPicPr>
        <xdr:cNvPr id="2" name="图片 1" descr="19356D364A0AA7A1CAE42CFB6C06DC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44115" y="13949680"/>
          <a:ext cx="3222625" cy="6407150"/>
        </a:xfrm>
        <a:prstGeom prst="rect">
          <a:avLst/>
        </a:prstGeom>
      </xdr:spPr>
    </xdr:pic>
    <xdr:clientData/>
  </xdr:twoCellAnchor>
  <xdr:twoCellAnchor editAs="oneCell">
    <xdr:from>
      <xdr:col>20</xdr:col>
      <xdr:colOff>746125</xdr:colOff>
      <xdr:row>43</xdr:row>
      <xdr:rowOff>50800</xdr:rowOff>
    </xdr:from>
    <xdr:to>
      <xdr:col>24</xdr:col>
      <xdr:colOff>50165</xdr:colOff>
      <xdr:row>62</xdr:row>
      <xdr:rowOff>1270</xdr:rowOff>
    </xdr:to>
    <xdr:pic>
      <xdr:nvPicPr>
        <xdr:cNvPr id="3" name="图片 2" descr="LU~XR35~_PZWCRX67[[($S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390370" y="13441680"/>
          <a:ext cx="3505200" cy="2909570"/>
        </a:xfrm>
        <a:prstGeom prst="rect">
          <a:avLst/>
        </a:prstGeom>
      </xdr:spPr>
    </xdr:pic>
    <xdr:clientData/>
  </xdr:twoCellAnchor>
  <xdr:twoCellAnchor editAs="oneCell">
    <xdr:from>
      <xdr:col>18</xdr:col>
      <xdr:colOff>38100</xdr:colOff>
      <xdr:row>78</xdr:row>
      <xdr:rowOff>66675</xdr:rowOff>
    </xdr:from>
    <xdr:to>
      <xdr:col>26</xdr:col>
      <xdr:colOff>714375</xdr:colOff>
      <xdr:row>137</xdr:row>
      <xdr:rowOff>9525</xdr:rowOff>
    </xdr:to>
    <xdr:pic>
      <xdr:nvPicPr>
        <xdr:cNvPr id="4" name="图片 3" descr="`W}$9_SPB2F9DMKGPOWBGAU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548235" y="19159855"/>
          <a:ext cx="7545705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49</xdr:row>
      <xdr:rowOff>19050</xdr:rowOff>
    </xdr:from>
    <xdr:to>
      <xdr:col>8</xdr:col>
      <xdr:colOff>111760</xdr:colOff>
      <xdr:row>56</xdr:row>
      <xdr:rowOff>149225</xdr:rowOff>
    </xdr:to>
    <xdr:pic>
      <xdr:nvPicPr>
        <xdr:cNvPr id="5" name="图片 4" descr="U}XJ(ZUM`HTKYP%4O@$IQTQ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14140180"/>
          <a:ext cx="5001895" cy="1330325"/>
        </a:xfrm>
        <a:prstGeom prst="rect">
          <a:avLst/>
        </a:prstGeom>
      </xdr:spPr>
    </xdr:pic>
    <xdr:clientData/>
  </xdr:twoCellAnchor>
  <xdr:twoCellAnchor editAs="oneCell">
    <xdr:from>
      <xdr:col>19</xdr:col>
      <xdr:colOff>307975</xdr:colOff>
      <xdr:row>39</xdr:row>
      <xdr:rowOff>28575</xdr:rowOff>
    </xdr:from>
    <xdr:to>
      <xdr:col>27</xdr:col>
      <xdr:colOff>1447800</xdr:colOff>
      <xdr:row>67</xdr:row>
      <xdr:rowOff>73025</xdr:rowOff>
    </xdr:to>
    <xdr:pic>
      <xdr:nvPicPr>
        <xdr:cNvPr id="6" name="图片 5" descr=")VJF)`W62920J3(WP`7QYFX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294360" y="12352655"/>
          <a:ext cx="8390255" cy="4927600"/>
        </a:xfrm>
        <a:prstGeom prst="rect">
          <a:avLst/>
        </a:prstGeom>
      </xdr:spPr>
    </xdr:pic>
    <xdr:clientData/>
  </xdr:twoCellAnchor>
  <xdr:twoCellAnchor editAs="oneCell">
    <xdr:from>
      <xdr:col>18</xdr:col>
      <xdr:colOff>347345</xdr:colOff>
      <xdr:row>50</xdr:row>
      <xdr:rowOff>88265</xdr:rowOff>
    </xdr:from>
    <xdr:to>
      <xdr:col>27</xdr:col>
      <xdr:colOff>1064260</xdr:colOff>
      <xdr:row>79</xdr:row>
      <xdr:rowOff>69215</xdr:rowOff>
    </xdr:to>
    <xdr:pic>
      <xdr:nvPicPr>
        <xdr:cNvPr id="7" name="图片 6" descr="N7R{P6P[QJU$)M4@2~]9@OC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2857480" y="14380845"/>
          <a:ext cx="8443595" cy="4953000"/>
        </a:xfrm>
        <a:prstGeom prst="rect">
          <a:avLst/>
        </a:prstGeom>
      </xdr:spPr>
    </xdr:pic>
    <xdr:clientData/>
  </xdr:twoCellAnchor>
  <xdr:twoCellAnchor editAs="oneCell">
    <xdr:from>
      <xdr:col>19</xdr:col>
      <xdr:colOff>49530</xdr:colOff>
      <xdr:row>43</xdr:row>
      <xdr:rowOff>28575</xdr:rowOff>
    </xdr:from>
    <xdr:to>
      <xdr:col>21</xdr:col>
      <xdr:colOff>621030</xdr:colOff>
      <xdr:row>65</xdr:row>
      <xdr:rowOff>151130</xdr:rowOff>
    </xdr:to>
    <xdr:pic>
      <xdr:nvPicPr>
        <xdr:cNvPr id="8" name="图片 7" descr="PPL5ZSWRNW5PYNX3_L_O2`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3035915" y="13419455"/>
          <a:ext cx="3039110" cy="3596005"/>
        </a:xfrm>
        <a:prstGeom prst="rect">
          <a:avLst/>
        </a:prstGeom>
      </xdr:spPr>
    </xdr:pic>
    <xdr:clientData/>
  </xdr:twoCellAnchor>
  <xdr:twoCellAnchor editAs="oneCell">
    <xdr:from>
      <xdr:col>16</xdr:col>
      <xdr:colOff>333375</xdr:colOff>
      <xdr:row>15</xdr:row>
      <xdr:rowOff>9525</xdr:rowOff>
    </xdr:from>
    <xdr:to>
      <xdr:col>22</xdr:col>
      <xdr:colOff>128270</xdr:colOff>
      <xdr:row>16</xdr:row>
      <xdr:rowOff>95250</xdr:rowOff>
    </xdr:to>
    <xdr:pic>
      <xdr:nvPicPr>
        <xdr:cNvPr id="9" name="图片 8" descr="]O[M]U13PE})OTHR(G(6${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318750" y="4815205"/>
          <a:ext cx="6063615" cy="530225"/>
        </a:xfrm>
        <a:prstGeom prst="rect">
          <a:avLst/>
        </a:prstGeom>
      </xdr:spPr>
    </xdr:pic>
    <xdr:clientData/>
  </xdr:twoCellAnchor>
  <xdr:twoCellAnchor editAs="oneCell">
    <xdr:from>
      <xdr:col>0</xdr:col>
      <xdr:colOff>248920</xdr:colOff>
      <xdr:row>60</xdr:row>
      <xdr:rowOff>0</xdr:rowOff>
    </xdr:from>
    <xdr:to>
      <xdr:col>7</xdr:col>
      <xdr:colOff>140970</xdr:colOff>
      <xdr:row>92</xdr:row>
      <xdr:rowOff>9525</xdr:rowOff>
    </xdr:to>
    <xdr:pic>
      <xdr:nvPicPr>
        <xdr:cNvPr id="10" name="图片 9" descr="Z9AMBA41OL[QF[L30(]059E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48920" y="16007080"/>
          <a:ext cx="3991610" cy="5495925"/>
        </a:xfrm>
        <a:prstGeom prst="rect">
          <a:avLst/>
        </a:prstGeom>
      </xdr:spPr>
    </xdr:pic>
    <xdr:clientData/>
  </xdr:twoCellAnchor>
  <xdr:twoCellAnchor editAs="oneCell">
    <xdr:from>
      <xdr:col>16</xdr:col>
      <xdr:colOff>314325</xdr:colOff>
      <xdr:row>0</xdr:row>
      <xdr:rowOff>142875</xdr:rowOff>
    </xdr:from>
    <xdr:to>
      <xdr:col>24</xdr:col>
      <xdr:colOff>304800</xdr:colOff>
      <xdr:row>14</xdr:row>
      <xdr:rowOff>93980</xdr:rowOff>
    </xdr:to>
    <xdr:pic>
      <xdr:nvPicPr>
        <xdr:cNvPr id="12" name="图片 11" descr="GQR10F2MA51U0A(~Z_2`2G7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0299700" y="142875"/>
          <a:ext cx="7850505" cy="4642485"/>
        </a:xfrm>
        <a:prstGeom prst="rect">
          <a:avLst/>
        </a:prstGeom>
      </xdr:spPr>
    </xdr:pic>
    <xdr:clientData/>
  </xdr:twoCellAnchor>
  <xdr:twoCellAnchor editAs="oneCell">
    <xdr:from>
      <xdr:col>16</xdr:col>
      <xdr:colOff>390525</xdr:colOff>
      <xdr:row>16</xdr:row>
      <xdr:rowOff>47625</xdr:rowOff>
    </xdr:from>
    <xdr:to>
      <xdr:col>24</xdr:col>
      <xdr:colOff>409575</xdr:colOff>
      <xdr:row>30</xdr:row>
      <xdr:rowOff>226060</xdr:rowOff>
    </xdr:to>
    <xdr:pic>
      <xdr:nvPicPr>
        <xdr:cNvPr id="13" name="图片 12" descr="MAGF1VTVI1TIKXBAR(IMA68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0375900" y="5297805"/>
          <a:ext cx="7879080" cy="4661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39"/>
  <sheetViews>
    <sheetView workbookViewId="0">
      <selection activeCell="M13" sqref="M13"/>
    </sheetView>
  </sheetViews>
  <sheetFormatPr defaultColWidth="9" defaultRowHeight="13.5"/>
  <cols>
    <col min="1" max="1" width="3.63333333333333" style="1" customWidth="1"/>
    <col min="2" max="2" width="6.63333333333333" style="6" customWidth="1"/>
    <col min="3" max="3" width="3.63333333333333" style="1" customWidth="1"/>
    <col min="4" max="4" width="11.3833333333333" style="7" customWidth="1"/>
    <col min="5" max="5" width="5.75" style="6" customWidth="1"/>
    <col min="6" max="6" width="11.3833333333333" style="7" customWidth="1"/>
    <col min="7" max="7" width="10.3833333333333" style="7" customWidth="1"/>
    <col min="8" max="8" width="3.63333333333333" style="1" customWidth="1"/>
    <col min="9" max="9" width="9.75" style="7" customWidth="1"/>
    <col min="10" max="10" width="4.13333333333333" style="1" customWidth="1"/>
    <col min="11" max="11" width="7.13333333333333" style="7" customWidth="1"/>
    <col min="12" max="12" width="11.25" style="7" customWidth="1"/>
    <col min="13" max="14" width="5.5" style="1" customWidth="1"/>
    <col min="15" max="15" width="9.25" style="7" customWidth="1"/>
    <col min="16" max="16" width="11.1333333333333" style="1" customWidth="1"/>
    <col min="17" max="17" width="10.5" style="1" customWidth="1"/>
    <col min="18" max="18" width="6.25" style="5" customWidth="1"/>
    <col min="19" max="19" width="8.63333333333333" style="5" customWidth="1"/>
    <col min="20" max="20" width="23.75" style="5" customWidth="1"/>
    <col min="21" max="21" width="10.5" style="1" customWidth="1"/>
    <col min="22" max="22" width="11.8833333333333" style="1" customWidth="1"/>
    <col min="23" max="24" width="9" style="1"/>
    <col min="25" max="25" width="11.1333333333333" style="1" customWidth="1"/>
    <col min="26" max="26" width="11.25" style="1" customWidth="1"/>
    <col min="27" max="27" width="27" style="1" customWidth="1"/>
    <col min="28" max="28" width="21.3833333333333" style="1" customWidth="1"/>
    <col min="29" max="32" width="9" style="1"/>
    <col min="33" max="33" width="14.75" style="1" customWidth="1"/>
    <col min="34" max="16384" width="9" style="1"/>
  </cols>
  <sheetData>
    <row r="1" ht="24.95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163"/>
      <c r="Q1" s="30" t="s">
        <v>1</v>
      </c>
    </row>
    <row r="2" ht="24.95" customHeight="1" spans="1:36">
      <c r="A2" s="9" t="s">
        <v>2</v>
      </c>
      <c r="B2" s="9"/>
      <c r="C2" s="10" t="s">
        <v>3</v>
      </c>
      <c r="D2" s="11"/>
      <c r="E2" s="11"/>
      <c r="F2" s="11"/>
      <c r="G2" s="11"/>
      <c r="H2" s="11"/>
      <c r="I2" s="11"/>
      <c r="J2" s="11"/>
      <c r="K2" s="75"/>
      <c r="L2" s="76" t="s">
        <v>4</v>
      </c>
      <c r="M2" s="77"/>
      <c r="N2" s="78" t="s">
        <v>5</v>
      </c>
      <c r="O2" s="79"/>
      <c r="P2" s="164"/>
      <c r="Q2" s="164"/>
      <c r="R2" s="165"/>
      <c r="S2" s="165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</row>
    <row r="3" ht="24.95" customHeight="1" spans="1:36">
      <c r="A3" s="9" t="s">
        <v>6</v>
      </c>
      <c r="B3" s="9"/>
      <c r="C3" s="12">
        <v>44651113.55</v>
      </c>
      <c r="D3" s="13"/>
      <c r="E3" s="13"/>
      <c r="F3" s="14"/>
      <c r="G3" s="15" t="s">
        <v>7</v>
      </c>
      <c r="H3" s="80" t="s">
        <v>8</v>
      </c>
      <c r="I3" s="81"/>
      <c r="J3" s="81"/>
      <c r="K3" s="82"/>
      <c r="L3" s="9" t="s">
        <v>9</v>
      </c>
      <c r="M3" s="9"/>
      <c r="N3" s="83" t="s">
        <v>10</v>
      </c>
      <c r="O3" s="84"/>
      <c r="P3" s="166"/>
      <c r="Q3" s="167" t="s">
        <v>5</v>
      </c>
      <c r="R3" s="168">
        <v>26</v>
      </c>
      <c r="S3" s="169">
        <v>3030</v>
      </c>
      <c r="T3" s="170" t="s">
        <v>3</v>
      </c>
      <c r="U3" s="171" t="s">
        <v>8</v>
      </c>
      <c r="V3" s="169">
        <v>44651113.55</v>
      </c>
      <c r="W3" s="172" t="s">
        <v>11</v>
      </c>
      <c r="X3" s="172"/>
      <c r="Y3" s="189" t="s">
        <v>12</v>
      </c>
      <c r="Z3" s="190" t="s">
        <v>13</v>
      </c>
      <c r="AA3" s="190" t="s">
        <v>10</v>
      </c>
      <c r="AB3" s="191" t="s">
        <v>14</v>
      </c>
      <c r="AC3" s="192" t="s">
        <v>15</v>
      </c>
      <c r="AD3" s="193"/>
      <c r="AE3" s="166"/>
      <c r="AF3" s="166"/>
      <c r="AG3" s="166"/>
      <c r="AH3" s="166"/>
      <c r="AI3" s="166"/>
      <c r="AJ3" s="166"/>
    </row>
    <row r="4" ht="24.95" customHeight="1" spans="1:20">
      <c r="A4" s="9" t="s">
        <v>16</v>
      </c>
      <c r="B4" s="9"/>
      <c r="C4" s="76"/>
      <c r="D4" s="195"/>
      <c r="E4" s="195"/>
      <c r="F4" s="77"/>
      <c r="G4" s="15" t="s">
        <v>17</v>
      </c>
      <c r="H4" s="12"/>
      <c r="I4" s="13"/>
      <c r="J4" s="13"/>
      <c r="K4" s="14"/>
      <c r="L4" s="9" t="s">
        <v>18</v>
      </c>
      <c r="M4" s="9"/>
      <c r="N4" s="85">
        <v>3030</v>
      </c>
      <c r="O4" s="86"/>
      <c r="P4" s="166"/>
      <c r="Q4" s="173"/>
      <c r="R4" s="1"/>
      <c r="S4" s="1"/>
      <c r="T4" s="1"/>
    </row>
    <row r="5" ht="24.95" customHeight="1" spans="1:16">
      <c r="A5" s="9" t="s">
        <v>19</v>
      </c>
      <c r="B5" s="9" t="s">
        <v>20</v>
      </c>
      <c r="C5" s="9"/>
      <c r="D5" s="9"/>
      <c r="E5" s="9" t="s">
        <v>21</v>
      </c>
      <c r="F5" s="9"/>
      <c r="G5" s="16" t="s">
        <v>22</v>
      </c>
      <c r="H5" s="9" t="s">
        <v>23</v>
      </c>
      <c r="I5" s="9"/>
      <c r="J5" s="9" t="s">
        <v>24</v>
      </c>
      <c r="K5" s="9"/>
      <c r="L5" s="9" t="s">
        <v>25</v>
      </c>
      <c r="M5" s="9"/>
      <c r="N5" s="87" t="s">
        <v>26</v>
      </c>
      <c r="O5" s="87"/>
      <c r="P5" s="166"/>
    </row>
    <row r="6" ht="24.95" customHeight="1" spans="1:18">
      <c r="A6" s="9"/>
      <c r="B6" s="17" t="s">
        <v>27</v>
      </c>
      <c r="C6" s="9" t="s">
        <v>28</v>
      </c>
      <c r="D6" s="16" t="s">
        <v>29</v>
      </c>
      <c r="E6" s="17" t="s">
        <v>27</v>
      </c>
      <c r="F6" s="16" t="s">
        <v>29</v>
      </c>
      <c r="G6" s="16" t="s">
        <v>29</v>
      </c>
      <c r="H6" s="9" t="s">
        <v>30</v>
      </c>
      <c r="I6" s="16" t="s">
        <v>29</v>
      </c>
      <c r="J6" s="9" t="s">
        <v>31</v>
      </c>
      <c r="K6" s="15" t="s">
        <v>29</v>
      </c>
      <c r="L6" s="16" t="s">
        <v>29</v>
      </c>
      <c r="M6" s="9" t="s">
        <v>32</v>
      </c>
      <c r="N6" s="87" t="s">
        <v>33</v>
      </c>
      <c r="O6" s="87" t="s">
        <v>29</v>
      </c>
      <c r="P6" s="166"/>
      <c r="R6" s="1"/>
    </row>
    <row r="7" ht="33.75" customHeight="1" spans="1:18">
      <c r="A7" s="22">
        <v>1</v>
      </c>
      <c r="B7" s="23">
        <v>42759</v>
      </c>
      <c r="C7" s="24" t="s">
        <v>34</v>
      </c>
      <c r="D7" s="25">
        <v>622000</v>
      </c>
      <c r="E7" s="26"/>
      <c r="F7" s="25"/>
      <c r="G7" s="25">
        <v>720187</v>
      </c>
      <c r="H7" s="93">
        <v>0.01</v>
      </c>
      <c r="I7" s="94">
        <f>D7*0.01</f>
        <v>6220</v>
      </c>
      <c r="J7" s="232"/>
      <c r="K7" s="94">
        <v>0</v>
      </c>
      <c r="L7" s="44">
        <v>40600</v>
      </c>
      <c r="M7" s="98" t="s">
        <v>35</v>
      </c>
      <c r="N7" s="98"/>
      <c r="O7" s="240">
        <f>D7-I7-K7-L7-L8</f>
        <v>375180</v>
      </c>
      <c r="P7" s="166"/>
      <c r="Q7" s="232" t="s">
        <v>36</v>
      </c>
      <c r="R7" s="1"/>
    </row>
    <row r="8" ht="24.95" customHeight="1" spans="1:18">
      <c r="A8" s="22"/>
      <c r="B8" s="23"/>
      <c r="C8" s="24"/>
      <c r="D8" s="25"/>
      <c r="E8" s="26"/>
      <c r="F8" s="25"/>
      <c r="G8" s="25"/>
      <c r="H8" s="93"/>
      <c r="I8" s="94"/>
      <c r="J8" s="95"/>
      <c r="K8" s="94"/>
      <c r="L8" s="104">
        <v>200000</v>
      </c>
      <c r="M8" s="105" t="s">
        <v>37</v>
      </c>
      <c r="N8" s="98"/>
      <c r="O8" s="211"/>
      <c r="P8" s="166"/>
      <c r="R8" s="1"/>
    </row>
    <row r="9" ht="70.5" customHeight="1" spans="1:18">
      <c r="A9" s="27"/>
      <c r="B9" s="233" t="s">
        <v>38</v>
      </c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5"/>
      <c r="N9" s="101"/>
      <c r="O9" s="102"/>
      <c r="P9" s="166"/>
      <c r="R9" s="1"/>
    </row>
    <row r="10" ht="20.1" customHeight="1" spans="1:18">
      <c r="A10" s="22"/>
      <c r="B10" s="23"/>
      <c r="C10" s="24"/>
      <c r="D10" s="25"/>
      <c r="E10" s="26"/>
      <c r="F10" s="25"/>
      <c r="G10" s="25"/>
      <c r="H10" s="93"/>
      <c r="I10" s="94"/>
      <c r="J10" s="95"/>
      <c r="K10" s="94"/>
      <c r="L10" s="44"/>
      <c r="M10" s="98"/>
      <c r="N10" s="98"/>
      <c r="O10" s="102"/>
      <c r="P10" s="166"/>
      <c r="Q10" s="1">
        <v>2000</v>
      </c>
      <c r="R10" s="1"/>
    </row>
    <row r="11" ht="20.1" customHeight="1" spans="1:18">
      <c r="A11" s="22"/>
      <c r="B11" s="23"/>
      <c r="C11" s="24"/>
      <c r="D11" s="25"/>
      <c r="E11" s="26"/>
      <c r="F11" s="25"/>
      <c r="G11"/>
      <c r="H11" s="93"/>
      <c r="I11" s="94"/>
      <c r="J11" s="95"/>
      <c r="K11" s="94"/>
      <c r="L11" s="44"/>
      <c r="M11" s="98"/>
      <c r="N11" s="98"/>
      <c r="O11" s="102"/>
      <c r="P11" s="166"/>
      <c r="Q11" s="1">
        <v>150</v>
      </c>
      <c r="R11" s="1"/>
    </row>
    <row r="12" ht="20.1" customHeight="1" spans="1:18">
      <c r="A12" s="22"/>
      <c r="B12" s="23"/>
      <c r="C12" s="24"/>
      <c r="D12" s="25"/>
      <c r="E12" s="26"/>
      <c r="F12" s="25"/>
      <c r="G12" s="25"/>
      <c r="H12" s="93"/>
      <c r="I12" s="94"/>
      <c r="J12" s="95"/>
      <c r="K12" s="94"/>
      <c r="L12" s="44"/>
      <c r="M12" s="98"/>
      <c r="N12" s="98"/>
      <c r="O12" s="102"/>
      <c r="P12" s="166"/>
      <c r="Q12" s="1">
        <v>500</v>
      </c>
      <c r="R12" s="1"/>
    </row>
    <row r="13" ht="20.1" customHeight="1" spans="1:18">
      <c r="A13" s="22"/>
      <c r="B13" s="23"/>
      <c r="C13" s="24"/>
      <c r="D13" s="25"/>
      <c r="E13" s="26"/>
      <c r="F13" s="25"/>
      <c r="G13" s="25"/>
      <c r="H13" s="93"/>
      <c r="I13" s="94"/>
      <c r="J13" s="95"/>
      <c r="K13" s="94"/>
      <c r="L13" s="44"/>
      <c r="M13" s="98"/>
      <c r="N13" s="98"/>
      <c r="O13" s="102"/>
      <c r="P13" s="166"/>
      <c r="Q13" s="1">
        <v>50</v>
      </c>
      <c r="R13" s="1"/>
    </row>
    <row r="14" ht="20.1" customHeight="1" spans="1:19">
      <c r="A14" s="22"/>
      <c r="B14" s="23"/>
      <c r="C14" s="24"/>
      <c r="D14" s="25"/>
      <c r="E14" s="26"/>
      <c r="F14" s="25"/>
      <c r="G14" s="25"/>
      <c r="H14" s="93"/>
      <c r="I14" s="94"/>
      <c r="J14" s="95"/>
      <c r="K14" s="94"/>
      <c r="L14" s="44"/>
      <c r="M14" s="98"/>
      <c r="N14" s="98"/>
      <c r="O14" s="102"/>
      <c r="P14" s="166">
        <v>2000</v>
      </c>
      <c r="Q14" s="1">
        <v>300</v>
      </c>
      <c r="R14" s="1">
        <v>300</v>
      </c>
      <c r="S14" s="5">
        <v>400</v>
      </c>
    </row>
    <row r="15" ht="20.1" customHeight="1" spans="1:19">
      <c r="A15" s="22"/>
      <c r="B15" s="23"/>
      <c r="C15" s="24"/>
      <c r="D15" s="25"/>
      <c r="E15" s="26"/>
      <c r="F15" s="25"/>
      <c r="G15" s="25"/>
      <c r="H15" s="93"/>
      <c r="I15" s="94"/>
      <c r="J15" s="95"/>
      <c r="K15" s="94"/>
      <c r="L15" s="44"/>
      <c r="M15" s="98"/>
      <c r="N15" s="98"/>
      <c r="O15" s="102"/>
      <c r="P15" s="166">
        <v>1000</v>
      </c>
      <c r="Q15" s="1">
        <v>1000</v>
      </c>
      <c r="R15" s="1">
        <v>500</v>
      </c>
      <c r="S15" s="5">
        <v>2000</v>
      </c>
    </row>
    <row r="16" ht="20.1" customHeight="1" spans="1:18">
      <c r="A16" s="22"/>
      <c r="B16" s="23"/>
      <c r="C16" s="24"/>
      <c r="D16" s="25"/>
      <c r="E16" s="26"/>
      <c r="F16" s="25"/>
      <c r="G16" s="25"/>
      <c r="H16" s="93"/>
      <c r="I16" s="94"/>
      <c r="J16" s="95"/>
      <c r="K16" s="94"/>
      <c r="L16" s="44"/>
      <c r="M16" s="98"/>
      <c r="N16" s="98"/>
      <c r="O16" s="102"/>
      <c r="P16" s="166">
        <v>20000</v>
      </c>
      <c r="Q16" s="1">
        <v>2200</v>
      </c>
      <c r="R16" s="1"/>
    </row>
    <row r="17" ht="20.1" customHeight="1" spans="1:19">
      <c r="A17" s="22"/>
      <c r="B17" s="23"/>
      <c r="C17" s="24"/>
      <c r="D17" s="25"/>
      <c r="E17" s="26"/>
      <c r="F17" s="25"/>
      <c r="G17" s="25"/>
      <c r="H17" s="93"/>
      <c r="I17" s="94"/>
      <c r="J17" s="95"/>
      <c r="K17" s="94"/>
      <c r="L17" s="44"/>
      <c r="M17" s="98"/>
      <c r="N17" s="98"/>
      <c r="O17" s="102"/>
      <c r="P17" s="166">
        <v>2000</v>
      </c>
      <c r="Q17" s="1">
        <v>2000</v>
      </c>
      <c r="R17" s="1">
        <v>2200</v>
      </c>
      <c r="S17" s="5">
        <v>2000</v>
      </c>
    </row>
    <row r="18" ht="20.1" customHeight="1" spans="1:18">
      <c r="A18" s="22"/>
      <c r="B18" s="23"/>
      <c r="C18" s="24"/>
      <c r="D18" s="25"/>
      <c r="E18" s="26"/>
      <c r="F18" s="25"/>
      <c r="G18" s="25"/>
      <c r="H18" s="93"/>
      <c r="I18" s="94"/>
      <c r="J18" s="95"/>
      <c r="K18" s="94"/>
      <c r="L18" s="44"/>
      <c r="M18" s="98"/>
      <c r="N18" s="98"/>
      <c r="O18" s="102"/>
      <c r="P18" s="166"/>
      <c r="R18" s="1"/>
    </row>
    <row r="19" ht="20.1" customHeight="1" spans="1:18">
      <c r="A19" s="22"/>
      <c r="B19" s="23"/>
      <c r="C19" s="24"/>
      <c r="D19" s="25"/>
      <c r="E19" s="26"/>
      <c r="F19" s="25"/>
      <c r="G19" s="25"/>
      <c r="H19" s="93"/>
      <c r="I19" s="94"/>
      <c r="J19" s="95"/>
      <c r="K19" s="94"/>
      <c r="L19" s="44"/>
      <c r="M19" s="98"/>
      <c r="N19" s="98"/>
      <c r="O19" s="102"/>
      <c r="P19" s="166"/>
      <c r="R19" s="1"/>
    </row>
    <row r="20" ht="20.1" customHeight="1" spans="1:29">
      <c r="A20" s="22"/>
      <c r="B20" s="23"/>
      <c r="C20" s="24"/>
      <c r="D20" s="25"/>
      <c r="E20" s="26"/>
      <c r="F20" s="25"/>
      <c r="G20" s="25"/>
      <c r="H20" s="93"/>
      <c r="I20" s="94"/>
      <c r="J20" s="95"/>
      <c r="K20" s="94"/>
      <c r="L20" s="44"/>
      <c r="M20" s="98"/>
      <c r="N20" s="98"/>
      <c r="O20" s="102"/>
      <c r="P20" s="166"/>
      <c r="Q20" s="227" t="s">
        <v>39</v>
      </c>
      <c r="R20" s="241" t="s">
        <v>40</v>
      </c>
      <c r="S20" s="241"/>
      <c r="T20" s="241"/>
      <c r="U20" s="241"/>
      <c r="V20" s="241"/>
      <c r="W20" s="241"/>
      <c r="X20" s="217" t="s">
        <v>41</v>
      </c>
      <c r="Y20" s="217"/>
      <c r="Z20" s="217"/>
      <c r="AA20" s="217"/>
      <c r="AB20" s="217"/>
      <c r="AC20" s="218"/>
    </row>
    <row r="21" ht="20.1" customHeight="1" spans="1:16">
      <c r="A21" s="27"/>
      <c r="B21" s="54"/>
      <c r="C21" s="55"/>
      <c r="D21" s="44"/>
      <c r="E21" s="47"/>
      <c r="F21" s="44"/>
      <c r="G21" s="44"/>
      <c r="H21" s="98"/>
      <c r="I21" s="94"/>
      <c r="J21" s="27"/>
      <c r="K21" s="94"/>
      <c r="L21" s="44"/>
      <c r="M21" s="224"/>
      <c r="N21" s="224"/>
      <c r="O21" s="94"/>
      <c r="P21" s="166"/>
    </row>
    <row r="22" ht="20.1" customHeight="1" spans="1:18">
      <c r="A22" s="27"/>
      <c r="B22" s="54"/>
      <c r="C22" s="55"/>
      <c r="D22" s="44"/>
      <c r="E22" s="47"/>
      <c r="F22" s="44"/>
      <c r="G22" s="44"/>
      <c r="H22" s="98"/>
      <c r="I22" s="94"/>
      <c r="J22" s="27"/>
      <c r="K22" s="94"/>
      <c r="L22" s="44"/>
      <c r="M22" s="98"/>
      <c r="N22" s="98"/>
      <c r="O22" s="94"/>
      <c r="P22" s="166"/>
      <c r="Q22" s="177"/>
      <c r="R22" s="177"/>
    </row>
    <row r="23" ht="20.1" customHeight="1" spans="1:16">
      <c r="A23" s="27"/>
      <c r="B23" s="54"/>
      <c r="C23" s="55"/>
      <c r="D23" s="44"/>
      <c r="E23" s="47"/>
      <c r="F23" s="44"/>
      <c r="G23" s="44"/>
      <c r="H23" s="98"/>
      <c r="I23" s="94"/>
      <c r="J23" s="27"/>
      <c r="K23" s="94"/>
      <c r="L23" s="44"/>
      <c r="M23" s="98"/>
      <c r="N23" s="98"/>
      <c r="O23" s="94"/>
      <c r="P23" s="166"/>
    </row>
    <row r="24" ht="20.1" customHeight="1" spans="1:16">
      <c r="A24" s="27"/>
      <c r="B24" s="54"/>
      <c r="C24" s="55"/>
      <c r="D24" s="44"/>
      <c r="E24" s="47"/>
      <c r="F24" s="44"/>
      <c r="G24" s="44"/>
      <c r="H24" s="98"/>
      <c r="I24" s="94"/>
      <c r="J24" s="27"/>
      <c r="K24" s="94"/>
      <c r="L24" s="44"/>
      <c r="M24" s="98"/>
      <c r="N24" s="98"/>
      <c r="O24" s="94"/>
      <c r="P24" s="166"/>
    </row>
    <row r="25" s="4" customFormat="1" ht="24.95" customHeight="1" spans="1:22">
      <c r="A25" s="9" t="s">
        <v>42</v>
      </c>
      <c r="B25" s="9"/>
      <c r="C25" s="57" t="s">
        <v>43</v>
      </c>
      <c r="D25" s="239">
        <f>SUM(D7:D24)</f>
        <v>622000</v>
      </c>
      <c r="E25" s="57" t="s">
        <v>43</v>
      </c>
      <c r="F25" s="239">
        <f>SUM(F7:F24)</f>
        <v>0</v>
      </c>
      <c r="G25" s="239">
        <f>SUM(G7:G24)</f>
        <v>720187</v>
      </c>
      <c r="H25" s="57" t="s">
        <v>43</v>
      </c>
      <c r="I25" s="239">
        <f>SUM(I7:I24)</f>
        <v>6220</v>
      </c>
      <c r="J25" s="57" t="s">
        <v>43</v>
      </c>
      <c r="K25" s="239">
        <f>SUM(K7:K24)</f>
        <v>0</v>
      </c>
      <c r="L25" s="239"/>
      <c r="M25" s="57" t="s">
        <v>43</v>
      </c>
      <c r="N25" s="57"/>
      <c r="O25" s="239">
        <f>SUM(O7:O24)</f>
        <v>375180</v>
      </c>
      <c r="P25" s="216"/>
      <c r="Q25" s="242">
        <f>D26/C3</f>
        <v>0.00840247801613897</v>
      </c>
      <c r="R25" s="5"/>
      <c r="S25" s="5"/>
      <c r="T25" s="5"/>
      <c r="U25" s="1"/>
      <c r="V25" s="1"/>
    </row>
    <row r="26" ht="26.1" customHeight="1" spans="1:17">
      <c r="A26" s="60" t="s">
        <v>44</v>
      </c>
      <c r="B26" s="60"/>
      <c r="C26" s="27" t="s">
        <v>45</v>
      </c>
      <c r="D26" s="61">
        <f>O7</f>
        <v>375180</v>
      </c>
      <c r="E26" s="61"/>
      <c r="F26" s="61"/>
      <c r="G26" s="61"/>
      <c r="H26" s="146" t="s">
        <v>46</v>
      </c>
      <c r="I26" s="146"/>
      <c r="J26" s="18" t="s">
        <v>47</v>
      </c>
      <c r="K26" s="18"/>
      <c r="L26" s="18"/>
      <c r="M26" s="18"/>
      <c r="N26" s="18"/>
      <c r="O26" s="18"/>
      <c r="P26" s="166"/>
      <c r="Q26" s="225" t="s">
        <v>48</v>
      </c>
    </row>
    <row r="27" ht="26.1" customHeight="1" spans="1:18">
      <c r="A27" s="60"/>
      <c r="B27" s="60"/>
      <c r="C27" s="62" t="s">
        <v>49</v>
      </c>
      <c r="D27" s="63">
        <f>D26</f>
        <v>375180</v>
      </c>
      <c r="E27" s="63"/>
      <c r="F27" s="63"/>
      <c r="G27" s="63"/>
      <c r="H27" s="150"/>
      <c r="I27" s="150"/>
      <c r="J27" s="22" t="s">
        <v>50</v>
      </c>
      <c r="K27" s="22"/>
      <c r="L27" s="22"/>
      <c r="M27" s="22"/>
      <c r="N27" s="22"/>
      <c r="O27" s="22"/>
      <c r="P27" s="166"/>
      <c r="R27" s="1"/>
    </row>
    <row r="28" ht="45" customHeight="1" spans="1:20">
      <c r="A28" s="64" t="s">
        <v>51</v>
      </c>
      <c r="B28" s="65"/>
      <c r="C28" s="227" t="s">
        <v>39</v>
      </c>
      <c r="D28" s="217" t="s">
        <v>52</v>
      </c>
      <c r="E28" s="217"/>
      <c r="F28" s="217"/>
      <c r="G28" s="217"/>
      <c r="H28" s="217"/>
      <c r="I28" s="217"/>
      <c r="J28" s="217" t="s">
        <v>41</v>
      </c>
      <c r="K28" s="217"/>
      <c r="L28" s="217"/>
      <c r="M28" s="217"/>
      <c r="N28" s="217"/>
      <c r="O28" s="218"/>
      <c r="P28" s="166"/>
      <c r="R28" s="186"/>
      <c r="S28" s="187"/>
      <c r="T28" s="187"/>
    </row>
    <row r="29" ht="45" customHeight="1" spans="1:16">
      <c r="A29" s="9" t="s">
        <v>53</v>
      </c>
      <c r="B29" s="9"/>
      <c r="C29" s="68" t="s">
        <v>54</v>
      </c>
      <c r="D29" s="69"/>
      <c r="E29" s="69"/>
      <c r="F29" s="69"/>
      <c r="G29" s="69"/>
      <c r="H29" s="69"/>
      <c r="I29" s="69"/>
      <c r="J29" s="155"/>
      <c r="K29" s="155"/>
      <c r="L29" s="155"/>
      <c r="M29" s="155"/>
      <c r="N29" s="155"/>
      <c r="O29" s="156"/>
      <c r="P29" s="166"/>
    </row>
    <row r="30" ht="45" customHeight="1" spans="1:16">
      <c r="A30" s="9" t="s">
        <v>55</v>
      </c>
      <c r="B30" s="9"/>
      <c r="C30" s="70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157"/>
      <c r="P30" s="166"/>
    </row>
    <row r="31" ht="45" customHeight="1" spans="1:20">
      <c r="A31" s="9" t="s">
        <v>56</v>
      </c>
      <c r="B31" s="9"/>
      <c r="C31" s="72" t="s">
        <v>57</v>
      </c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158"/>
      <c r="P31" s="166"/>
      <c r="T31" s="186"/>
    </row>
    <row r="32" ht="42" customHeight="1" spans="1:16">
      <c r="A32" s="9" t="s">
        <v>58</v>
      </c>
      <c r="B32" s="9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166"/>
    </row>
    <row r="36" spans="2:22">
      <c r="B36" s="1"/>
      <c r="D36" s="1"/>
      <c r="E36" s="1"/>
      <c r="F36" s="1"/>
      <c r="G36" s="1"/>
      <c r="I36" s="1"/>
      <c r="K36" s="1"/>
      <c r="L36" s="1"/>
      <c r="O36" s="1"/>
      <c r="Q36" s="5"/>
      <c r="U36" s="5"/>
      <c r="V36" s="5"/>
    </row>
    <row r="37" s="5" customFormat="1"/>
    <row r="38" s="5" customFormat="1"/>
    <row r="39" s="5" customFormat="1" spans="17:22">
      <c r="Q39" s="1"/>
      <c r="U39" s="1"/>
      <c r="V39" s="1"/>
    </row>
  </sheetData>
  <mergeCells count="45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B9:M9"/>
    <mergeCell ref="R20:W20"/>
    <mergeCell ref="X20:AC20"/>
    <mergeCell ref="A25:B25"/>
    <mergeCell ref="D26:G26"/>
    <mergeCell ref="J26:O26"/>
    <mergeCell ref="D27:G27"/>
    <mergeCell ref="J27:O27"/>
    <mergeCell ref="A28:B28"/>
    <mergeCell ref="D28:I28"/>
    <mergeCell ref="J28:O28"/>
    <mergeCell ref="A29:B29"/>
    <mergeCell ref="C29:O29"/>
    <mergeCell ref="A30:B30"/>
    <mergeCell ref="C30:O30"/>
    <mergeCell ref="A31:B31"/>
    <mergeCell ref="C31:O31"/>
    <mergeCell ref="A32:B32"/>
    <mergeCell ref="C32:O32"/>
    <mergeCell ref="A5:A6"/>
    <mergeCell ref="O7:O8"/>
    <mergeCell ref="A26:B27"/>
    <mergeCell ref="H26:I27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90"/>
  <sheetViews>
    <sheetView tabSelected="1" topLeftCell="A26" workbookViewId="0">
      <selection activeCell="Q37" sqref="Q37:R38"/>
    </sheetView>
  </sheetViews>
  <sheetFormatPr defaultColWidth="9" defaultRowHeight="13.5"/>
  <cols>
    <col min="1" max="1" width="3.63333333333333" style="1" customWidth="1"/>
    <col min="2" max="2" width="6.63333333333333" style="6" customWidth="1"/>
    <col min="3" max="3" width="3.63333333333333" style="1" customWidth="1"/>
    <col min="4" max="5" width="11.3833333333333" style="7" customWidth="1"/>
    <col min="6" max="6" width="5.75" style="6" customWidth="1"/>
    <col min="7" max="7" width="11.3833333333333" style="7" customWidth="1"/>
    <col min="8" max="8" width="10.3833333333333" style="7" customWidth="1"/>
    <col min="9" max="9" width="3.63333333333333" style="1" customWidth="1"/>
    <col min="10" max="10" width="9.75" style="7" customWidth="1"/>
    <col min="11" max="11" width="5" style="1" customWidth="1"/>
    <col min="12" max="12" width="8.55833333333333" style="7" customWidth="1"/>
    <col min="13" max="13" width="11.25" style="7" customWidth="1"/>
    <col min="14" max="14" width="8.55833333333333" style="1" customWidth="1"/>
    <col min="15" max="15" width="5.5" style="1" customWidth="1"/>
    <col min="16" max="16" width="14.6083333333333" style="7" customWidth="1"/>
    <col min="17" max="17" width="9.25" style="1" customWidth="1"/>
    <col min="18" max="18" width="23.8833333333333" style="1" customWidth="1"/>
    <col min="19" max="19" width="6.25" style="5" customWidth="1"/>
    <col min="20" max="20" width="8.63333333333333" style="5" customWidth="1"/>
    <col min="21" max="21" width="23.75" style="5" customWidth="1"/>
    <col min="22" max="22" width="10.5" style="1" customWidth="1"/>
    <col min="23" max="23" width="11.8833333333333" style="1" customWidth="1"/>
    <col min="24" max="25" width="9" style="1"/>
    <col min="26" max="26" width="11.1333333333333" style="1" customWidth="1"/>
    <col min="27" max="27" width="11.25" style="1" customWidth="1"/>
    <col min="28" max="28" width="27" style="1" customWidth="1"/>
    <col min="29" max="29" width="21.3833333333333" style="1" customWidth="1"/>
    <col min="30" max="33" width="9" style="1"/>
    <col min="34" max="34" width="14.75" style="1" customWidth="1"/>
    <col min="35" max="16384" width="9" style="1"/>
  </cols>
  <sheetData>
    <row r="1" s="1" customFormat="1" ht="24.95" customHeight="1" spans="1:2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163"/>
      <c r="R1" s="30"/>
      <c r="S1" s="5"/>
      <c r="T1" s="5"/>
      <c r="U1" s="5"/>
    </row>
    <row r="2" s="1" customFormat="1" ht="24.95" customHeight="1" spans="1:37">
      <c r="A2" s="9" t="s">
        <v>2</v>
      </c>
      <c r="B2" s="9"/>
      <c r="C2" s="10" t="s">
        <v>79</v>
      </c>
      <c r="D2" s="11"/>
      <c r="E2" s="11"/>
      <c r="F2" s="11"/>
      <c r="G2" s="11"/>
      <c r="H2" s="11"/>
      <c r="I2" s="11"/>
      <c r="J2" s="11"/>
      <c r="K2" s="11"/>
      <c r="L2" s="75"/>
      <c r="M2" s="76" t="s">
        <v>4</v>
      </c>
      <c r="N2" s="77"/>
      <c r="O2" s="78" t="s">
        <v>5</v>
      </c>
      <c r="P2" s="79"/>
      <c r="Q2"/>
      <c r="R2" s="164"/>
      <c r="S2" s="165"/>
      <c r="T2" s="165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</row>
    <row r="3" s="1" customFormat="1" ht="24.95" customHeight="1" spans="1:37">
      <c r="A3" s="9" t="s">
        <v>6</v>
      </c>
      <c r="B3" s="9"/>
      <c r="C3" s="12">
        <v>44651113.55</v>
      </c>
      <c r="D3" s="13"/>
      <c r="E3" s="13"/>
      <c r="F3" s="13"/>
      <c r="G3" s="14"/>
      <c r="H3" s="15" t="s">
        <v>7</v>
      </c>
      <c r="I3" s="80" t="s">
        <v>8</v>
      </c>
      <c r="J3" s="81"/>
      <c r="K3" s="81"/>
      <c r="L3" s="82"/>
      <c r="M3" s="9" t="s">
        <v>9</v>
      </c>
      <c r="N3" s="9"/>
      <c r="O3" s="83" t="s">
        <v>100</v>
      </c>
      <c r="P3" s="84"/>
      <c r="Q3" s="166"/>
      <c r="R3" s="167"/>
      <c r="S3" s="168"/>
      <c r="T3" s="169"/>
      <c r="U3" s="170"/>
      <c r="V3" s="171"/>
      <c r="W3" s="169"/>
      <c r="X3" s="172" t="s">
        <v>11</v>
      </c>
      <c r="Y3" s="172"/>
      <c r="Z3" s="189" t="s">
        <v>12</v>
      </c>
      <c r="AA3" s="190" t="s">
        <v>13</v>
      </c>
      <c r="AB3" s="190" t="s">
        <v>10</v>
      </c>
      <c r="AC3" s="191" t="s">
        <v>14</v>
      </c>
      <c r="AD3" s="192" t="s">
        <v>15</v>
      </c>
      <c r="AE3" s="193"/>
      <c r="AF3" s="166"/>
      <c r="AG3" s="166"/>
      <c r="AH3" s="166"/>
      <c r="AI3" s="166"/>
      <c r="AJ3" s="166"/>
      <c r="AK3" s="166"/>
    </row>
    <row r="4" s="1" customFormat="1" ht="24.95" customHeight="1" spans="1:18">
      <c r="A4" s="9" t="s">
        <v>16</v>
      </c>
      <c r="B4" s="9"/>
      <c r="C4" s="12">
        <v>40292934.61</v>
      </c>
      <c r="D4" s="13"/>
      <c r="E4" s="13"/>
      <c r="F4" s="13"/>
      <c r="G4" s="14"/>
      <c r="H4" s="15" t="s">
        <v>17</v>
      </c>
      <c r="I4" s="12"/>
      <c r="J4" s="13"/>
      <c r="K4" s="13"/>
      <c r="L4" s="14"/>
      <c r="M4" s="9" t="s">
        <v>18</v>
      </c>
      <c r="N4" s="9"/>
      <c r="O4" s="85">
        <v>3030</v>
      </c>
      <c r="P4" s="86"/>
      <c r="Q4" s="166"/>
      <c r="R4" s="173"/>
    </row>
    <row r="5" s="1" customFormat="1" ht="24.95" customHeight="1" spans="1:21">
      <c r="A5" s="9" t="s">
        <v>19</v>
      </c>
      <c r="B5" s="9" t="s">
        <v>20</v>
      </c>
      <c r="C5" s="9"/>
      <c r="D5" s="9"/>
      <c r="E5" s="9" t="s">
        <v>92</v>
      </c>
      <c r="F5" s="9" t="s">
        <v>21</v>
      </c>
      <c r="G5" s="9"/>
      <c r="H5" s="16" t="s">
        <v>22</v>
      </c>
      <c r="I5" s="9" t="s">
        <v>23</v>
      </c>
      <c r="J5" s="9"/>
      <c r="K5" s="9" t="s">
        <v>24</v>
      </c>
      <c r="L5" s="9"/>
      <c r="M5" s="9" t="s">
        <v>25</v>
      </c>
      <c r="N5" s="9"/>
      <c r="O5" s="87" t="s">
        <v>26</v>
      </c>
      <c r="P5" s="87"/>
      <c r="Q5" s="166"/>
      <c r="S5" s="5"/>
      <c r="T5" s="5"/>
      <c r="U5" s="5"/>
    </row>
    <row r="6" s="1" customFormat="1" ht="24.95" customHeight="1" spans="1:21">
      <c r="A6" s="9"/>
      <c r="B6" s="17" t="s">
        <v>27</v>
      </c>
      <c r="C6" s="9" t="s">
        <v>28</v>
      </c>
      <c r="D6" s="16" t="s">
        <v>29</v>
      </c>
      <c r="E6" s="16" t="s">
        <v>29</v>
      </c>
      <c r="F6" s="17" t="s">
        <v>27</v>
      </c>
      <c r="G6" s="16" t="s">
        <v>29</v>
      </c>
      <c r="H6" s="16" t="s">
        <v>29</v>
      </c>
      <c r="I6" s="9" t="s">
        <v>30</v>
      </c>
      <c r="J6" s="16" t="s">
        <v>29</v>
      </c>
      <c r="K6" s="9" t="s">
        <v>31</v>
      </c>
      <c r="L6" s="15" t="s">
        <v>29</v>
      </c>
      <c r="M6" s="16" t="s">
        <v>29</v>
      </c>
      <c r="N6" s="9" t="s">
        <v>32</v>
      </c>
      <c r="O6" s="87" t="s">
        <v>33</v>
      </c>
      <c r="P6" s="87" t="s">
        <v>29</v>
      </c>
      <c r="Q6" s="166"/>
      <c r="T6" s="5"/>
      <c r="U6" s="5"/>
    </row>
    <row r="7" s="1" customFormat="1" ht="33.75" customHeight="1" spans="1:21">
      <c r="A7" s="18">
        <v>1</v>
      </c>
      <c r="B7" s="19">
        <v>42759</v>
      </c>
      <c r="C7" s="20" t="s">
        <v>34</v>
      </c>
      <c r="D7" s="21">
        <v>622000</v>
      </c>
      <c r="E7" s="21"/>
      <c r="F7" s="19">
        <v>42479</v>
      </c>
      <c r="G7" s="21">
        <v>31255779.48</v>
      </c>
      <c r="H7" s="21">
        <v>720187</v>
      </c>
      <c r="I7" s="88">
        <v>0.01</v>
      </c>
      <c r="J7" s="89">
        <f>D7*0.01</f>
        <v>6220</v>
      </c>
      <c r="K7" s="90"/>
      <c r="L7" s="89">
        <v>0</v>
      </c>
      <c r="M7" s="50">
        <v>40600</v>
      </c>
      <c r="N7" s="91" t="s">
        <v>35</v>
      </c>
      <c r="O7" s="91" t="s">
        <v>101</v>
      </c>
      <c r="P7" s="92">
        <f>D7-J7-L7-M7-M8</f>
        <v>375180</v>
      </c>
      <c r="Q7" s="166"/>
      <c r="T7" s="5"/>
      <c r="U7" s="5"/>
    </row>
    <row r="8" s="1" customFormat="1" ht="24.95" customHeight="1" spans="1:21">
      <c r="A8" s="22"/>
      <c r="B8" s="23"/>
      <c r="C8" s="24"/>
      <c r="D8" s="25"/>
      <c r="E8" s="25"/>
      <c r="F8" s="26"/>
      <c r="G8" s="25"/>
      <c r="H8" s="25"/>
      <c r="I8" s="93"/>
      <c r="J8" s="94"/>
      <c r="K8" s="95"/>
      <c r="L8" s="94"/>
      <c r="M8" s="96">
        <v>200000</v>
      </c>
      <c r="N8" s="97" t="s">
        <v>72</v>
      </c>
      <c r="O8" s="98"/>
      <c r="P8" s="99"/>
      <c r="Q8" s="166"/>
      <c r="T8" s="5"/>
      <c r="U8" s="5"/>
    </row>
    <row r="9" s="1" customFormat="1" ht="60" customHeight="1" spans="1:21">
      <c r="A9" s="27"/>
      <c r="B9" s="28" t="s">
        <v>38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100"/>
      <c r="O9" s="101"/>
      <c r="P9" s="102"/>
      <c r="Q9" s="166"/>
      <c r="T9" s="5"/>
      <c r="U9" s="5"/>
    </row>
    <row r="10" s="1" customFormat="1" ht="8" customHeight="1" spans="1:21">
      <c r="A10" s="22"/>
      <c r="B10" s="30"/>
      <c r="C10" s="24"/>
      <c r="D10" s="25"/>
      <c r="E10" s="25"/>
      <c r="F10" s="26"/>
      <c r="G10" s="25"/>
      <c r="H10" s="25"/>
      <c r="I10" s="93"/>
      <c r="J10" s="94"/>
      <c r="K10" s="95"/>
      <c r="L10" s="94"/>
      <c r="M10" s="44"/>
      <c r="N10" s="98"/>
      <c r="O10" s="98"/>
      <c r="P10" s="102"/>
      <c r="Q10" s="166"/>
      <c r="T10" s="5"/>
      <c r="U10" s="5"/>
    </row>
    <row r="11" s="2" customFormat="1" ht="25" customHeight="1" spans="1:21">
      <c r="A11" s="18">
        <v>2</v>
      </c>
      <c r="B11" s="31" t="s">
        <v>59</v>
      </c>
      <c r="C11" s="20"/>
      <c r="D11" s="21"/>
      <c r="E11" s="21"/>
      <c r="F11" s="32"/>
      <c r="G11" s="21"/>
      <c r="H11" s="21"/>
      <c r="I11" s="88"/>
      <c r="J11" s="89"/>
      <c r="K11" s="90"/>
      <c r="L11" s="89"/>
      <c r="M11" s="96">
        <v>-200000</v>
      </c>
      <c r="N11" s="97" t="s">
        <v>66</v>
      </c>
      <c r="O11" s="91" t="s">
        <v>68</v>
      </c>
      <c r="P11" s="103">
        <f>D11-J11-L11-M11-M12</f>
        <v>200000</v>
      </c>
      <c r="Q11" s="174"/>
      <c r="R11" s="1"/>
      <c r="T11" s="175"/>
      <c r="U11" s="175"/>
    </row>
    <row r="12" s="1" customFormat="1" ht="11" customHeight="1" spans="1:21">
      <c r="A12" s="22"/>
      <c r="B12" s="30"/>
      <c r="C12" s="24"/>
      <c r="D12" s="25"/>
      <c r="E12" s="25"/>
      <c r="F12" s="26"/>
      <c r="G12" s="25"/>
      <c r="H12" s="25"/>
      <c r="I12" s="93"/>
      <c r="J12" s="94"/>
      <c r="K12" s="95"/>
      <c r="L12" s="94"/>
      <c r="M12" s="104"/>
      <c r="N12" s="105"/>
      <c r="O12" s="98"/>
      <c r="P12" s="103"/>
      <c r="Q12" s="166"/>
      <c r="T12" s="5"/>
      <c r="U12" s="5"/>
    </row>
    <row r="13" s="2" customFormat="1" ht="27" customHeight="1" spans="1:21">
      <c r="A13" s="33">
        <v>3</v>
      </c>
      <c r="B13" s="19">
        <v>43062</v>
      </c>
      <c r="C13" s="20" t="s">
        <v>34</v>
      </c>
      <c r="D13" s="21">
        <v>521000</v>
      </c>
      <c r="E13" s="21"/>
      <c r="F13" s="32"/>
      <c r="G13" s="21"/>
      <c r="H13" s="21">
        <v>11981192.21</v>
      </c>
      <c r="I13" s="88">
        <v>0.01</v>
      </c>
      <c r="J13" s="89">
        <f>D13*0.01</f>
        <v>5210</v>
      </c>
      <c r="K13" s="90"/>
      <c r="L13" s="89">
        <v>0</v>
      </c>
      <c r="M13" s="50">
        <v>1730</v>
      </c>
      <c r="N13" s="91"/>
      <c r="O13" s="91" t="s">
        <v>68</v>
      </c>
      <c r="P13" s="92">
        <f>D13-J13-L13-M13</f>
        <v>514060</v>
      </c>
      <c r="Q13" s="174"/>
      <c r="R13" s="1"/>
      <c r="T13" s="175"/>
      <c r="U13" s="175"/>
    </row>
    <row r="14" s="2" customFormat="1" ht="30" customHeight="1" spans="1:21">
      <c r="A14" s="34"/>
      <c r="B14" s="28" t="s">
        <v>67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100"/>
      <c r="O14" s="106"/>
      <c r="P14" s="99"/>
      <c r="Q14" s="174"/>
      <c r="R14" s="2"/>
      <c r="T14" s="175"/>
      <c r="U14" s="175"/>
    </row>
    <row r="15" s="1" customFormat="1" ht="9" customHeight="1" spans="1:21">
      <c r="A15" s="22"/>
      <c r="B15" s="30"/>
      <c r="C15" s="24"/>
      <c r="D15" s="25"/>
      <c r="E15" s="25"/>
      <c r="F15" s="26"/>
      <c r="G15" s="25"/>
      <c r="H15" s="25"/>
      <c r="I15" s="93"/>
      <c r="J15" s="94"/>
      <c r="K15" s="95"/>
      <c r="L15" s="94"/>
      <c r="M15" s="44"/>
      <c r="N15" s="98"/>
      <c r="O15" s="98"/>
      <c r="P15" s="102"/>
      <c r="Q15" s="166"/>
      <c r="T15" s="5"/>
      <c r="U15" s="5"/>
    </row>
    <row r="16" s="1" customFormat="1" ht="35" customHeight="1" spans="1:21">
      <c r="A16" s="33">
        <v>4</v>
      </c>
      <c r="B16" s="19">
        <v>43143</v>
      </c>
      <c r="C16" s="20" t="s">
        <v>34</v>
      </c>
      <c r="D16" s="35"/>
      <c r="E16" s="35">
        <v>10000000</v>
      </c>
      <c r="F16" s="36" t="s">
        <v>102</v>
      </c>
      <c r="G16" s="21"/>
      <c r="H16" s="21"/>
      <c r="I16" s="107">
        <v>0.01</v>
      </c>
      <c r="J16" s="35">
        <f>E16*I16</f>
        <v>100000</v>
      </c>
      <c r="K16" s="108"/>
      <c r="L16" s="89">
        <v>0</v>
      </c>
      <c r="M16" s="109"/>
      <c r="N16" s="87"/>
      <c r="O16" s="110" t="s">
        <v>68</v>
      </c>
      <c r="P16" s="111">
        <f>D17+E16-J17-J16</f>
        <v>25413300</v>
      </c>
      <c r="Q16" s="166"/>
      <c r="T16" s="5"/>
      <c r="U16" s="5"/>
    </row>
    <row r="17" s="1" customFormat="1" ht="21" customHeight="1" spans="1:21">
      <c r="A17" s="34"/>
      <c r="B17" s="19">
        <v>43144</v>
      </c>
      <c r="C17" s="20" t="s">
        <v>34</v>
      </c>
      <c r="D17" s="21">
        <v>15670000</v>
      </c>
      <c r="E17" s="21"/>
      <c r="F17" s="32"/>
      <c r="G17" s="21"/>
      <c r="H17" s="21"/>
      <c r="I17" s="112">
        <v>0.01</v>
      </c>
      <c r="J17" s="89">
        <f>D17*I17</f>
        <v>156700</v>
      </c>
      <c r="K17" s="108"/>
      <c r="L17" s="89"/>
      <c r="M17" s="50"/>
      <c r="N17" s="91"/>
      <c r="O17" s="113"/>
      <c r="P17" s="114"/>
      <c r="Q17" s="166"/>
      <c r="T17" s="5"/>
      <c r="U17" s="5"/>
    </row>
    <row r="18" s="1" customFormat="1" ht="21" customHeight="1" spans="1:21">
      <c r="A18" s="22"/>
      <c r="B18" s="30"/>
      <c r="C18" s="24"/>
      <c r="D18" s="25"/>
      <c r="E18" s="25"/>
      <c r="F18" s="32"/>
      <c r="G18" s="25"/>
      <c r="H18" s="25"/>
      <c r="I18" s="93"/>
      <c r="J18" s="89"/>
      <c r="K18" s="95"/>
      <c r="L18" s="94"/>
      <c r="M18" s="44"/>
      <c r="N18" s="98"/>
      <c r="O18" s="98"/>
      <c r="P18" s="102"/>
      <c r="Q18" s="166"/>
      <c r="T18" s="5"/>
      <c r="U18" s="5"/>
    </row>
    <row r="19" s="1" customFormat="1" ht="36" customHeight="1" spans="1:21">
      <c r="A19" s="18">
        <v>5</v>
      </c>
      <c r="B19" s="19">
        <v>43498</v>
      </c>
      <c r="C19" s="20" t="s">
        <v>34</v>
      </c>
      <c r="D19" s="21">
        <v>6567000</v>
      </c>
      <c r="E19" s="21"/>
      <c r="F19" s="32"/>
      <c r="G19" s="21"/>
      <c r="H19" s="21"/>
      <c r="I19" s="112">
        <v>0.01</v>
      </c>
      <c r="J19" s="89">
        <f>D19*I19</f>
        <v>65670</v>
      </c>
      <c r="K19" s="108"/>
      <c r="L19" s="89">
        <v>0</v>
      </c>
      <c r="M19" s="115">
        <f>ROUNDUP(D19*1%,0)</f>
        <v>65670</v>
      </c>
      <c r="N19" s="116" t="s">
        <v>69</v>
      </c>
      <c r="O19" s="106" t="s">
        <v>68</v>
      </c>
      <c r="P19" s="117">
        <v>2399660</v>
      </c>
      <c r="Q19" s="166"/>
      <c r="T19" s="5"/>
      <c r="U19" s="5"/>
    </row>
    <row r="20" s="1" customFormat="1" ht="21" customHeight="1" spans="1:21">
      <c r="A20" s="22"/>
      <c r="B20" s="30"/>
      <c r="C20" s="24"/>
      <c r="D20" s="25"/>
      <c r="E20" s="21">
        <v>-3000000</v>
      </c>
      <c r="F20" s="32" t="s">
        <v>85</v>
      </c>
      <c r="G20" s="25"/>
      <c r="H20" s="25"/>
      <c r="I20" s="93"/>
      <c r="J20" s="94"/>
      <c r="K20" s="95"/>
      <c r="L20" s="94"/>
      <c r="M20" s="44"/>
      <c r="N20" s="98"/>
      <c r="O20" s="91"/>
      <c r="P20" s="118"/>
      <c r="Q20" s="166"/>
      <c r="S20" s="5"/>
      <c r="T20" s="5"/>
      <c r="U20" s="5"/>
    </row>
    <row r="21" s="1" customFormat="1" ht="21" customHeight="1" spans="1:21">
      <c r="A21" s="22"/>
      <c r="B21" s="30"/>
      <c r="C21" s="24"/>
      <c r="D21" s="25"/>
      <c r="E21" s="21">
        <v>-1036000</v>
      </c>
      <c r="F21" s="32" t="s">
        <v>85</v>
      </c>
      <c r="G21" s="25"/>
      <c r="H21" s="25"/>
      <c r="I21" s="93"/>
      <c r="J21" s="94"/>
      <c r="K21" s="95"/>
      <c r="L21" s="94"/>
      <c r="M21" s="44"/>
      <c r="N21" s="98"/>
      <c r="O21" s="91"/>
      <c r="P21" s="118"/>
      <c r="Q21" s="166"/>
      <c r="S21" s="5"/>
      <c r="T21" s="5"/>
      <c r="U21" s="5"/>
    </row>
    <row r="22" s="2" customFormat="1" ht="24" customHeight="1" spans="1:21">
      <c r="A22" s="18">
        <v>6</v>
      </c>
      <c r="B22" s="19">
        <v>43655</v>
      </c>
      <c r="C22" s="20" t="s">
        <v>34</v>
      </c>
      <c r="D22" s="21">
        <v>500000</v>
      </c>
      <c r="E22" s="21">
        <v>-500000</v>
      </c>
      <c r="F22" s="32" t="s">
        <v>85</v>
      </c>
      <c r="G22" s="21"/>
      <c r="H22" s="21"/>
      <c r="I22" s="119" t="s">
        <v>75</v>
      </c>
      <c r="J22" s="89"/>
      <c r="K22" s="108"/>
      <c r="L22" s="89"/>
      <c r="M22" s="120"/>
      <c r="N22" s="121"/>
      <c r="O22" s="106"/>
      <c r="P22" s="117"/>
      <c r="Q22" s="174">
        <v>76159</v>
      </c>
      <c r="R22" s="176"/>
      <c r="S22" s="176"/>
      <c r="T22" s="175"/>
      <c r="U22" s="175"/>
    </row>
    <row r="23" s="1" customFormat="1" ht="24" customHeight="1" spans="1:21">
      <c r="A23" s="22"/>
      <c r="B23" s="30"/>
      <c r="C23" s="24"/>
      <c r="D23" s="25"/>
      <c r="E23" s="25"/>
      <c r="F23" s="32"/>
      <c r="G23" s="25"/>
      <c r="H23" s="25"/>
      <c r="I23" s="122"/>
      <c r="J23" s="94"/>
      <c r="K23" s="95"/>
      <c r="L23" s="94"/>
      <c r="M23" s="115"/>
      <c r="N23" s="116"/>
      <c r="O23" s="101"/>
      <c r="P23" s="123"/>
      <c r="Q23" s="166"/>
      <c r="R23" s="177"/>
      <c r="S23" s="178"/>
      <c r="T23" s="5"/>
      <c r="U23" s="5">
        <f>J7+J13+J17+J19+J24+J25+J28+J26+J33</f>
        <v>327604</v>
      </c>
    </row>
    <row r="24" s="1" customFormat="1" ht="24" customHeight="1" spans="1:21">
      <c r="A24" s="33">
        <v>7</v>
      </c>
      <c r="B24" s="37">
        <v>43748</v>
      </c>
      <c r="C24" s="38" t="s">
        <v>34</v>
      </c>
      <c r="D24" s="21">
        <v>593151.61</v>
      </c>
      <c r="E24" s="21">
        <v>-1027793.14</v>
      </c>
      <c r="F24" s="32" t="s">
        <v>85</v>
      </c>
      <c r="G24" s="25"/>
      <c r="H24" s="25"/>
      <c r="I24" s="112">
        <v>0.01</v>
      </c>
      <c r="J24" s="89">
        <f t="shared" ref="J24:J26" si="0">ROUNDUP(D24*I24,0)</f>
        <v>5932</v>
      </c>
      <c r="K24" s="108"/>
      <c r="L24" s="89">
        <v>0</v>
      </c>
      <c r="M24" s="115">
        <f t="shared" ref="M24:M26" si="1">ROUNDUP(D24*1%,0)</f>
        <v>5932</v>
      </c>
      <c r="N24" s="124" t="s">
        <v>69</v>
      </c>
      <c r="O24" s="110"/>
      <c r="P24" s="125"/>
      <c r="Q24" s="166"/>
      <c r="R24" s="177"/>
      <c r="S24" s="178"/>
      <c r="T24" s="5"/>
      <c r="U24" s="5"/>
    </row>
    <row r="25" s="1" customFormat="1" ht="24" customHeight="1" spans="1:21">
      <c r="A25" s="39"/>
      <c r="B25" s="40"/>
      <c r="C25" s="41"/>
      <c r="D25" s="21">
        <v>409231.94</v>
      </c>
      <c r="E25" s="21"/>
      <c r="F25" s="32"/>
      <c r="G25" s="25"/>
      <c r="H25" s="25"/>
      <c r="I25" s="112">
        <v>0.01</v>
      </c>
      <c r="J25" s="89">
        <f t="shared" si="0"/>
        <v>4093</v>
      </c>
      <c r="K25" s="108"/>
      <c r="L25" s="89"/>
      <c r="M25" s="115">
        <f t="shared" si="1"/>
        <v>4093</v>
      </c>
      <c r="N25" s="126"/>
      <c r="O25" s="127"/>
      <c r="P25" s="128"/>
      <c r="Q25" s="166"/>
      <c r="R25" s="177"/>
      <c r="S25" s="178"/>
      <c r="T25" s="5"/>
      <c r="U25" s="5"/>
    </row>
    <row r="26" s="1" customFormat="1" ht="21" customHeight="1" spans="1:21">
      <c r="A26" s="34"/>
      <c r="B26" s="42"/>
      <c r="C26" s="43"/>
      <c r="D26" s="21">
        <v>46387.59</v>
      </c>
      <c r="E26" s="21"/>
      <c r="F26" s="32"/>
      <c r="G26" s="44"/>
      <c r="H26" s="44"/>
      <c r="I26" s="112">
        <v>0.01</v>
      </c>
      <c r="J26" s="89">
        <f t="shared" si="0"/>
        <v>464</v>
      </c>
      <c r="K26" s="64"/>
      <c r="L26" s="89"/>
      <c r="M26" s="115">
        <f t="shared" si="1"/>
        <v>464</v>
      </c>
      <c r="N26" s="129"/>
      <c r="O26" s="113"/>
      <c r="P26" s="130"/>
      <c r="Q26" s="166"/>
      <c r="R26" s="179" t="s">
        <v>76</v>
      </c>
      <c r="S26" s="180"/>
      <c r="T26" s="27"/>
      <c r="U26" s="5"/>
    </row>
    <row r="27" s="3" customFormat="1" ht="28" customHeight="1" spans="1:21">
      <c r="A27" s="45"/>
      <c r="B27" s="30"/>
      <c r="C27" s="46"/>
      <c r="D27" s="25"/>
      <c r="E27" s="25"/>
      <c r="F27" s="47"/>
      <c r="G27" s="44"/>
      <c r="H27" s="44"/>
      <c r="I27" s="119" t="s">
        <v>82</v>
      </c>
      <c r="J27" s="89"/>
      <c r="K27" s="108"/>
      <c r="L27" s="89"/>
      <c r="M27" s="120"/>
      <c r="N27" s="121"/>
      <c r="O27" s="98"/>
      <c r="P27" s="94"/>
      <c r="Q27" s="166"/>
      <c r="R27" s="166"/>
      <c r="S27" s="166"/>
      <c r="T27" s="5"/>
      <c r="U27" s="5"/>
    </row>
    <row r="28" s="3" customFormat="1" ht="35" customHeight="1" spans="1:21">
      <c r="A28" s="39">
        <v>8</v>
      </c>
      <c r="B28" s="37">
        <v>43852</v>
      </c>
      <c r="C28" s="41" t="s">
        <v>34</v>
      </c>
      <c r="D28" s="48">
        <v>3831500</v>
      </c>
      <c r="E28" s="49">
        <v>-3500000</v>
      </c>
      <c r="F28" s="32" t="s">
        <v>85</v>
      </c>
      <c r="G28" s="50"/>
      <c r="H28" s="50"/>
      <c r="I28" s="112">
        <v>0.01</v>
      </c>
      <c r="J28" s="131">
        <f>ROUNDUP(D28*I28,0)</f>
        <v>38315</v>
      </c>
      <c r="K28" s="132"/>
      <c r="L28" s="89"/>
      <c r="M28" s="120">
        <f>ROUNDUP(D28*1%,0)</f>
        <v>38315</v>
      </c>
      <c r="N28" s="121" t="s">
        <v>69</v>
      </c>
      <c r="O28" s="91"/>
      <c r="P28" s="50"/>
      <c r="Q28" s="166"/>
      <c r="R28" s="166"/>
      <c r="S28" s="166"/>
      <c r="T28" s="5"/>
      <c r="U28" s="5"/>
    </row>
    <row r="29" s="3" customFormat="1" ht="31" customHeight="1" spans="1:21">
      <c r="A29" s="34"/>
      <c r="B29" s="42"/>
      <c r="C29" s="43"/>
      <c r="D29" s="51"/>
      <c r="E29" s="21">
        <v>-254570</v>
      </c>
      <c r="F29" s="32" t="s">
        <v>85</v>
      </c>
      <c r="G29" s="21"/>
      <c r="H29" s="21"/>
      <c r="I29" s="133"/>
      <c r="J29" s="99"/>
      <c r="K29" s="134"/>
      <c r="L29" s="89"/>
      <c r="M29" s="135">
        <v>300</v>
      </c>
      <c r="N29" s="136" t="s">
        <v>83</v>
      </c>
      <c r="O29" s="106"/>
      <c r="P29" s="137"/>
      <c r="Q29" s="166"/>
      <c r="R29" s="166"/>
      <c r="S29" s="166"/>
      <c r="T29" s="5"/>
      <c r="U29" s="5"/>
    </row>
    <row r="30" s="3" customFormat="1" ht="22" customHeight="1" spans="1:21">
      <c r="A30" s="45"/>
      <c r="B30" s="52"/>
      <c r="C30" s="46"/>
      <c r="D30" s="25"/>
      <c r="E30" s="25"/>
      <c r="F30" s="47"/>
      <c r="G30" s="44"/>
      <c r="H30" s="44"/>
      <c r="I30" s="138"/>
      <c r="J30" s="94"/>
      <c r="K30" s="27"/>
      <c r="L30" s="94"/>
      <c r="M30" s="139"/>
      <c r="N30" s="140"/>
      <c r="O30" s="98"/>
      <c r="P30" s="94"/>
      <c r="Q30" s="166"/>
      <c r="R30" s="166"/>
      <c r="S30" s="166"/>
      <c r="T30" s="5"/>
      <c r="U30" s="5"/>
    </row>
    <row r="31" s="3" customFormat="1" ht="27" customHeight="1" spans="1:21">
      <c r="A31" s="34">
        <v>9</v>
      </c>
      <c r="B31" s="42">
        <v>43950</v>
      </c>
      <c r="C31" s="43" t="s">
        <v>34</v>
      </c>
      <c r="D31" s="21">
        <v>4000000</v>
      </c>
      <c r="E31" s="21">
        <v>-681636.86</v>
      </c>
      <c r="F31" s="32" t="s">
        <v>85</v>
      </c>
      <c r="G31" s="50"/>
      <c r="H31" s="50"/>
      <c r="I31" s="112"/>
      <c r="J31" s="89"/>
      <c r="K31" s="64"/>
      <c r="L31" s="89"/>
      <c r="M31" s="120">
        <v>200</v>
      </c>
      <c r="N31" s="141" t="s">
        <v>93</v>
      </c>
      <c r="O31" s="91" t="s">
        <v>103</v>
      </c>
      <c r="P31" s="89">
        <v>857368.29</v>
      </c>
      <c r="Q31" s="166"/>
      <c r="R31" s="166"/>
      <c r="S31" s="166"/>
      <c r="T31" s="5"/>
      <c r="U31" s="5"/>
    </row>
    <row r="32" s="3" customFormat="1" ht="22" customHeight="1" spans="1:21">
      <c r="A32" s="45"/>
      <c r="B32" s="52"/>
      <c r="C32" s="46"/>
      <c r="D32" s="25"/>
      <c r="E32" s="25"/>
      <c r="F32" s="47"/>
      <c r="G32" s="44"/>
      <c r="H32" s="44"/>
      <c r="I32" s="138"/>
      <c r="J32" s="94"/>
      <c r="K32" s="27"/>
      <c r="L32" s="94"/>
      <c r="M32" s="139"/>
      <c r="N32" s="140"/>
      <c r="O32" s="98"/>
      <c r="P32" s="94"/>
      <c r="Q32" s="166"/>
      <c r="R32" s="166">
        <f>D31-M31-P31-M33-J33-M34-P34</f>
        <v>2730636.86</v>
      </c>
      <c r="S32" s="166"/>
      <c r="T32" s="5"/>
      <c r="U32" s="5">
        <f>D31-P31</f>
        <v>3142631.71</v>
      </c>
    </row>
    <row r="33" s="3" customFormat="1" ht="27" customHeight="1" spans="1:21">
      <c r="A33" s="34">
        <v>10</v>
      </c>
      <c r="B33" s="42">
        <v>43958</v>
      </c>
      <c r="C33" s="43"/>
      <c r="D33" s="21"/>
      <c r="E33" s="21"/>
      <c r="F33" s="53"/>
      <c r="G33" s="50"/>
      <c r="H33" s="50"/>
      <c r="I33" s="112">
        <v>0.01</v>
      </c>
      <c r="J33" s="89">
        <v>45000</v>
      </c>
      <c r="K33" s="64"/>
      <c r="L33" s="89">
        <v>0</v>
      </c>
      <c r="M33" s="120">
        <v>45000</v>
      </c>
      <c r="N33" s="141" t="s">
        <v>69</v>
      </c>
      <c r="O33" s="91" t="s">
        <v>95</v>
      </c>
      <c r="P33" s="89">
        <v>2049000</v>
      </c>
      <c r="Q33" s="181" t="s">
        <v>96</v>
      </c>
      <c r="R33" s="181"/>
      <c r="S33" s="166"/>
      <c r="T33" s="5"/>
      <c r="U33" s="5">
        <v>2380994.85</v>
      </c>
    </row>
    <row r="34" s="3" customFormat="1" ht="22" customHeight="1" spans="1:21">
      <c r="A34" s="34"/>
      <c r="B34" s="42"/>
      <c r="C34" s="43"/>
      <c r="D34" s="21"/>
      <c r="E34" s="21"/>
      <c r="F34" s="53"/>
      <c r="G34" s="50"/>
      <c r="H34" s="50"/>
      <c r="I34" s="112"/>
      <c r="J34" s="142" t="s">
        <v>97</v>
      </c>
      <c r="K34" s="143"/>
      <c r="L34" s="144"/>
      <c r="M34" s="120">
        <v>800</v>
      </c>
      <c r="N34" s="141" t="s">
        <v>98</v>
      </c>
      <c r="O34" s="91" t="s">
        <v>68</v>
      </c>
      <c r="P34" s="89">
        <v>320994.85</v>
      </c>
      <c r="Q34" s="181"/>
      <c r="R34" s="181"/>
      <c r="S34" s="166"/>
      <c r="T34" s="5"/>
      <c r="U34" s="5">
        <f>P33-1800000</f>
        <v>249000</v>
      </c>
    </row>
    <row r="35" s="3" customFormat="1" ht="22" customHeight="1" spans="1:21">
      <c r="A35" s="34">
        <v>11</v>
      </c>
      <c r="B35" s="42">
        <v>44237</v>
      </c>
      <c r="C35" s="43" t="s">
        <v>34</v>
      </c>
      <c r="D35" s="21">
        <v>3000000</v>
      </c>
      <c r="E35" s="21"/>
      <c r="F35" s="53"/>
      <c r="G35" s="50"/>
      <c r="H35" s="50"/>
      <c r="I35" s="112">
        <v>0.01</v>
      </c>
      <c r="J35" s="89">
        <v>18907.14</v>
      </c>
      <c r="K35" s="64"/>
      <c r="L35" s="89">
        <v>0</v>
      </c>
      <c r="M35" s="120">
        <v>1500</v>
      </c>
      <c r="N35" s="141" t="s">
        <v>98</v>
      </c>
      <c r="O35" s="91" t="s">
        <v>95</v>
      </c>
      <c r="P35" s="89">
        <v>4200000</v>
      </c>
      <c r="Q35" s="166"/>
      <c r="R35" s="166"/>
      <c r="S35" s="166"/>
      <c r="T35" s="5"/>
      <c r="U35" s="5"/>
    </row>
    <row r="36" s="3" customFormat="1" ht="22" customHeight="1" spans="1:21">
      <c r="A36" s="34"/>
      <c r="B36" s="42"/>
      <c r="C36" s="43"/>
      <c r="D36" s="21">
        <v>1450000</v>
      </c>
      <c r="E36" s="21"/>
      <c r="F36" s="53"/>
      <c r="G36" s="50"/>
      <c r="H36" s="50"/>
      <c r="I36" s="112"/>
      <c r="J36" s="89" t="s">
        <v>104</v>
      </c>
      <c r="K36" s="64"/>
      <c r="L36" s="89"/>
      <c r="M36" s="120">
        <v>500</v>
      </c>
      <c r="N36" s="141" t="s">
        <v>105</v>
      </c>
      <c r="O36" s="91" t="s">
        <v>95</v>
      </c>
      <c r="P36" s="89">
        <f>D35+D36-J35-L35-M35-M36-P35</f>
        <v>229092.86</v>
      </c>
      <c r="Q36" s="166"/>
      <c r="R36" s="166"/>
      <c r="S36" s="166"/>
      <c r="T36" s="5"/>
      <c r="U36" s="5"/>
    </row>
    <row r="37" s="3" customFormat="1" ht="22" customHeight="1" spans="1:21">
      <c r="A37" s="45">
        <v>12</v>
      </c>
      <c r="B37" s="52">
        <v>44589</v>
      </c>
      <c r="C37" s="46" t="s">
        <v>34</v>
      </c>
      <c r="D37" s="25">
        <v>1861846.05</v>
      </c>
      <c r="E37" s="25"/>
      <c r="F37" s="47"/>
      <c r="G37" s="44"/>
      <c r="H37" s="44"/>
      <c r="I37" s="138"/>
      <c r="J37" s="94"/>
      <c r="K37" s="27"/>
      <c r="L37" s="94">
        <v>915.32</v>
      </c>
      <c r="M37" s="139">
        <v>500</v>
      </c>
      <c r="N37" s="140" t="s">
        <v>105</v>
      </c>
      <c r="O37" s="98" t="s">
        <v>95</v>
      </c>
      <c r="P37" s="94">
        <v>1800000</v>
      </c>
      <c r="Q37" s="182" t="s">
        <v>106</v>
      </c>
      <c r="R37" s="182"/>
      <c r="S37" s="166"/>
      <c r="T37" s="5"/>
      <c r="U37" s="5"/>
    </row>
    <row r="38" s="3" customFormat="1" ht="22" customHeight="1" spans="1:21">
      <c r="A38" s="45"/>
      <c r="B38" s="52"/>
      <c r="C38" s="46"/>
      <c r="D38" s="25"/>
      <c r="E38" s="25"/>
      <c r="F38" s="47"/>
      <c r="G38" s="44"/>
      <c r="H38" s="44"/>
      <c r="I38" s="138"/>
      <c r="J38" s="94"/>
      <c r="K38" s="27"/>
      <c r="L38" s="94"/>
      <c r="M38" s="139">
        <v>650</v>
      </c>
      <c r="N38" s="140" t="s">
        <v>98</v>
      </c>
      <c r="O38" s="98"/>
      <c r="P38" s="94"/>
      <c r="Q38" s="182"/>
      <c r="R38" s="182"/>
      <c r="S38" s="166"/>
      <c r="T38" s="5"/>
      <c r="U38" s="5"/>
    </row>
    <row r="39" s="1" customFormat="1" ht="18" customHeight="1" spans="1:21">
      <c r="A39" s="27"/>
      <c r="B39" s="54"/>
      <c r="C39" s="55"/>
      <c r="D39" s="44"/>
      <c r="E39" s="44"/>
      <c r="F39" s="47"/>
      <c r="G39" s="44"/>
      <c r="H39" s="44"/>
      <c r="I39" s="138"/>
      <c r="J39" s="94"/>
      <c r="K39" s="27"/>
      <c r="L39" s="94"/>
      <c r="M39" s="44"/>
      <c r="N39" s="98"/>
      <c r="O39" s="98"/>
      <c r="P39" s="94"/>
      <c r="Q39" s="166"/>
      <c r="R39" s="166">
        <f>D37-L37-M37-M38</f>
        <v>1859780.73</v>
      </c>
      <c r="S39" s="166"/>
      <c r="T39" s="5"/>
      <c r="U39" s="5"/>
    </row>
    <row r="40" s="1" customFormat="1" ht="22" customHeight="1" spans="1:30">
      <c r="A40" s="27"/>
      <c r="B40" s="54"/>
      <c r="C40" s="56"/>
      <c r="D40" s="44"/>
      <c r="E40" s="44"/>
      <c r="F40" s="47"/>
      <c r="G40" s="44"/>
      <c r="H40" s="44"/>
      <c r="I40" s="98"/>
      <c r="J40" s="94"/>
      <c r="K40" s="27"/>
      <c r="L40" s="145" t="s">
        <v>99</v>
      </c>
      <c r="M40" s="44"/>
      <c r="N40" s="98"/>
      <c r="O40" s="98"/>
      <c r="P40" s="94"/>
      <c r="Q40" s="166"/>
      <c r="R40" s="183">
        <f>D41-J41-L41-M41-P41</f>
        <v>59780.7299999967</v>
      </c>
      <c r="S40" s="5"/>
      <c r="T40" s="5"/>
      <c r="U40" s="5"/>
      <c r="X40" s="4"/>
      <c r="Y40" s="4"/>
      <c r="Z40" s="4"/>
      <c r="AA40" s="4"/>
      <c r="AB40" s="4"/>
      <c r="AC40" s="4"/>
      <c r="AD40" s="4"/>
    </row>
    <row r="41" s="4" customFormat="1" ht="22" customHeight="1" spans="1:30">
      <c r="A41" s="9" t="s">
        <v>42</v>
      </c>
      <c r="B41" s="9"/>
      <c r="C41" s="57" t="s">
        <v>43</v>
      </c>
      <c r="D41" s="58">
        <f t="shared" ref="D41:H41" si="2">SUM(D7:D40)</f>
        <v>39072117.19</v>
      </c>
      <c r="E41" s="58">
        <f>SUM(E16:E40)</f>
        <v>0</v>
      </c>
      <c r="F41" s="59" t="s">
        <v>43</v>
      </c>
      <c r="G41" s="58">
        <f t="shared" si="2"/>
        <v>31255779.48</v>
      </c>
      <c r="H41" s="58">
        <f t="shared" si="2"/>
        <v>12701379.21</v>
      </c>
      <c r="I41" s="59" t="s">
        <v>43</v>
      </c>
      <c r="J41" s="58">
        <f t="shared" ref="J41:M41" si="3">SUM(J7:J40)</f>
        <v>446511.14</v>
      </c>
      <c r="K41" s="59" t="s">
        <v>43</v>
      </c>
      <c r="L41" s="58">
        <f t="shared" si="3"/>
        <v>915.32</v>
      </c>
      <c r="M41" s="58">
        <f t="shared" si="3"/>
        <v>206254</v>
      </c>
      <c r="N41" s="59" t="s">
        <v>43</v>
      </c>
      <c r="O41" s="59"/>
      <c r="P41" s="58">
        <f>SUM(P7:P40)</f>
        <v>38358656</v>
      </c>
      <c r="Q41" s="166"/>
      <c r="R41" s="184"/>
      <c r="S41" s="5"/>
      <c r="T41" s="5"/>
      <c r="U41" s="5"/>
      <c r="V41" s="1"/>
      <c r="W41" s="1"/>
      <c r="X41" s="1"/>
      <c r="Y41" s="1"/>
      <c r="Z41" s="1"/>
      <c r="AA41" s="1"/>
      <c r="AB41" s="1"/>
      <c r="AC41" s="1"/>
      <c r="AD41" s="1"/>
    </row>
    <row r="42" s="1" customFormat="1" ht="20" customHeight="1" spans="1:21">
      <c r="A42" s="60" t="s">
        <v>44</v>
      </c>
      <c r="B42" s="60"/>
      <c r="C42" s="27" t="s">
        <v>45</v>
      </c>
      <c r="D42" s="61">
        <v>1800000</v>
      </c>
      <c r="E42" s="61"/>
      <c r="F42" s="61"/>
      <c r="G42" s="61"/>
      <c r="H42" s="61"/>
      <c r="I42" s="146" t="s">
        <v>87</v>
      </c>
      <c r="J42" s="146"/>
      <c r="K42" s="147" t="s">
        <v>88</v>
      </c>
      <c r="L42" s="148"/>
      <c r="M42" s="148"/>
      <c r="N42" s="148"/>
      <c r="O42" s="148"/>
      <c r="P42" s="149"/>
      <c r="Q42" s="166"/>
      <c r="R42" s="185"/>
      <c r="T42" s="5"/>
      <c r="U42" s="5"/>
    </row>
    <row r="43" s="1" customFormat="1" ht="20" customHeight="1" spans="1:21">
      <c r="A43" s="60"/>
      <c r="B43" s="60"/>
      <c r="C43" s="62" t="s">
        <v>49</v>
      </c>
      <c r="D43" s="63">
        <f>D42</f>
        <v>1800000</v>
      </c>
      <c r="E43" s="63"/>
      <c r="F43" s="63"/>
      <c r="G43" s="63"/>
      <c r="H43" s="63"/>
      <c r="I43" s="150"/>
      <c r="J43" s="150"/>
      <c r="K43" s="151"/>
      <c r="L43" s="152"/>
      <c r="M43" s="152"/>
      <c r="N43" s="152"/>
      <c r="O43" s="152"/>
      <c r="P43" s="153"/>
      <c r="Q43" s="166"/>
      <c r="S43" s="186"/>
      <c r="T43" s="187"/>
      <c r="U43" s="187"/>
    </row>
    <row r="44" s="1" customFormat="1" ht="44" customHeight="1" spans="1:21">
      <c r="A44" s="64" t="s">
        <v>51</v>
      </c>
      <c r="B44" s="65"/>
      <c r="C44" s="66" t="s">
        <v>78</v>
      </c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154"/>
      <c r="Q44" s="166"/>
      <c r="S44" s="5"/>
      <c r="T44" s="5"/>
      <c r="U44" s="5"/>
    </row>
    <row r="45" s="1" customFormat="1" ht="40" hidden="1" customHeight="1" spans="1:21">
      <c r="A45" s="9" t="s">
        <v>53</v>
      </c>
      <c r="B45" s="9"/>
      <c r="C45" s="68" t="s">
        <v>54</v>
      </c>
      <c r="D45" s="69"/>
      <c r="E45" s="69"/>
      <c r="F45" s="69"/>
      <c r="G45" s="69"/>
      <c r="H45" s="69"/>
      <c r="I45" s="69"/>
      <c r="J45" s="69"/>
      <c r="K45" s="155"/>
      <c r="L45" s="155"/>
      <c r="M45" s="155"/>
      <c r="N45" s="155"/>
      <c r="O45" s="155"/>
      <c r="P45" s="156"/>
      <c r="Q45" s="166"/>
      <c r="S45" s="5"/>
      <c r="T45" s="5"/>
      <c r="U45" s="5"/>
    </row>
    <row r="46" s="1" customFormat="1" ht="40" hidden="1" customHeight="1" spans="1:21">
      <c r="A46" s="9" t="s">
        <v>55</v>
      </c>
      <c r="B46" s="9"/>
      <c r="C46" s="70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157"/>
      <c r="Q46" s="166"/>
      <c r="S46" s="5"/>
      <c r="T46" s="5"/>
      <c r="U46" s="186"/>
    </row>
    <row r="47" s="1" customFormat="1" ht="40" hidden="1" customHeight="1" spans="1:21">
      <c r="A47" s="9" t="s">
        <v>56</v>
      </c>
      <c r="B47" s="9"/>
      <c r="C47" s="72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158"/>
      <c r="Q47" s="166"/>
      <c r="S47" s="5"/>
      <c r="T47" s="5"/>
      <c r="U47" s="5"/>
    </row>
    <row r="48" s="1" customFormat="1" ht="40" hidden="1" customHeight="1" spans="1:21">
      <c r="A48" s="64" t="s">
        <v>58</v>
      </c>
      <c r="B48" s="64"/>
      <c r="C48" s="74"/>
      <c r="D48" s="74"/>
      <c r="E48" s="74"/>
      <c r="F48" s="74"/>
      <c r="G48" s="74"/>
      <c r="H48" s="74"/>
      <c r="I48" s="74"/>
      <c r="J48" s="64" t="s">
        <v>65</v>
      </c>
      <c r="K48" s="64"/>
      <c r="L48" s="74"/>
      <c r="M48" s="74"/>
      <c r="N48" s="74"/>
      <c r="O48" s="74"/>
      <c r="P48" s="74"/>
      <c r="S48" s="5"/>
      <c r="T48" s="5"/>
      <c r="U48" s="5"/>
    </row>
    <row r="49" s="1" customFormat="1" spans="2:21">
      <c r="B49" s="6"/>
      <c r="D49" s="7"/>
      <c r="E49" s="7"/>
      <c r="F49" s="6"/>
      <c r="G49" s="7"/>
      <c r="H49" s="7"/>
      <c r="J49" s="7"/>
      <c r="L49" s="7"/>
      <c r="M49" s="7"/>
      <c r="P49" s="7"/>
      <c r="R49" s="1">
        <f>M55+M56+M57+M58</f>
        <v>556.379314</v>
      </c>
      <c r="S49" s="5"/>
      <c r="T49" s="5"/>
      <c r="U49" s="5"/>
    </row>
    <row r="50" s="1" customFormat="1" spans="2:21">
      <c r="B50" s="6"/>
      <c r="D50" s="7"/>
      <c r="E50" s="7"/>
      <c r="F50" s="6"/>
      <c r="G50" s="7"/>
      <c r="H50" s="7"/>
      <c r="J50" s="7">
        <f>C3*0.01</f>
        <v>446511.1355</v>
      </c>
      <c r="L50" s="7"/>
      <c r="M50" s="7"/>
      <c r="P50" s="7"/>
      <c r="R50" s="1">
        <v>350</v>
      </c>
      <c r="S50" s="5"/>
      <c r="T50" s="5"/>
      <c r="U50" s="5"/>
    </row>
    <row r="51" s="1" customFormat="1" spans="2:23">
      <c r="B51" s="6"/>
      <c r="D51" s="7"/>
      <c r="E51" s="7"/>
      <c r="F51" s="6"/>
      <c r="G51" s="7"/>
      <c r="H51" s="7"/>
      <c r="J51" s="7">
        <f>J50-J41</f>
        <v>-0.00450000003911555</v>
      </c>
      <c r="L51" s="7"/>
      <c r="M51" s="7"/>
      <c r="P51" s="7"/>
      <c r="R51" s="188">
        <v>25.457</v>
      </c>
      <c r="S51" s="5"/>
      <c r="T51" s="5"/>
      <c r="U51" s="5"/>
      <c r="V51" s="5"/>
      <c r="W51" s="5"/>
    </row>
    <row r="52" s="1" customFormat="1" spans="17:30">
      <c r="Q52" s="5"/>
      <c r="R52" s="5">
        <v>153.900515</v>
      </c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</row>
    <row r="53" s="5" customFormat="1"/>
    <row r="54" s="5" customFormat="1" spans="13:23">
      <c r="M54" s="36" t="s">
        <v>89</v>
      </c>
      <c r="P54" s="5">
        <v>1000</v>
      </c>
      <c r="R54" s="1"/>
      <c r="V54" s="1"/>
      <c r="W54" s="1"/>
    </row>
    <row r="55" s="5" customFormat="1" spans="12:30">
      <c r="L55" s="5">
        <v>2019.2</v>
      </c>
      <c r="M55" s="159">
        <v>300</v>
      </c>
      <c r="N55" s="5" t="s">
        <v>90</v>
      </c>
      <c r="Q55" s="1"/>
      <c r="R55" s="1"/>
      <c r="V55" s="1"/>
      <c r="W55" s="1"/>
      <c r="X55" s="1"/>
      <c r="Y55" s="1"/>
      <c r="Z55" s="1"/>
      <c r="AA55" s="1"/>
      <c r="AB55" s="1"/>
      <c r="AC55" s="1"/>
      <c r="AD55" s="1"/>
    </row>
    <row r="56" s="1" customFormat="1" spans="2:21">
      <c r="B56" s="6"/>
      <c r="D56" s="7"/>
      <c r="E56" s="7"/>
      <c r="F56" s="6"/>
      <c r="G56" s="7"/>
      <c r="H56" s="7"/>
      <c r="J56" s="7"/>
      <c r="L56" s="5">
        <v>2019.5</v>
      </c>
      <c r="M56" s="159">
        <v>103.6</v>
      </c>
      <c r="N56" s="5" t="s">
        <v>90</v>
      </c>
      <c r="P56" s="7"/>
      <c r="S56" s="5"/>
      <c r="T56" s="5"/>
      <c r="U56" s="5"/>
    </row>
    <row r="57" s="1" customFormat="1" spans="2:21">
      <c r="B57" s="6"/>
      <c r="D57" s="7"/>
      <c r="E57" s="7"/>
      <c r="F57" s="6"/>
      <c r="G57" s="7"/>
      <c r="H57" s="7"/>
      <c r="J57" s="7"/>
      <c r="L57" s="5">
        <v>2019.7</v>
      </c>
      <c r="M57" s="160">
        <v>50</v>
      </c>
      <c r="N57" s="5" t="s">
        <v>91</v>
      </c>
      <c r="P57" s="7"/>
      <c r="S57" s="5"/>
      <c r="T57" s="5"/>
      <c r="U57" s="5"/>
    </row>
    <row r="58" s="1" customFormat="1" spans="2:21">
      <c r="B58" s="6"/>
      <c r="D58" s="7"/>
      <c r="E58" s="7"/>
      <c r="F58" s="6"/>
      <c r="G58" s="7"/>
      <c r="H58" s="7"/>
      <c r="J58" s="7"/>
      <c r="L58" s="161">
        <v>2019.1</v>
      </c>
      <c r="M58" s="160">
        <v>102.779314</v>
      </c>
      <c r="N58" s="5" t="s">
        <v>91</v>
      </c>
      <c r="P58" s="7"/>
      <c r="S58" s="5"/>
      <c r="T58" s="5"/>
      <c r="U58" s="5"/>
    </row>
    <row r="59" s="1" customFormat="1" spans="2:21">
      <c r="B59" s="6"/>
      <c r="D59" s="7"/>
      <c r="E59" s="7"/>
      <c r="F59" s="6"/>
      <c r="G59" s="7"/>
      <c r="H59" s="7"/>
      <c r="J59" s="7"/>
      <c r="L59" s="7"/>
      <c r="M59" s="7"/>
      <c r="P59" s="7"/>
      <c r="S59" s="5"/>
      <c r="T59" s="5"/>
      <c r="U59" s="5"/>
    </row>
    <row r="60" s="1" customFormat="1" spans="2:21">
      <c r="B60" s="6"/>
      <c r="D60" s="7"/>
      <c r="E60" s="7"/>
      <c r="F60" s="6"/>
      <c r="G60" s="7"/>
      <c r="H60" s="7"/>
      <c r="J60" s="7"/>
      <c r="L60" s="7"/>
      <c r="M60" s="162">
        <f>SUM(M55:M59)</f>
        <v>556.379314</v>
      </c>
      <c r="P60" s="7">
        <f>P54-M60</f>
        <v>443.620686</v>
      </c>
      <c r="S60" s="5"/>
      <c r="T60" s="5"/>
      <c r="U60" s="5"/>
    </row>
    <row r="61" s="1" customFormat="1" spans="2:21">
      <c r="B61" s="6"/>
      <c r="D61" s="7"/>
      <c r="E61" s="7"/>
      <c r="F61" s="6"/>
      <c r="G61" s="7"/>
      <c r="H61" s="7"/>
      <c r="J61" s="7"/>
      <c r="L61" s="7"/>
      <c r="M61" s="7">
        <v>350</v>
      </c>
      <c r="P61" s="7"/>
      <c r="S61" s="5"/>
      <c r="T61" s="5"/>
      <c r="U61" s="5"/>
    </row>
    <row r="62" s="1" customFormat="1" spans="2:21">
      <c r="B62" s="6"/>
      <c r="D62" s="7"/>
      <c r="E62" s="7"/>
      <c r="F62" s="6"/>
      <c r="G62" s="7"/>
      <c r="H62" s="7"/>
      <c r="J62" s="7"/>
      <c r="L62" s="7"/>
      <c r="M62" s="7">
        <v>25.457</v>
      </c>
      <c r="P62" s="7"/>
      <c r="S62" s="5"/>
      <c r="T62" s="5"/>
      <c r="U62" s="5"/>
    </row>
    <row r="63" s="1" customFormat="1" spans="2:21">
      <c r="B63" s="6"/>
      <c r="D63" s="7"/>
      <c r="E63" s="7"/>
      <c r="F63" s="6"/>
      <c r="G63" s="7"/>
      <c r="H63" s="7"/>
      <c r="J63" s="7"/>
      <c r="L63" s="7"/>
      <c r="M63" s="7">
        <v>1539005.15</v>
      </c>
      <c r="P63" s="7"/>
      <c r="S63" s="5"/>
      <c r="T63" s="5"/>
      <c r="U63" s="5"/>
    </row>
    <row r="64" s="1" customFormat="1" spans="2:21">
      <c r="B64" s="6"/>
      <c r="D64" s="7"/>
      <c r="E64" s="7"/>
      <c r="F64" s="6"/>
      <c r="G64" s="7"/>
      <c r="H64" s="7"/>
      <c r="J64" s="7"/>
      <c r="L64" s="7"/>
      <c r="M64" s="7"/>
      <c r="P64" s="7"/>
      <c r="S64" s="5"/>
      <c r="T64" s="5"/>
      <c r="U64" s="5"/>
    </row>
    <row r="65" s="1" customFormat="1" spans="2:21">
      <c r="B65" s="6"/>
      <c r="D65" s="7"/>
      <c r="E65" s="7"/>
      <c r="F65" s="6"/>
      <c r="G65" s="7"/>
      <c r="H65" s="7"/>
      <c r="J65" s="7"/>
      <c r="L65" s="7"/>
      <c r="M65" s="7"/>
      <c r="P65" s="7"/>
      <c r="S65" s="5"/>
      <c r="T65" s="5"/>
      <c r="U65" s="5"/>
    </row>
    <row r="66" s="1" customFormat="1" spans="2:21">
      <c r="B66" s="6"/>
      <c r="D66" s="7"/>
      <c r="E66" s="7"/>
      <c r="F66" s="6"/>
      <c r="G66" s="7"/>
      <c r="H66" s="7"/>
      <c r="J66" s="7"/>
      <c r="L66" s="7"/>
      <c r="M66" s="7"/>
      <c r="P66" s="7"/>
      <c r="S66" s="5"/>
      <c r="T66" s="5"/>
      <c r="U66" s="5"/>
    </row>
    <row r="67" s="1" customFormat="1" spans="2:21">
      <c r="B67" s="6"/>
      <c r="D67" s="7"/>
      <c r="E67" s="7"/>
      <c r="F67" s="6"/>
      <c r="G67" s="7"/>
      <c r="H67" s="7"/>
      <c r="J67" s="7"/>
      <c r="L67" s="7"/>
      <c r="M67" s="7"/>
      <c r="P67" s="7"/>
      <c r="S67" s="5"/>
      <c r="T67" s="5"/>
      <c r="U67" s="5"/>
    </row>
    <row r="68" s="1" customFormat="1" spans="2:21">
      <c r="B68" s="6"/>
      <c r="D68" s="7"/>
      <c r="E68" s="7"/>
      <c r="F68" s="6"/>
      <c r="G68" s="7"/>
      <c r="H68" s="7"/>
      <c r="J68" s="7"/>
      <c r="L68" s="7"/>
      <c r="M68" s="7"/>
      <c r="P68" s="7"/>
      <c r="S68" s="5"/>
      <c r="T68" s="5"/>
      <c r="U68" s="5"/>
    </row>
    <row r="69" s="1" customFormat="1" spans="2:21">
      <c r="B69" s="6"/>
      <c r="D69" s="7"/>
      <c r="E69" s="7"/>
      <c r="F69" s="6"/>
      <c r="G69" s="7"/>
      <c r="H69" s="7"/>
      <c r="J69" s="7"/>
      <c r="L69" s="7"/>
      <c r="M69" s="7"/>
      <c r="P69" s="7"/>
      <c r="S69" s="5"/>
      <c r="T69" s="5"/>
      <c r="U69" s="5"/>
    </row>
    <row r="70" s="1" customFormat="1" spans="2:21">
      <c r="B70" s="6"/>
      <c r="D70" s="7"/>
      <c r="E70" s="7"/>
      <c r="F70" s="6"/>
      <c r="G70" s="7"/>
      <c r="H70" s="7"/>
      <c r="J70" s="7"/>
      <c r="L70" s="7"/>
      <c r="M70" s="7"/>
      <c r="P70" s="7"/>
      <c r="S70" s="5"/>
      <c r="T70" s="5"/>
      <c r="U70" s="5"/>
    </row>
    <row r="71" s="1" customFormat="1" spans="2:21">
      <c r="B71" s="6"/>
      <c r="D71" s="7"/>
      <c r="E71" s="7"/>
      <c r="F71" s="6"/>
      <c r="G71" s="7"/>
      <c r="H71" s="7"/>
      <c r="J71" s="7"/>
      <c r="L71" s="7"/>
      <c r="M71" s="7"/>
      <c r="P71" s="7"/>
      <c r="S71" s="5"/>
      <c r="T71" s="5"/>
      <c r="U71" s="5"/>
    </row>
    <row r="72" s="1" customFormat="1" spans="2:21">
      <c r="B72" s="6"/>
      <c r="D72" s="7"/>
      <c r="E72" s="7"/>
      <c r="F72" s="6"/>
      <c r="G72" s="7"/>
      <c r="H72" s="7"/>
      <c r="J72" s="7"/>
      <c r="L72" s="7"/>
      <c r="M72" s="7"/>
      <c r="P72" s="7"/>
      <c r="S72" s="5"/>
      <c r="T72" s="5"/>
      <c r="U72" s="5"/>
    </row>
    <row r="73" s="1" customFormat="1" spans="2:21">
      <c r="B73" s="6"/>
      <c r="D73" s="7"/>
      <c r="E73" s="7"/>
      <c r="F73" s="6"/>
      <c r="G73" s="7"/>
      <c r="H73" s="7"/>
      <c r="J73" s="7"/>
      <c r="L73" s="7"/>
      <c r="M73" s="7"/>
      <c r="P73" s="7"/>
      <c r="S73" s="5"/>
      <c r="T73" s="5"/>
      <c r="U73" s="5"/>
    </row>
    <row r="74" s="1" customFormat="1" spans="2:21">
      <c r="B74" s="6"/>
      <c r="D74" s="7"/>
      <c r="E74" s="7"/>
      <c r="F74" s="6"/>
      <c r="G74" s="7"/>
      <c r="H74" s="7"/>
      <c r="J74" s="7"/>
      <c r="L74" s="7"/>
      <c r="M74" s="7"/>
      <c r="P74" s="7"/>
      <c r="S74" s="5"/>
      <c r="T74" s="5"/>
      <c r="U74" s="5"/>
    </row>
    <row r="75" s="1" customFormat="1" spans="2:21">
      <c r="B75" s="6"/>
      <c r="D75" s="7"/>
      <c r="E75" s="7"/>
      <c r="F75" s="6"/>
      <c r="G75" s="7"/>
      <c r="H75" s="7"/>
      <c r="J75" s="7"/>
      <c r="L75" s="7"/>
      <c r="M75" s="7"/>
      <c r="P75" s="7"/>
      <c r="S75" s="5"/>
      <c r="T75" s="5"/>
      <c r="U75" s="5"/>
    </row>
    <row r="76" s="1" customFormat="1" spans="2:21">
      <c r="B76" s="6"/>
      <c r="D76" s="7"/>
      <c r="E76" s="7"/>
      <c r="F76" s="6"/>
      <c r="G76" s="7"/>
      <c r="H76" s="7"/>
      <c r="J76" s="7"/>
      <c r="L76" s="7"/>
      <c r="M76" s="7"/>
      <c r="P76" s="7"/>
      <c r="S76" s="5"/>
      <c r="T76" s="5"/>
      <c r="U76" s="5"/>
    </row>
    <row r="77" s="1" customFormat="1" spans="2:21">
      <c r="B77" s="6"/>
      <c r="D77" s="7"/>
      <c r="E77" s="7"/>
      <c r="F77" s="6"/>
      <c r="G77" s="7"/>
      <c r="H77" s="7"/>
      <c r="J77" s="7"/>
      <c r="L77" s="7"/>
      <c r="M77" s="7"/>
      <c r="P77" s="7"/>
      <c r="S77" s="5"/>
      <c r="T77" s="5"/>
      <c r="U77" s="5"/>
    </row>
    <row r="78" s="1" customFormat="1" spans="2:21">
      <c r="B78" s="6"/>
      <c r="D78" s="7"/>
      <c r="E78" s="7"/>
      <c r="F78" s="6"/>
      <c r="G78" s="7"/>
      <c r="H78" s="7"/>
      <c r="J78" s="7"/>
      <c r="L78" s="7"/>
      <c r="M78" s="7"/>
      <c r="P78" s="7"/>
      <c r="S78" s="5"/>
      <c r="T78" s="5"/>
      <c r="U78" s="5"/>
    </row>
    <row r="79" s="1" customFormat="1" spans="2:21">
      <c r="B79" s="6"/>
      <c r="D79" s="7"/>
      <c r="E79" s="7"/>
      <c r="F79" s="6"/>
      <c r="G79" s="7"/>
      <c r="H79" s="7"/>
      <c r="J79" s="7"/>
      <c r="L79" s="7"/>
      <c r="M79" s="7"/>
      <c r="P79" s="7"/>
      <c r="S79" s="5"/>
      <c r="T79" s="5"/>
      <c r="U79" s="5"/>
    </row>
    <row r="80" s="1" customFormat="1" spans="2:21">
      <c r="B80" s="6"/>
      <c r="D80" s="7"/>
      <c r="E80" s="7"/>
      <c r="F80" s="6"/>
      <c r="G80" s="7"/>
      <c r="H80" s="7"/>
      <c r="J80" s="7"/>
      <c r="L80" s="7"/>
      <c r="M80" s="7"/>
      <c r="P80" s="7"/>
      <c r="S80" s="5"/>
      <c r="T80" s="5"/>
      <c r="U80" s="5"/>
    </row>
    <row r="81" s="1" customFormat="1" spans="2:21">
      <c r="B81" s="6"/>
      <c r="D81" s="7"/>
      <c r="E81" s="7"/>
      <c r="F81" s="6"/>
      <c r="G81" s="7"/>
      <c r="H81" s="7"/>
      <c r="J81" s="7"/>
      <c r="L81" s="7"/>
      <c r="M81" s="7"/>
      <c r="P81" s="7"/>
      <c r="S81" s="5"/>
      <c r="T81" s="5"/>
      <c r="U81" s="5"/>
    </row>
    <row r="82" s="1" customFormat="1" spans="2:21">
      <c r="B82" s="6"/>
      <c r="D82" s="7"/>
      <c r="E82" s="7"/>
      <c r="F82" s="6"/>
      <c r="G82" s="7"/>
      <c r="H82" s="7"/>
      <c r="J82" s="7"/>
      <c r="L82" s="7"/>
      <c r="M82" s="7"/>
      <c r="P82" s="7"/>
      <c r="S82" s="5"/>
      <c r="T82" s="5"/>
      <c r="U82" s="5"/>
    </row>
    <row r="83" s="1" customFormat="1" spans="2:21">
      <c r="B83" s="6"/>
      <c r="D83" s="7"/>
      <c r="E83" s="7"/>
      <c r="F83" s="6"/>
      <c r="G83" s="7"/>
      <c r="H83" s="7"/>
      <c r="J83" s="7"/>
      <c r="L83" s="7"/>
      <c r="M83" s="7"/>
      <c r="P83" s="7"/>
      <c r="S83" s="5"/>
      <c r="T83" s="5"/>
      <c r="U83" s="5"/>
    </row>
    <row r="84" s="1" customFormat="1" spans="2:21">
      <c r="B84" s="6"/>
      <c r="D84" s="7"/>
      <c r="E84" s="7"/>
      <c r="F84" s="6"/>
      <c r="G84" s="7"/>
      <c r="H84" s="7"/>
      <c r="J84" s="7"/>
      <c r="L84" s="7"/>
      <c r="M84" s="7"/>
      <c r="P84" s="7"/>
      <c r="S84" s="5"/>
      <c r="T84" s="5"/>
      <c r="U84" s="5"/>
    </row>
    <row r="85" s="1" customFormat="1" spans="2:21">
      <c r="B85" s="6"/>
      <c r="D85" s="7"/>
      <c r="E85" s="7"/>
      <c r="F85" s="6"/>
      <c r="G85" s="7"/>
      <c r="H85" s="7"/>
      <c r="J85" s="7"/>
      <c r="L85" s="7"/>
      <c r="M85" s="7"/>
      <c r="P85" s="7"/>
      <c r="S85" s="5"/>
      <c r="T85" s="5"/>
      <c r="U85" s="5"/>
    </row>
    <row r="86" s="1" customFormat="1" spans="2:21">
      <c r="B86" s="6"/>
      <c r="D86" s="7"/>
      <c r="E86" s="7"/>
      <c r="F86" s="6"/>
      <c r="G86" s="7"/>
      <c r="H86" s="7"/>
      <c r="J86" s="7"/>
      <c r="L86" s="7"/>
      <c r="M86" s="7"/>
      <c r="P86" s="7"/>
      <c r="S86" s="5"/>
      <c r="T86" s="5"/>
      <c r="U86" s="5"/>
    </row>
    <row r="87" s="1" customFormat="1" spans="2:21">
      <c r="B87" s="6"/>
      <c r="D87" s="7"/>
      <c r="E87" s="7"/>
      <c r="F87" s="6"/>
      <c r="G87" s="7"/>
      <c r="H87" s="7"/>
      <c r="J87" s="7"/>
      <c r="L87" s="7"/>
      <c r="M87" s="7"/>
      <c r="P87" s="7"/>
      <c r="R87" s="1">
        <v>480</v>
      </c>
      <c r="S87" s="5"/>
      <c r="T87" s="5"/>
      <c r="U87" s="5"/>
    </row>
    <row r="88" s="1" customFormat="1" spans="2:21">
      <c r="B88" s="6"/>
      <c r="D88" s="7"/>
      <c r="E88" s="7"/>
      <c r="F88" s="6"/>
      <c r="G88" s="7"/>
      <c r="H88" s="7"/>
      <c r="J88" s="7"/>
      <c r="L88" s="7"/>
      <c r="M88" s="7"/>
      <c r="P88" s="7"/>
      <c r="R88" s="1">
        <v>300</v>
      </c>
      <c r="S88" s="5"/>
      <c r="T88" s="5"/>
      <c r="U88" s="5"/>
    </row>
    <row r="89" s="1" customFormat="1" spans="2:21">
      <c r="B89" s="6"/>
      <c r="D89" s="7"/>
      <c r="E89" s="7"/>
      <c r="F89" s="6"/>
      <c r="G89" s="7"/>
      <c r="H89" s="7"/>
      <c r="J89" s="7"/>
      <c r="L89" s="7"/>
      <c r="M89" s="7"/>
      <c r="P89" s="7"/>
      <c r="R89" s="1">
        <v>300</v>
      </c>
      <c r="S89" s="5"/>
      <c r="T89" s="5"/>
      <c r="U89" s="5"/>
    </row>
    <row r="90" s="1" customFormat="1" spans="2:21">
      <c r="B90" s="6"/>
      <c r="D90" s="7"/>
      <c r="E90" s="7"/>
      <c r="F90" s="6"/>
      <c r="G90" s="7"/>
      <c r="H90" s="7"/>
      <c r="J90" s="7"/>
      <c r="L90" s="7"/>
      <c r="M90" s="7"/>
      <c r="P90" s="7"/>
      <c r="R90" s="1">
        <v>650</v>
      </c>
      <c r="S90" s="5"/>
      <c r="T90" s="5"/>
      <c r="U90" s="5"/>
    </row>
  </sheetData>
  <mergeCells count="65">
    <mergeCell ref="A1:P1"/>
    <mergeCell ref="A2:B2"/>
    <mergeCell ref="C2:L2"/>
    <mergeCell ref="M2:N2"/>
    <mergeCell ref="O2:P2"/>
    <mergeCell ref="S2:T2"/>
    <mergeCell ref="A3:B3"/>
    <mergeCell ref="C3:G3"/>
    <mergeCell ref="I3:L3"/>
    <mergeCell ref="M3:N3"/>
    <mergeCell ref="O3:P3"/>
    <mergeCell ref="A4:B4"/>
    <mergeCell ref="C4:G4"/>
    <mergeCell ref="I4:L4"/>
    <mergeCell ref="M4:N4"/>
    <mergeCell ref="O4:P4"/>
    <mergeCell ref="B5:D5"/>
    <mergeCell ref="F5:G5"/>
    <mergeCell ref="I5:J5"/>
    <mergeCell ref="K5:L5"/>
    <mergeCell ref="M5:N5"/>
    <mergeCell ref="O5:P5"/>
    <mergeCell ref="B9:N9"/>
    <mergeCell ref="B14:N14"/>
    <mergeCell ref="J34:L34"/>
    <mergeCell ref="A41:B41"/>
    <mergeCell ref="D42:H42"/>
    <mergeCell ref="D43:H43"/>
    <mergeCell ref="A44:B44"/>
    <mergeCell ref="C44:P44"/>
    <mergeCell ref="A45:B45"/>
    <mergeCell ref="C45:P45"/>
    <mergeCell ref="A46:B46"/>
    <mergeCell ref="C46:P46"/>
    <mergeCell ref="A47:B47"/>
    <mergeCell ref="C47:P47"/>
    <mergeCell ref="A48:B48"/>
    <mergeCell ref="C48:I48"/>
    <mergeCell ref="J48:K48"/>
    <mergeCell ref="L48:P48"/>
    <mergeCell ref="A5:A6"/>
    <mergeCell ref="A13:A14"/>
    <mergeCell ref="A16:A17"/>
    <mergeCell ref="A24:A26"/>
    <mergeCell ref="A28:A29"/>
    <mergeCell ref="B24:B26"/>
    <mergeCell ref="B28:B29"/>
    <mergeCell ref="C24:C26"/>
    <mergeCell ref="C28:C29"/>
    <mergeCell ref="D28:D29"/>
    <mergeCell ref="I28:I29"/>
    <mergeCell ref="J28:J29"/>
    <mergeCell ref="K28:K29"/>
    <mergeCell ref="N24:N26"/>
    <mergeCell ref="O16:O17"/>
    <mergeCell ref="O24:O26"/>
    <mergeCell ref="P7:P8"/>
    <mergeCell ref="P13:P14"/>
    <mergeCell ref="P16:P17"/>
    <mergeCell ref="P24:P26"/>
    <mergeCell ref="Q33:R34"/>
    <mergeCell ref="A42:B43"/>
    <mergeCell ref="I42:J43"/>
    <mergeCell ref="K42:P43"/>
    <mergeCell ref="Q37:R38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39"/>
  <sheetViews>
    <sheetView workbookViewId="0">
      <selection activeCell="L16" sqref="L16"/>
    </sheetView>
  </sheetViews>
  <sheetFormatPr defaultColWidth="9" defaultRowHeight="13.5"/>
  <cols>
    <col min="1" max="1" width="3.63333333333333" style="1" customWidth="1"/>
    <col min="2" max="2" width="6.63333333333333" style="6" customWidth="1"/>
    <col min="3" max="3" width="3.63333333333333" style="1" customWidth="1"/>
    <col min="4" max="4" width="11.3833333333333" style="7" customWidth="1"/>
    <col min="5" max="5" width="5.75" style="6" customWidth="1"/>
    <col min="6" max="6" width="11.3833333333333" style="7" customWidth="1"/>
    <col min="7" max="7" width="10.3833333333333" style="7" customWidth="1"/>
    <col min="8" max="8" width="3.63333333333333" style="1" customWidth="1"/>
    <col min="9" max="9" width="9.75" style="7" customWidth="1"/>
    <col min="10" max="10" width="4.13333333333333" style="1" customWidth="1"/>
    <col min="11" max="11" width="7.13333333333333" style="7" customWidth="1"/>
    <col min="12" max="12" width="11.25" style="7" customWidth="1"/>
    <col min="13" max="14" width="5.5" style="1" customWidth="1"/>
    <col min="15" max="15" width="9.25" style="7" customWidth="1"/>
    <col min="16" max="16" width="11.1333333333333" style="1" customWidth="1"/>
    <col min="17" max="17" width="10.5" style="1" customWidth="1"/>
    <col min="18" max="18" width="6.25" style="5" customWidth="1"/>
    <col min="19" max="19" width="8.63333333333333" style="5" customWidth="1"/>
    <col min="20" max="20" width="23.75" style="5" customWidth="1"/>
    <col min="21" max="21" width="10.5" style="1" customWidth="1"/>
    <col min="22" max="22" width="11.8833333333333" style="1" customWidth="1"/>
    <col min="23" max="24" width="9" style="1"/>
    <col min="25" max="25" width="11.1333333333333" style="1" customWidth="1"/>
    <col min="26" max="26" width="11.25" style="1" customWidth="1"/>
    <col min="27" max="27" width="27" style="1" customWidth="1"/>
    <col min="28" max="28" width="21.3833333333333" style="1" customWidth="1"/>
    <col min="29" max="32" width="9" style="1"/>
    <col min="33" max="33" width="14.75" style="1" customWidth="1"/>
    <col min="34" max="16384" width="9" style="1"/>
  </cols>
  <sheetData>
    <row r="1" ht="24.95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163"/>
      <c r="Q1" s="30" t="s">
        <v>1</v>
      </c>
    </row>
    <row r="2" ht="24.95" customHeight="1" spans="1:36">
      <c r="A2" s="9" t="s">
        <v>2</v>
      </c>
      <c r="B2" s="9"/>
      <c r="C2" s="10" t="s">
        <v>3</v>
      </c>
      <c r="D2" s="11"/>
      <c r="E2" s="11"/>
      <c r="F2" s="11"/>
      <c r="G2" s="11"/>
      <c r="H2" s="11"/>
      <c r="I2" s="11"/>
      <c r="J2" s="11"/>
      <c r="K2" s="75"/>
      <c r="L2" s="76" t="s">
        <v>4</v>
      </c>
      <c r="M2" s="77"/>
      <c r="N2" s="78" t="s">
        <v>5</v>
      </c>
      <c r="O2" s="79"/>
      <c r="P2"/>
      <c r="Q2" s="164"/>
      <c r="R2" s="165"/>
      <c r="S2" s="165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</row>
    <row r="3" ht="24.95" customHeight="1" spans="1:36">
      <c r="A3" s="9" t="s">
        <v>6</v>
      </c>
      <c r="B3" s="9"/>
      <c r="C3" s="12">
        <v>44651113.55</v>
      </c>
      <c r="D3" s="13"/>
      <c r="E3" s="13"/>
      <c r="F3" s="14"/>
      <c r="G3" s="15" t="s">
        <v>7</v>
      </c>
      <c r="H3" s="80" t="s">
        <v>8</v>
      </c>
      <c r="I3" s="81"/>
      <c r="J3" s="81"/>
      <c r="K3" s="82"/>
      <c r="L3" s="9" t="s">
        <v>9</v>
      </c>
      <c r="M3" s="9"/>
      <c r="N3" s="83" t="s">
        <v>10</v>
      </c>
      <c r="O3" s="84"/>
      <c r="P3" s="166"/>
      <c r="Q3" s="167" t="s">
        <v>5</v>
      </c>
      <c r="R3" s="168">
        <v>26</v>
      </c>
      <c r="S3" s="169">
        <v>3030</v>
      </c>
      <c r="T3" s="170" t="s">
        <v>3</v>
      </c>
      <c r="U3" s="171" t="s">
        <v>8</v>
      </c>
      <c r="V3" s="169">
        <v>44651113.55</v>
      </c>
      <c r="W3" s="172" t="s">
        <v>11</v>
      </c>
      <c r="X3" s="172"/>
      <c r="Y3" s="189" t="s">
        <v>12</v>
      </c>
      <c r="Z3" s="190" t="s">
        <v>13</v>
      </c>
      <c r="AA3" s="190" t="s">
        <v>10</v>
      </c>
      <c r="AB3" s="191" t="s">
        <v>14</v>
      </c>
      <c r="AC3" s="192" t="s">
        <v>15</v>
      </c>
      <c r="AD3" s="193"/>
      <c r="AE3" s="166"/>
      <c r="AF3" s="166"/>
      <c r="AG3" s="166"/>
      <c r="AH3" s="166"/>
      <c r="AI3" s="166"/>
      <c r="AJ3" s="166"/>
    </row>
    <row r="4" ht="24.95" customHeight="1" spans="1:20">
      <c r="A4" s="9" t="s">
        <v>16</v>
      </c>
      <c r="B4" s="9"/>
      <c r="C4" s="76"/>
      <c r="D4" s="195"/>
      <c r="E4" s="195"/>
      <c r="F4" s="77"/>
      <c r="G4" s="15" t="s">
        <v>17</v>
      </c>
      <c r="H4" s="12"/>
      <c r="I4" s="13"/>
      <c r="J4" s="13"/>
      <c r="K4" s="14"/>
      <c r="L4" s="9" t="s">
        <v>18</v>
      </c>
      <c r="M4" s="9"/>
      <c r="N4" s="85">
        <v>3030</v>
      </c>
      <c r="O4" s="86"/>
      <c r="P4" s="166"/>
      <c r="Q4" s="173"/>
      <c r="R4" s="1"/>
      <c r="S4" s="1"/>
      <c r="T4" s="1"/>
    </row>
    <row r="5" ht="24.95" customHeight="1" spans="1:16">
      <c r="A5" s="9" t="s">
        <v>19</v>
      </c>
      <c r="B5" s="9" t="s">
        <v>20</v>
      </c>
      <c r="C5" s="9"/>
      <c r="D5" s="9"/>
      <c r="E5" s="9" t="s">
        <v>21</v>
      </c>
      <c r="F5" s="9"/>
      <c r="G5" s="16" t="s">
        <v>22</v>
      </c>
      <c r="H5" s="9" t="s">
        <v>23</v>
      </c>
      <c r="I5" s="9"/>
      <c r="J5" s="9" t="s">
        <v>24</v>
      </c>
      <c r="K5" s="9"/>
      <c r="L5" s="9" t="s">
        <v>25</v>
      </c>
      <c r="M5" s="9"/>
      <c r="N5" s="87" t="s">
        <v>26</v>
      </c>
      <c r="O5" s="87"/>
      <c r="P5" s="166"/>
    </row>
    <row r="6" ht="24.95" customHeight="1" spans="1:18">
      <c r="A6" s="9"/>
      <c r="B6" s="17" t="s">
        <v>27</v>
      </c>
      <c r="C6" s="9" t="s">
        <v>28</v>
      </c>
      <c r="D6" s="16" t="s">
        <v>29</v>
      </c>
      <c r="E6" s="17" t="s">
        <v>27</v>
      </c>
      <c r="F6" s="16" t="s">
        <v>29</v>
      </c>
      <c r="G6" s="16" t="s">
        <v>29</v>
      </c>
      <c r="H6" s="9" t="s">
        <v>30</v>
      </c>
      <c r="I6" s="16" t="s">
        <v>29</v>
      </c>
      <c r="J6" s="9" t="s">
        <v>31</v>
      </c>
      <c r="K6" s="15" t="s">
        <v>29</v>
      </c>
      <c r="L6" s="16" t="s">
        <v>29</v>
      </c>
      <c r="M6" s="9" t="s">
        <v>32</v>
      </c>
      <c r="N6" s="87" t="s">
        <v>33</v>
      </c>
      <c r="O6" s="87" t="s">
        <v>29</v>
      </c>
      <c r="P6" s="166"/>
      <c r="R6" s="1"/>
    </row>
    <row r="7" ht="33.75" customHeight="1" spans="1:18">
      <c r="A7" s="18">
        <v>1</v>
      </c>
      <c r="B7" s="19">
        <v>42759</v>
      </c>
      <c r="C7" s="20" t="s">
        <v>34</v>
      </c>
      <c r="D7" s="21">
        <v>622000</v>
      </c>
      <c r="E7" s="32"/>
      <c r="F7" s="21"/>
      <c r="G7" s="21">
        <v>720187</v>
      </c>
      <c r="H7" s="88">
        <v>0.01</v>
      </c>
      <c r="I7" s="89">
        <f>D7*0.01</f>
        <v>6220</v>
      </c>
      <c r="J7" s="90"/>
      <c r="K7" s="89">
        <v>0</v>
      </c>
      <c r="L7" s="50">
        <v>40600</v>
      </c>
      <c r="M7" s="91" t="s">
        <v>35</v>
      </c>
      <c r="N7" s="98"/>
      <c r="O7" s="92">
        <f>D7-I7-K7-L7-L8</f>
        <v>375180</v>
      </c>
      <c r="P7" s="166"/>
      <c r="Q7" s="232" t="s">
        <v>36</v>
      </c>
      <c r="R7" s="1"/>
    </row>
    <row r="8" ht="24.95" customHeight="1" spans="1:18">
      <c r="A8" s="22"/>
      <c r="B8" s="23"/>
      <c r="C8" s="24"/>
      <c r="D8" s="25"/>
      <c r="E8" s="26"/>
      <c r="F8" s="25"/>
      <c r="G8" s="25"/>
      <c r="H8" s="93"/>
      <c r="I8" s="94"/>
      <c r="J8" s="95"/>
      <c r="K8" s="94"/>
      <c r="L8" s="104">
        <v>200000</v>
      </c>
      <c r="M8" s="105" t="s">
        <v>37</v>
      </c>
      <c r="N8" s="98"/>
      <c r="O8" s="99"/>
      <c r="P8" s="166"/>
      <c r="R8" s="1"/>
    </row>
    <row r="9" ht="70.5" customHeight="1" spans="1:18">
      <c r="A9" s="27"/>
      <c r="B9" s="28" t="s">
        <v>38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100"/>
      <c r="N9" s="101"/>
      <c r="O9" s="102"/>
      <c r="P9" s="166"/>
      <c r="R9" s="1"/>
    </row>
    <row r="10" ht="25.5" customHeight="1" spans="1:18">
      <c r="A10" s="22"/>
      <c r="B10" s="30" t="s">
        <v>1</v>
      </c>
      <c r="C10" s="24"/>
      <c r="D10" s="25"/>
      <c r="E10" s="26"/>
      <c r="F10" s="25"/>
      <c r="G10" s="25"/>
      <c r="H10" s="93"/>
      <c r="I10" s="94"/>
      <c r="J10" s="95"/>
      <c r="K10" s="94"/>
      <c r="L10" s="44"/>
      <c r="M10" s="98"/>
      <c r="N10" s="98"/>
      <c r="O10" s="102"/>
      <c r="P10" s="166"/>
      <c r="R10" s="1"/>
    </row>
    <row r="11" ht="25" customHeight="1" spans="1:18">
      <c r="A11" s="22">
        <v>2</v>
      </c>
      <c r="B11" s="237" t="s">
        <v>59</v>
      </c>
      <c r="C11" s="24"/>
      <c r="D11" s="25"/>
      <c r="E11" s="26"/>
      <c r="F11" s="25"/>
      <c r="G11" s="25"/>
      <c r="H11" s="93"/>
      <c r="I11" s="94"/>
      <c r="J11" s="232"/>
      <c r="K11" s="89"/>
      <c r="L11" s="104">
        <v>-200000</v>
      </c>
      <c r="M11" s="105"/>
      <c r="N11" s="98"/>
      <c r="O11" s="238">
        <f>D11-I11-K11-L11-L12</f>
        <v>200000</v>
      </c>
      <c r="P11" s="166"/>
      <c r="R11" s="1"/>
    </row>
    <row r="12" ht="20" customHeight="1" spans="1:18">
      <c r="A12" s="22"/>
      <c r="B12" s="23"/>
      <c r="C12" s="24"/>
      <c r="D12" s="25"/>
      <c r="E12" s="26"/>
      <c r="F12" s="25"/>
      <c r="G12" s="25"/>
      <c r="H12" s="93"/>
      <c r="I12" s="94"/>
      <c r="J12" s="95"/>
      <c r="K12" s="94"/>
      <c r="L12" s="104"/>
      <c r="M12" s="105"/>
      <c r="N12" s="98"/>
      <c r="O12" s="103"/>
      <c r="P12" s="166"/>
      <c r="R12" s="1"/>
    </row>
    <row r="13" ht="20" customHeight="1" spans="1:18">
      <c r="A13" s="22"/>
      <c r="B13" s="23"/>
      <c r="C13" s="24"/>
      <c r="D13" s="25"/>
      <c r="E13" s="26"/>
      <c r="F13" s="25"/>
      <c r="G13" s="25"/>
      <c r="H13" s="93"/>
      <c r="I13" s="94"/>
      <c r="J13" s="95"/>
      <c r="K13" s="94"/>
      <c r="L13" s="44"/>
      <c r="M13" s="98"/>
      <c r="N13" s="98"/>
      <c r="O13" s="102"/>
      <c r="P13" s="166"/>
      <c r="R13" s="1"/>
    </row>
    <row r="14" ht="20" customHeight="1" spans="1:18">
      <c r="A14" s="22"/>
      <c r="B14" s="23"/>
      <c r="C14" s="24"/>
      <c r="D14" s="25"/>
      <c r="E14" s="26"/>
      <c r="F14" s="25"/>
      <c r="G14" s="25"/>
      <c r="H14" s="93"/>
      <c r="I14" s="94"/>
      <c r="J14" s="95"/>
      <c r="K14" s="94"/>
      <c r="L14" s="44"/>
      <c r="M14" s="98"/>
      <c r="N14" s="98"/>
      <c r="O14" s="102"/>
      <c r="P14" s="166"/>
      <c r="R14" s="1"/>
    </row>
    <row r="15" ht="20" customHeight="1" spans="1:18">
      <c r="A15" s="22"/>
      <c r="B15" s="23"/>
      <c r="C15" s="24"/>
      <c r="D15" s="25"/>
      <c r="E15" s="26"/>
      <c r="F15" s="25"/>
      <c r="G15" s="25"/>
      <c r="H15" s="93"/>
      <c r="I15" s="94"/>
      <c r="J15" s="95"/>
      <c r="K15" s="94"/>
      <c r="L15" s="44"/>
      <c r="M15" s="98"/>
      <c r="N15" s="98"/>
      <c r="O15" s="102"/>
      <c r="P15" s="166"/>
      <c r="R15" s="1"/>
    </row>
    <row r="16" ht="20" customHeight="1" spans="1:18">
      <c r="A16" s="22"/>
      <c r="B16" s="23"/>
      <c r="C16" s="24"/>
      <c r="D16" s="25"/>
      <c r="E16" s="26"/>
      <c r="F16" s="25"/>
      <c r="G16" s="25"/>
      <c r="H16" s="93"/>
      <c r="I16" s="94"/>
      <c r="J16" s="95"/>
      <c r="K16" s="94"/>
      <c r="L16" s="44"/>
      <c r="M16" s="98"/>
      <c r="N16" s="98"/>
      <c r="O16" s="102"/>
      <c r="P16" s="166"/>
      <c r="R16" s="1"/>
    </row>
    <row r="17" ht="20" customHeight="1" spans="1:18">
      <c r="A17" s="22"/>
      <c r="B17" s="23"/>
      <c r="C17" s="24"/>
      <c r="D17" s="25"/>
      <c r="E17" s="26"/>
      <c r="F17" s="25"/>
      <c r="G17" s="25"/>
      <c r="H17" s="93"/>
      <c r="I17" s="94"/>
      <c r="J17" s="95"/>
      <c r="K17" s="94"/>
      <c r="L17" s="44"/>
      <c r="M17" s="98"/>
      <c r="N17" s="98"/>
      <c r="O17" s="102"/>
      <c r="P17" s="166"/>
      <c r="R17" s="1"/>
    </row>
    <row r="18" ht="20" customHeight="1" spans="1:18">
      <c r="A18" s="22"/>
      <c r="B18" s="23"/>
      <c r="C18" s="24"/>
      <c r="D18" s="25"/>
      <c r="E18" s="26"/>
      <c r="F18" s="25"/>
      <c r="G18" s="25"/>
      <c r="H18" s="93"/>
      <c r="I18" s="94"/>
      <c r="J18" s="95"/>
      <c r="K18" s="94"/>
      <c r="L18" s="44"/>
      <c r="M18" s="98"/>
      <c r="N18" s="98"/>
      <c r="O18" s="102"/>
      <c r="P18" s="166"/>
      <c r="R18" s="1"/>
    </row>
    <row r="19" ht="20" customHeight="1" spans="1:18">
      <c r="A19" s="22"/>
      <c r="B19" s="23"/>
      <c r="C19" s="24"/>
      <c r="D19" s="25"/>
      <c r="E19" s="26"/>
      <c r="F19" s="25"/>
      <c r="G19" s="25"/>
      <c r="H19" s="93"/>
      <c r="I19" s="94"/>
      <c r="J19" s="95"/>
      <c r="K19" s="94"/>
      <c r="L19" s="44"/>
      <c r="M19" s="98"/>
      <c r="N19" s="98"/>
      <c r="O19" s="102"/>
      <c r="P19" s="166"/>
      <c r="R19" s="1"/>
    </row>
    <row r="20" ht="20" customHeight="1" spans="1:16">
      <c r="A20" s="22"/>
      <c r="B20" s="23"/>
      <c r="C20" s="24"/>
      <c r="D20" s="25"/>
      <c r="E20" s="26"/>
      <c r="F20" s="25"/>
      <c r="G20" s="25"/>
      <c r="H20" s="93"/>
      <c r="I20" s="94"/>
      <c r="J20" s="95"/>
      <c r="K20" s="94"/>
      <c r="L20" s="44"/>
      <c r="M20" s="98"/>
      <c r="N20" s="98"/>
      <c r="O20" s="102"/>
      <c r="P20" s="166"/>
    </row>
    <row r="21" ht="20" customHeight="1" spans="1:18">
      <c r="A21" s="27"/>
      <c r="B21" s="54"/>
      <c r="C21" s="55"/>
      <c r="D21" s="44"/>
      <c r="E21" s="47"/>
      <c r="F21" s="44"/>
      <c r="G21" s="44"/>
      <c r="H21" s="98"/>
      <c r="I21" s="94"/>
      <c r="J21" s="27"/>
      <c r="K21" s="94"/>
      <c r="L21" s="44"/>
      <c r="M21" s="224"/>
      <c r="N21" s="224"/>
      <c r="O21" s="94"/>
      <c r="P21" s="166"/>
      <c r="Q21" s="177"/>
      <c r="R21" s="177"/>
    </row>
    <row r="22" ht="20" customHeight="1" spans="1:16">
      <c r="A22" s="27"/>
      <c r="B22" s="54"/>
      <c r="C22" s="55"/>
      <c r="D22" s="44"/>
      <c r="E22" s="47"/>
      <c r="F22" s="44"/>
      <c r="G22" s="44"/>
      <c r="H22" s="98"/>
      <c r="I22" s="94"/>
      <c r="J22" s="27"/>
      <c r="K22" s="94"/>
      <c r="L22" s="44"/>
      <c r="M22" s="98"/>
      <c r="N22" s="98"/>
      <c r="O22" s="94"/>
      <c r="P22" s="166"/>
    </row>
    <row r="23" ht="20" customHeight="1" spans="1:16">
      <c r="A23" s="27"/>
      <c r="B23" s="54"/>
      <c r="C23" s="55"/>
      <c r="D23" s="44"/>
      <c r="E23" s="47"/>
      <c r="F23" s="44"/>
      <c r="G23" s="44"/>
      <c r="H23" s="98"/>
      <c r="I23" s="94"/>
      <c r="J23" s="27"/>
      <c r="K23" s="94"/>
      <c r="L23" s="44"/>
      <c r="M23" s="98"/>
      <c r="N23" s="98"/>
      <c r="O23" s="94"/>
      <c r="P23" s="166"/>
    </row>
    <row r="24" ht="20" customHeight="1" spans="1:29">
      <c r="A24" s="27"/>
      <c r="B24" s="54"/>
      <c r="C24" s="55"/>
      <c r="D24" s="44"/>
      <c r="E24" s="47"/>
      <c r="F24" s="44"/>
      <c r="G24" s="44"/>
      <c r="H24" s="98"/>
      <c r="I24" s="94"/>
      <c r="J24" s="27"/>
      <c r="K24" s="94"/>
      <c r="L24" s="44"/>
      <c r="M24" s="98"/>
      <c r="N24" s="98"/>
      <c r="O24" s="94"/>
      <c r="P24" s="216"/>
      <c r="W24" s="4"/>
      <c r="X24" s="4"/>
      <c r="Y24" s="4"/>
      <c r="Z24" s="4"/>
      <c r="AA24" s="4"/>
      <c r="AB24" s="4"/>
      <c r="AC24" s="4"/>
    </row>
    <row r="25" s="4" customFormat="1" ht="24.95" customHeight="1" spans="1:29">
      <c r="A25" s="9" t="s">
        <v>42</v>
      </c>
      <c r="B25" s="9"/>
      <c r="C25" s="57" t="s">
        <v>43</v>
      </c>
      <c r="D25" s="58">
        <f>SUM(D7:D24)</f>
        <v>622000</v>
      </c>
      <c r="E25" s="59" t="s">
        <v>43</v>
      </c>
      <c r="F25" s="58">
        <f>SUM(F7:F24)</f>
        <v>0</v>
      </c>
      <c r="G25" s="58">
        <f>SUM(G7:G24)</f>
        <v>720187</v>
      </c>
      <c r="H25" s="59" t="s">
        <v>43</v>
      </c>
      <c r="I25" s="58">
        <f>SUM(I7:I24)</f>
        <v>6220</v>
      </c>
      <c r="J25" s="59" t="s">
        <v>43</v>
      </c>
      <c r="K25" s="58">
        <f>SUM(K7:K24)</f>
        <v>0</v>
      </c>
      <c r="L25" s="58">
        <f>SUM(L7:L24)</f>
        <v>40600</v>
      </c>
      <c r="M25" s="59" t="s">
        <v>43</v>
      </c>
      <c r="N25" s="59"/>
      <c r="O25" s="58">
        <f>SUM(O7:O24)</f>
        <v>575180</v>
      </c>
      <c r="P25" s="166"/>
      <c r="Q25" s="225" t="s">
        <v>48</v>
      </c>
      <c r="R25" s="5"/>
      <c r="S25" s="5"/>
      <c r="T25" s="5"/>
      <c r="U25" s="1"/>
      <c r="V25" s="1"/>
      <c r="W25" s="1"/>
      <c r="X25" s="1"/>
      <c r="Y25" s="1"/>
      <c r="Z25" s="1"/>
      <c r="AA25" s="1"/>
      <c r="AB25" s="1"/>
      <c r="AC25" s="1"/>
    </row>
    <row r="26" ht="26.1" customHeight="1" spans="1:18">
      <c r="A26" s="60" t="s">
        <v>44</v>
      </c>
      <c r="B26" s="60"/>
      <c r="C26" s="27" t="s">
        <v>45</v>
      </c>
      <c r="D26" s="61">
        <f>O11</f>
        <v>200000</v>
      </c>
      <c r="E26" s="61"/>
      <c r="F26" s="61"/>
      <c r="G26" s="61"/>
      <c r="H26" s="146" t="s">
        <v>60</v>
      </c>
      <c r="I26" s="146"/>
      <c r="J26" s="64" t="s">
        <v>61</v>
      </c>
      <c r="K26" s="64"/>
      <c r="L26" s="64"/>
      <c r="M26" s="64"/>
      <c r="N26" s="64"/>
      <c r="O26" s="64"/>
      <c r="P26" s="166"/>
      <c r="R26" s="1"/>
    </row>
    <row r="27" ht="26.1" customHeight="1" spans="1:20">
      <c r="A27" s="60"/>
      <c r="B27" s="60"/>
      <c r="C27" s="62" t="s">
        <v>49</v>
      </c>
      <c r="D27" s="63">
        <f>D26</f>
        <v>200000</v>
      </c>
      <c r="E27" s="63"/>
      <c r="F27" s="63"/>
      <c r="G27" s="63"/>
      <c r="H27" s="150"/>
      <c r="I27" s="150"/>
      <c r="J27" s="27" t="s">
        <v>62</v>
      </c>
      <c r="K27" s="27"/>
      <c r="L27" s="27"/>
      <c r="M27" s="27"/>
      <c r="N27" s="27"/>
      <c r="O27" s="27"/>
      <c r="P27" s="166"/>
      <c r="R27" s="186"/>
      <c r="S27" s="187"/>
      <c r="T27" s="187"/>
    </row>
    <row r="28" ht="45" customHeight="1" spans="1:16">
      <c r="A28" s="64" t="s">
        <v>51</v>
      </c>
      <c r="B28" s="65"/>
      <c r="C28" s="227" t="s">
        <v>39</v>
      </c>
      <c r="D28" s="67" t="s">
        <v>63</v>
      </c>
      <c r="E28" s="67"/>
      <c r="F28" s="67"/>
      <c r="G28" s="67"/>
      <c r="H28" s="67"/>
      <c r="I28" s="67"/>
      <c r="J28" s="217" t="s">
        <v>64</v>
      </c>
      <c r="K28" s="217"/>
      <c r="L28" s="217"/>
      <c r="M28" s="217"/>
      <c r="N28" s="217"/>
      <c r="O28" s="218"/>
      <c r="P28" s="166"/>
    </row>
    <row r="29" ht="45" customHeight="1" spans="1:16">
      <c r="A29" s="9" t="s">
        <v>53</v>
      </c>
      <c r="B29" s="9"/>
      <c r="C29" s="68" t="s">
        <v>54</v>
      </c>
      <c r="D29" s="69"/>
      <c r="E29" s="69"/>
      <c r="F29" s="69"/>
      <c r="G29" s="69"/>
      <c r="H29" s="69"/>
      <c r="I29" s="69"/>
      <c r="J29" s="155"/>
      <c r="K29" s="155"/>
      <c r="L29" s="155"/>
      <c r="M29" s="155"/>
      <c r="N29" s="155"/>
      <c r="O29" s="156"/>
      <c r="P29" s="166"/>
    </row>
    <row r="30" ht="45" customHeight="1" spans="1:20">
      <c r="A30" s="9" t="s">
        <v>55</v>
      </c>
      <c r="B30" s="9"/>
      <c r="C30" s="70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157"/>
      <c r="P30" s="166"/>
      <c r="T30" s="186"/>
    </row>
    <row r="31" ht="45" customHeight="1" spans="1:16">
      <c r="A31" s="9" t="s">
        <v>56</v>
      </c>
      <c r="B31" s="9"/>
      <c r="C31" s="72" t="s">
        <v>57</v>
      </c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158"/>
      <c r="P31" s="166"/>
    </row>
    <row r="32" ht="42" customHeight="1" spans="1:15">
      <c r="A32" s="64" t="s">
        <v>58</v>
      </c>
      <c r="B32" s="64"/>
      <c r="C32" s="74"/>
      <c r="D32" s="74"/>
      <c r="E32" s="74"/>
      <c r="F32" s="74"/>
      <c r="G32" s="74"/>
      <c r="H32" s="74"/>
      <c r="I32" s="64" t="s">
        <v>65</v>
      </c>
      <c r="J32" s="64"/>
      <c r="K32" s="74"/>
      <c r="L32" s="74"/>
      <c r="M32" s="74"/>
      <c r="N32" s="74"/>
      <c r="O32" s="74"/>
    </row>
    <row r="35" spans="17:22">
      <c r="Q35" s="5"/>
      <c r="U35" s="5"/>
      <c r="V35" s="5"/>
    </row>
    <row r="36" spans="2:29">
      <c r="B36" s="1"/>
      <c r="D36" s="1"/>
      <c r="E36" s="1"/>
      <c r="F36" s="1"/>
      <c r="G36" s="1"/>
      <c r="I36" s="1"/>
      <c r="K36" s="1"/>
      <c r="L36" s="1"/>
      <c r="O36" s="1"/>
      <c r="P36" s="5"/>
      <c r="Q36" s="5"/>
      <c r="U36" s="5"/>
      <c r="V36" s="5"/>
      <c r="W36" s="5"/>
      <c r="X36" s="5"/>
      <c r="Y36" s="5"/>
      <c r="Z36" s="5"/>
      <c r="AA36" s="5"/>
      <c r="AB36" s="5"/>
      <c r="AC36" s="5"/>
    </row>
    <row r="37" s="5" customFormat="1"/>
    <row r="38" s="5" customFormat="1" spans="17:22">
      <c r="Q38" s="1"/>
      <c r="U38" s="1"/>
      <c r="V38" s="1"/>
    </row>
    <row r="39" s="5" customFormat="1" spans="16:29">
      <c r="P39" s="1"/>
      <c r="Q39" s="1"/>
      <c r="U39" s="1"/>
      <c r="V39" s="1"/>
      <c r="W39" s="1"/>
      <c r="X39" s="1"/>
      <c r="Y39" s="1"/>
      <c r="Z39" s="1"/>
      <c r="AA39" s="1"/>
      <c r="AB39" s="1"/>
      <c r="AC39" s="1"/>
    </row>
  </sheetData>
  <mergeCells count="45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B9:M9"/>
    <mergeCell ref="A25:B25"/>
    <mergeCell ref="D26:G26"/>
    <mergeCell ref="J26:O26"/>
    <mergeCell ref="D27:G27"/>
    <mergeCell ref="J27:O27"/>
    <mergeCell ref="A28:B28"/>
    <mergeCell ref="D28:I28"/>
    <mergeCell ref="J28:O28"/>
    <mergeCell ref="A29:B29"/>
    <mergeCell ref="C29:O29"/>
    <mergeCell ref="A30:B30"/>
    <mergeCell ref="C30:O30"/>
    <mergeCell ref="A31:B31"/>
    <mergeCell ref="C31:O31"/>
    <mergeCell ref="A32:B32"/>
    <mergeCell ref="C32:H32"/>
    <mergeCell ref="I32:J32"/>
    <mergeCell ref="K32:O32"/>
    <mergeCell ref="A5:A6"/>
    <mergeCell ref="O7:O8"/>
    <mergeCell ref="A26:B27"/>
    <mergeCell ref="H26:I27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75"/>
  <sheetViews>
    <sheetView workbookViewId="0">
      <selection activeCell="O13" sqref="O13:O14"/>
    </sheetView>
  </sheetViews>
  <sheetFormatPr defaultColWidth="9" defaultRowHeight="13.5"/>
  <cols>
    <col min="1" max="1" width="3.63333333333333" style="1" customWidth="1"/>
    <col min="2" max="2" width="6.63333333333333" style="6" customWidth="1"/>
    <col min="3" max="3" width="3.63333333333333" style="1" customWidth="1"/>
    <col min="4" max="4" width="11.3833333333333" style="7" customWidth="1"/>
    <col min="5" max="5" width="5.75" style="6" customWidth="1"/>
    <col min="6" max="6" width="11.3833333333333" style="7" customWidth="1"/>
    <col min="7" max="7" width="10.3833333333333" style="7" customWidth="1"/>
    <col min="8" max="8" width="3.63333333333333" style="1" customWidth="1"/>
    <col min="9" max="9" width="9.75" style="7" customWidth="1"/>
    <col min="10" max="10" width="4.13333333333333" style="1" customWidth="1"/>
    <col min="11" max="11" width="7.13333333333333" style="7" customWidth="1"/>
    <col min="12" max="12" width="11.25" style="7" customWidth="1"/>
    <col min="13" max="14" width="5.5" style="1" customWidth="1"/>
    <col min="15" max="15" width="9.25" style="7" customWidth="1"/>
    <col min="16" max="16" width="11.1333333333333" style="1" customWidth="1"/>
    <col min="17" max="17" width="10.5" style="1" customWidth="1"/>
    <col min="18" max="18" width="6.25" style="5" customWidth="1"/>
    <col min="19" max="19" width="8.63333333333333" style="5" customWidth="1"/>
    <col min="20" max="20" width="23.75" style="5" customWidth="1"/>
    <col min="21" max="21" width="10.5" style="1" customWidth="1"/>
    <col min="22" max="22" width="11.8833333333333" style="1" customWidth="1"/>
    <col min="23" max="24" width="9" style="1"/>
    <col min="25" max="25" width="11.1333333333333" style="1" customWidth="1"/>
    <col min="26" max="26" width="11.25" style="1" customWidth="1"/>
    <col min="27" max="27" width="27" style="1" customWidth="1"/>
    <col min="28" max="28" width="21.3833333333333" style="1" customWidth="1"/>
    <col min="29" max="32" width="9" style="1"/>
    <col min="33" max="33" width="14.75" style="1" customWidth="1"/>
    <col min="34" max="16384" width="9" style="1"/>
  </cols>
  <sheetData>
    <row r="1" ht="24.95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163"/>
      <c r="Q1" s="30" t="s">
        <v>1</v>
      </c>
    </row>
    <row r="2" ht="24.95" customHeight="1" spans="1:36">
      <c r="A2" s="9" t="s">
        <v>2</v>
      </c>
      <c r="B2" s="9"/>
      <c r="C2" s="10" t="s">
        <v>3</v>
      </c>
      <c r="D2" s="11"/>
      <c r="E2" s="11"/>
      <c r="F2" s="11"/>
      <c r="G2" s="11"/>
      <c r="H2" s="11"/>
      <c r="I2" s="11"/>
      <c r="J2" s="11"/>
      <c r="K2" s="75"/>
      <c r="L2" s="76" t="s">
        <v>4</v>
      </c>
      <c r="M2" s="77"/>
      <c r="N2" s="78" t="s">
        <v>5</v>
      </c>
      <c r="O2" s="79"/>
      <c r="P2"/>
      <c r="Q2" s="164"/>
      <c r="R2" s="165"/>
      <c r="S2" s="165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</row>
    <row r="3" ht="24.95" customHeight="1" spans="1:36">
      <c r="A3" s="9" t="s">
        <v>6</v>
      </c>
      <c r="B3" s="9"/>
      <c r="C3" s="12">
        <v>44651113.55</v>
      </c>
      <c r="D3" s="13"/>
      <c r="E3" s="13"/>
      <c r="F3" s="14"/>
      <c r="G3" s="15" t="s">
        <v>7</v>
      </c>
      <c r="H3" s="80" t="s">
        <v>8</v>
      </c>
      <c r="I3" s="81"/>
      <c r="J3" s="81"/>
      <c r="K3" s="82"/>
      <c r="L3" s="9" t="s">
        <v>9</v>
      </c>
      <c r="M3" s="9"/>
      <c r="N3" s="83" t="s">
        <v>10</v>
      </c>
      <c r="O3" s="84"/>
      <c r="P3" s="166"/>
      <c r="Q3" s="167" t="s">
        <v>5</v>
      </c>
      <c r="R3" s="168">
        <v>26</v>
      </c>
      <c r="S3" s="169">
        <v>3030</v>
      </c>
      <c r="T3" s="170" t="s">
        <v>3</v>
      </c>
      <c r="U3" s="171" t="s">
        <v>8</v>
      </c>
      <c r="V3" s="169">
        <v>44651113.55</v>
      </c>
      <c r="W3" s="172" t="s">
        <v>11</v>
      </c>
      <c r="X3" s="172"/>
      <c r="Y3" s="189" t="s">
        <v>12</v>
      </c>
      <c r="Z3" s="190" t="s">
        <v>13</v>
      </c>
      <c r="AA3" s="190" t="s">
        <v>10</v>
      </c>
      <c r="AB3" s="191" t="s">
        <v>14</v>
      </c>
      <c r="AC3" s="192" t="s">
        <v>15</v>
      </c>
      <c r="AD3" s="193"/>
      <c r="AE3" s="166"/>
      <c r="AF3" s="166"/>
      <c r="AG3" s="166"/>
      <c r="AH3" s="166"/>
      <c r="AI3" s="166"/>
      <c r="AJ3" s="166"/>
    </row>
    <row r="4" ht="24.95" customHeight="1" spans="1:20">
      <c r="A4" s="9" t="s">
        <v>16</v>
      </c>
      <c r="B4" s="9"/>
      <c r="C4" s="76"/>
      <c r="D4" s="195"/>
      <c r="E4" s="195"/>
      <c r="F4" s="77"/>
      <c r="G4" s="15" t="s">
        <v>17</v>
      </c>
      <c r="H4" s="12"/>
      <c r="I4" s="13"/>
      <c r="J4" s="13"/>
      <c r="K4" s="14"/>
      <c r="L4" s="9" t="s">
        <v>18</v>
      </c>
      <c r="M4" s="9"/>
      <c r="N4" s="85">
        <v>3030</v>
      </c>
      <c r="O4" s="86"/>
      <c r="P4" s="166"/>
      <c r="Q4" s="173"/>
      <c r="R4" s="1"/>
      <c r="S4" s="1"/>
      <c r="T4" s="1"/>
    </row>
    <row r="5" ht="24.95" customHeight="1" spans="1:16">
      <c r="A5" s="9" t="s">
        <v>19</v>
      </c>
      <c r="B5" s="9" t="s">
        <v>20</v>
      </c>
      <c r="C5" s="9"/>
      <c r="D5" s="9"/>
      <c r="E5" s="9" t="s">
        <v>21</v>
      </c>
      <c r="F5" s="9"/>
      <c r="G5" s="16" t="s">
        <v>22</v>
      </c>
      <c r="H5" s="9" t="s">
        <v>23</v>
      </c>
      <c r="I5" s="9"/>
      <c r="J5" s="9" t="s">
        <v>24</v>
      </c>
      <c r="K5" s="9"/>
      <c r="L5" s="9" t="s">
        <v>25</v>
      </c>
      <c r="M5" s="9"/>
      <c r="N5" s="87" t="s">
        <v>26</v>
      </c>
      <c r="O5" s="87"/>
      <c r="P5" s="166"/>
    </row>
    <row r="6" ht="24.95" customHeight="1" spans="1:18">
      <c r="A6" s="9"/>
      <c r="B6" s="17" t="s">
        <v>27</v>
      </c>
      <c r="C6" s="9" t="s">
        <v>28</v>
      </c>
      <c r="D6" s="16" t="s">
        <v>29</v>
      </c>
      <c r="E6" s="17" t="s">
        <v>27</v>
      </c>
      <c r="F6" s="16" t="s">
        <v>29</v>
      </c>
      <c r="G6" s="16" t="s">
        <v>29</v>
      </c>
      <c r="H6" s="9" t="s">
        <v>30</v>
      </c>
      <c r="I6" s="16" t="s">
        <v>29</v>
      </c>
      <c r="J6" s="9" t="s">
        <v>31</v>
      </c>
      <c r="K6" s="15" t="s">
        <v>29</v>
      </c>
      <c r="L6" s="16" t="s">
        <v>29</v>
      </c>
      <c r="M6" s="9" t="s">
        <v>32</v>
      </c>
      <c r="N6" s="87" t="s">
        <v>33</v>
      </c>
      <c r="O6" s="87" t="s">
        <v>29</v>
      </c>
      <c r="P6" s="166"/>
      <c r="R6" s="1"/>
    </row>
    <row r="7" ht="33.75" customHeight="1" spans="1:18">
      <c r="A7" s="18">
        <v>1</v>
      </c>
      <c r="B7" s="19">
        <v>42759</v>
      </c>
      <c r="C7" s="20" t="s">
        <v>34</v>
      </c>
      <c r="D7" s="21">
        <v>622000</v>
      </c>
      <c r="E7" s="19">
        <v>42479</v>
      </c>
      <c r="F7" s="21">
        <v>31255779.48</v>
      </c>
      <c r="G7" s="21">
        <v>720187</v>
      </c>
      <c r="H7" s="88">
        <v>0.01</v>
      </c>
      <c r="I7" s="89">
        <f>D7*0.01</f>
        <v>6220</v>
      </c>
      <c r="J7" s="90"/>
      <c r="K7" s="89">
        <v>0</v>
      </c>
      <c r="L7" s="50">
        <v>40600</v>
      </c>
      <c r="M7" s="91" t="s">
        <v>35</v>
      </c>
      <c r="N7" s="98"/>
      <c r="O7" s="92">
        <f>D7-I7-K7-L7-L8</f>
        <v>375180</v>
      </c>
      <c r="P7" s="166"/>
      <c r="Q7" s="232" t="s">
        <v>36</v>
      </c>
      <c r="R7" s="1"/>
    </row>
    <row r="8" ht="24.95" customHeight="1" spans="1:18">
      <c r="A8" s="22"/>
      <c r="B8" s="23"/>
      <c r="C8" s="24"/>
      <c r="D8" s="25"/>
      <c r="E8" s="26"/>
      <c r="F8" s="25"/>
      <c r="G8" s="25"/>
      <c r="H8" s="93"/>
      <c r="I8" s="94"/>
      <c r="J8" s="95"/>
      <c r="K8" s="94"/>
      <c r="L8" s="96">
        <v>200000</v>
      </c>
      <c r="M8" s="97" t="s">
        <v>37</v>
      </c>
      <c r="N8" s="98"/>
      <c r="O8" s="99"/>
      <c r="P8" s="166"/>
      <c r="R8" s="1"/>
    </row>
    <row r="9" ht="60" customHeight="1" spans="1:18">
      <c r="A9" s="27"/>
      <c r="B9" s="28" t="s">
        <v>38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100"/>
      <c r="N9" s="101"/>
      <c r="O9" s="102"/>
      <c r="P9" s="166"/>
      <c r="Q9" s="1">
        <v>480</v>
      </c>
      <c r="R9" s="1"/>
    </row>
    <row r="10" ht="8" customHeight="1" spans="1:18">
      <c r="A10" s="22"/>
      <c r="B10" s="30"/>
      <c r="C10" s="24"/>
      <c r="D10" s="25"/>
      <c r="E10" s="26"/>
      <c r="F10" s="25"/>
      <c r="G10" s="25"/>
      <c r="H10" s="93"/>
      <c r="I10" s="94"/>
      <c r="J10" s="95"/>
      <c r="K10" s="94"/>
      <c r="L10" s="44"/>
      <c r="M10" s="98"/>
      <c r="N10" s="98"/>
      <c r="O10" s="102"/>
      <c r="P10" s="166"/>
      <c r="Q10" s="1">
        <v>600</v>
      </c>
      <c r="R10" s="1"/>
    </row>
    <row r="11" s="2" customFormat="1" ht="25" customHeight="1" spans="1:20">
      <c r="A11" s="18">
        <v>2</v>
      </c>
      <c r="B11" s="31" t="s">
        <v>59</v>
      </c>
      <c r="C11" s="20"/>
      <c r="D11" s="21"/>
      <c r="E11" s="32"/>
      <c r="F11" s="21"/>
      <c r="G11" s="21"/>
      <c r="H11" s="88"/>
      <c r="I11" s="89"/>
      <c r="J11" s="90"/>
      <c r="K11" s="89"/>
      <c r="L11" s="96">
        <v>-200000</v>
      </c>
      <c r="M11" s="97" t="s">
        <v>66</v>
      </c>
      <c r="N11" s="91"/>
      <c r="O11" s="103">
        <f>D11-I11-K11-L11-L12</f>
        <v>200000</v>
      </c>
      <c r="P11" s="174"/>
      <c r="Q11" s="2">
        <v>650</v>
      </c>
      <c r="S11" s="175"/>
      <c r="T11" s="175"/>
    </row>
    <row r="12" ht="20" customHeight="1" spans="1:18">
      <c r="A12" s="22"/>
      <c r="B12" s="30" t="s">
        <v>1</v>
      </c>
      <c r="C12" s="24"/>
      <c r="D12" s="25"/>
      <c r="E12" s="26"/>
      <c r="F12" s="25"/>
      <c r="G12" s="25"/>
      <c r="H12" s="93"/>
      <c r="I12" s="94"/>
      <c r="J12" s="95"/>
      <c r="K12" s="94"/>
      <c r="L12" s="104"/>
      <c r="M12" s="105"/>
      <c r="N12" s="98"/>
      <c r="O12" s="103"/>
      <c r="P12" s="166"/>
      <c r="R12" s="1"/>
    </row>
    <row r="13" ht="27" customHeight="1" spans="1:18">
      <c r="A13" s="226">
        <v>3</v>
      </c>
      <c r="B13" s="23">
        <v>43062</v>
      </c>
      <c r="C13" s="24" t="s">
        <v>34</v>
      </c>
      <c r="D13" s="25">
        <v>521000</v>
      </c>
      <c r="E13" s="26"/>
      <c r="F13" s="25"/>
      <c r="G13" s="25">
        <v>11981192.21</v>
      </c>
      <c r="H13" s="93">
        <v>0.01</v>
      </c>
      <c r="I13" s="94">
        <f>D13*0.01</f>
        <v>5210</v>
      </c>
      <c r="J13" s="232"/>
      <c r="K13" s="94">
        <v>0</v>
      </c>
      <c r="L13" s="44">
        <v>1730</v>
      </c>
      <c r="M13" s="98"/>
      <c r="N13" s="98"/>
      <c r="O13" s="210">
        <f>D13-I13-K13-L13-L15</f>
        <v>514060</v>
      </c>
      <c r="P13" s="166"/>
      <c r="R13" s="1"/>
    </row>
    <row r="14" s="1" customFormat="1" ht="30" customHeight="1" spans="1:20">
      <c r="A14" s="45"/>
      <c r="B14" s="233" t="s">
        <v>67</v>
      </c>
      <c r="C14" s="234"/>
      <c r="D14" s="234"/>
      <c r="E14" s="234"/>
      <c r="F14" s="234"/>
      <c r="G14" s="234"/>
      <c r="H14" s="234"/>
      <c r="I14" s="234"/>
      <c r="J14" s="234"/>
      <c r="K14" s="234"/>
      <c r="L14" s="234"/>
      <c r="M14" s="235"/>
      <c r="N14" s="101"/>
      <c r="O14" s="236"/>
      <c r="P14" s="166"/>
      <c r="S14" s="5"/>
      <c r="T14" s="5"/>
    </row>
    <row r="15" ht="21" customHeight="1" spans="1:18">
      <c r="A15" s="22"/>
      <c r="B15" s="23"/>
      <c r="C15" s="24"/>
      <c r="D15" s="25"/>
      <c r="E15" s="26"/>
      <c r="F15" s="25"/>
      <c r="G15" s="25"/>
      <c r="H15" s="93"/>
      <c r="I15" s="94"/>
      <c r="J15" s="95"/>
      <c r="K15" s="94"/>
      <c r="L15" s="220"/>
      <c r="M15" s="221"/>
      <c r="N15" s="98"/>
      <c r="O15" s="222"/>
      <c r="P15" s="166"/>
      <c r="R15" s="1"/>
    </row>
    <row r="16" ht="21" customHeight="1" spans="1:18">
      <c r="A16" s="22"/>
      <c r="B16" s="23"/>
      <c r="C16" s="24"/>
      <c r="D16" s="25"/>
      <c r="E16" s="26"/>
      <c r="F16" s="25"/>
      <c r="G16" s="25"/>
      <c r="H16" s="93"/>
      <c r="I16" s="94"/>
      <c r="J16" s="95"/>
      <c r="K16" s="94"/>
      <c r="L16" s="44"/>
      <c r="M16" s="98"/>
      <c r="N16" s="98"/>
      <c r="O16" s="102"/>
      <c r="P16" s="166"/>
      <c r="R16" s="1"/>
    </row>
    <row r="17" ht="21" customHeight="1" spans="1:18">
      <c r="A17" s="22"/>
      <c r="B17" s="23"/>
      <c r="C17" s="24"/>
      <c r="D17" s="25"/>
      <c r="E17" s="26"/>
      <c r="F17" s="25"/>
      <c r="G17" s="25"/>
      <c r="H17" s="93"/>
      <c r="I17" s="94"/>
      <c r="J17" s="95"/>
      <c r="K17" s="94"/>
      <c r="L17" s="44"/>
      <c r="M17" s="98"/>
      <c r="N17" s="98"/>
      <c r="O17" s="102"/>
      <c r="P17" s="166"/>
      <c r="R17" s="1"/>
    </row>
    <row r="18" ht="21" customHeight="1" spans="1:18">
      <c r="A18" s="22"/>
      <c r="B18" s="23"/>
      <c r="C18" s="24"/>
      <c r="D18" s="25"/>
      <c r="E18" s="26"/>
      <c r="F18" s="25"/>
      <c r="G18" s="25"/>
      <c r="H18" s="93"/>
      <c r="I18" s="94"/>
      <c r="J18" s="95"/>
      <c r="K18" s="94"/>
      <c r="L18" s="44"/>
      <c r="M18" s="98"/>
      <c r="N18" s="98"/>
      <c r="O18" s="102"/>
      <c r="P18" s="166"/>
      <c r="R18" s="1"/>
    </row>
    <row r="19" ht="21" customHeight="1" spans="1:18">
      <c r="A19" s="22"/>
      <c r="B19" s="23"/>
      <c r="C19" s="24"/>
      <c r="D19" s="25"/>
      <c r="E19" s="26"/>
      <c r="F19" s="25"/>
      <c r="G19" s="25"/>
      <c r="H19" s="93"/>
      <c r="I19" s="94"/>
      <c r="J19" s="95"/>
      <c r="K19" s="94"/>
      <c r="L19" s="44"/>
      <c r="M19" s="98"/>
      <c r="N19" s="98"/>
      <c r="O19" s="102"/>
      <c r="P19" s="166"/>
      <c r="R19" s="1"/>
    </row>
    <row r="20" ht="21" customHeight="1" spans="1:18">
      <c r="A20" s="22"/>
      <c r="B20" s="23"/>
      <c r="C20" s="24"/>
      <c r="D20" s="25"/>
      <c r="E20" s="26"/>
      <c r="F20" s="25"/>
      <c r="G20" s="25"/>
      <c r="H20" s="93"/>
      <c r="I20" s="94"/>
      <c r="J20" s="95"/>
      <c r="K20" s="94"/>
      <c r="L20" s="44"/>
      <c r="M20" s="98"/>
      <c r="N20" s="98"/>
      <c r="O20" s="102"/>
      <c r="P20" s="166"/>
      <c r="R20" s="1"/>
    </row>
    <row r="21" ht="21" customHeight="1" spans="1:16">
      <c r="A21" s="22"/>
      <c r="B21" s="23"/>
      <c r="C21" s="24"/>
      <c r="D21" s="25"/>
      <c r="E21" s="26"/>
      <c r="F21" s="25"/>
      <c r="G21" s="25"/>
      <c r="H21" s="93"/>
      <c r="I21" s="94"/>
      <c r="J21" s="95"/>
      <c r="K21" s="94"/>
      <c r="L21" s="44"/>
      <c r="M21" s="98"/>
      <c r="N21" s="98"/>
      <c r="O21" s="102"/>
      <c r="P21" s="166"/>
    </row>
    <row r="22" ht="21" customHeight="1" spans="1:18">
      <c r="A22" s="27"/>
      <c r="B22" s="54"/>
      <c r="C22" s="55"/>
      <c r="D22" s="44"/>
      <c r="E22" s="47"/>
      <c r="F22" s="44"/>
      <c r="G22" s="44"/>
      <c r="H22" s="98"/>
      <c r="I22" s="94"/>
      <c r="J22" s="27"/>
      <c r="K22" s="94"/>
      <c r="L22" s="44"/>
      <c r="M22" s="224"/>
      <c r="N22" s="224"/>
      <c r="O22" s="94"/>
      <c r="P22" s="166"/>
      <c r="Q22" s="177"/>
      <c r="R22" s="177"/>
    </row>
    <row r="23" ht="21" customHeight="1" spans="1:16">
      <c r="A23" s="27"/>
      <c r="B23" s="54"/>
      <c r="C23" s="55"/>
      <c r="D23" s="44"/>
      <c r="E23" s="47"/>
      <c r="F23" s="44"/>
      <c r="G23" s="44"/>
      <c r="H23" s="98"/>
      <c r="I23" s="94"/>
      <c r="J23" s="27"/>
      <c r="K23" s="94"/>
      <c r="L23" s="44"/>
      <c r="M23" s="98"/>
      <c r="N23" s="98"/>
      <c r="O23" s="94"/>
      <c r="P23" s="166"/>
    </row>
    <row r="24" ht="21" customHeight="1" spans="1:16">
      <c r="A24" s="27"/>
      <c r="B24" s="54"/>
      <c r="C24" s="55"/>
      <c r="D24" s="44"/>
      <c r="E24" s="47"/>
      <c r="F24" s="44"/>
      <c r="G24" s="44"/>
      <c r="H24" s="98"/>
      <c r="I24" s="94"/>
      <c r="J24" s="27"/>
      <c r="K24" s="94"/>
      <c r="L24" s="44"/>
      <c r="M24" s="98"/>
      <c r="N24" s="98"/>
      <c r="O24" s="94"/>
      <c r="P24" s="166"/>
    </row>
    <row r="25" ht="21" customHeight="1" spans="1:29">
      <c r="A25" s="27"/>
      <c r="B25" s="54"/>
      <c r="C25" s="55"/>
      <c r="D25" s="44"/>
      <c r="E25" s="47"/>
      <c r="F25" s="44"/>
      <c r="G25" s="44"/>
      <c r="H25" s="98"/>
      <c r="I25" s="94"/>
      <c r="J25" s="27"/>
      <c r="K25" s="94"/>
      <c r="L25" s="44"/>
      <c r="M25" s="98"/>
      <c r="N25" s="98"/>
      <c r="O25" s="94"/>
      <c r="P25" s="216"/>
      <c r="W25" s="4"/>
      <c r="X25" s="4"/>
      <c r="Y25" s="4"/>
      <c r="Z25" s="4"/>
      <c r="AA25" s="4"/>
      <c r="AB25" s="4"/>
      <c r="AC25" s="4"/>
    </row>
    <row r="26" s="4" customFormat="1" ht="24.95" customHeight="1" spans="1:29">
      <c r="A26" s="9" t="s">
        <v>42</v>
      </c>
      <c r="B26" s="9"/>
      <c r="C26" s="57" t="s">
        <v>43</v>
      </c>
      <c r="D26" s="58">
        <f>SUM(D7:D25)</f>
        <v>1143000</v>
      </c>
      <c r="E26" s="59" t="s">
        <v>43</v>
      </c>
      <c r="F26" s="58">
        <f>SUM(F7:F25)</f>
        <v>31255779.48</v>
      </c>
      <c r="G26" s="58">
        <f>SUM(G7:G25)</f>
        <v>12701379.21</v>
      </c>
      <c r="H26" s="59" t="s">
        <v>43</v>
      </c>
      <c r="I26" s="58">
        <f>SUM(I7:I25)</f>
        <v>11430</v>
      </c>
      <c r="J26" s="59" t="s">
        <v>43</v>
      </c>
      <c r="K26" s="58">
        <f>SUM(K7:K25)</f>
        <v>0</v>
      </c>
      <c r="L26" s="58">
        <f>SUM(L7:L25)</f>
        <v>42330</v>
      </c>
      <c r="M26" s="59" t="s">
        <v>43</v>
      </c>
      <c r="N26" s="59"/>
      <c r="O26" s="58">
        <f>SUM(O7:O25)</f>
        <v>1089240</v>
      </c>
      <c r="P26" s="166"/>
      <c r="Q26" s="225" t="s">
        <v>48</v>
      </c>
      <c r="R26" s="5"/>
      <c r="S26" s="5"/>
      <c r="T26" s="5"/>
      <c r="U26" s="1"/>
      <c r="V26" s="1"/>
      <c r="W26" s="1"/>
      <c r="X26" s="1"/>
      <c r="Y26" s="1"/>
      <c r="Z26" s="1"/>
      <c r="AA26" s="1"/>
      <c r="AB26" s="1"/>
      <c r="AC26" s="1"/>
    </row>
    <row r="27" ht="26.1" customHeight="1" spans="1:18">
      <c r="A27" s="60" t="s">
        <v>44</v>
      </c>
      <c r="B27" s="60"/>
      <c r="C27" s="27" t="s">
        <v>45</v>
      </c>
      <c r="D27" s="61">
        <f>O13</f>
        <v>514060</v>
      </c>
      <c r="E27" s="61"/>
      <c r="F27" s="61"/>
      <c r="G27" s="61"/>
      <c r="H27" s="146" t="s">
        <v>60</v>
      </c>
      <c r="I27" s="146"/>
      <c r="J27" s="64" t="s">
        <v>61</v>
      </c>
      <c r="K27" s="64"/>
      <c r="L27" s="64"/>
      <c r="M27" s="64"/>
      <c r="N27" s="64"/>
      <c r="O27" s="64"/>
      <c r="P27" s="166"/>
      <c r="R27" s="1"/>
    </row>
    <row r="28" ht="26.1" customHeight="1" spans="1:20">
      <c r="A28" s="60"/>
      <c r="B28" s="60"/>
      <c r="C28" s="62" t="s">
        <v>49</v>
      </c>
      <c r="D28" s="63">
        <f>D27</f>
        <v>514060</v>
      </c>
      <c r="E28" s="63"/>
      <c r="F28" s="63"/>
      <c r="G28" s="63"/>
      <c r="H28" s="150"/>
      <c r="I28" s="150"/>
      <c r="J28" s="27" t="s">
        <v>62</v>
      </c>
      <c r="K28" s="27"/>
      <c r="L28" s="27"/>
      <c r="M28" s="27"/>
      <c r="N28" s="27"/>
      <c r="O28" s="27"/>
      <c r="P28" s="166"/>
      <c r="R28" s="186"/>
      <c r="S28" s="187"/>
      <c r="T28" s="187"/>
    </row>
    <row r="29" ht="45" customHeight="1" spans="1:16">
      <c r="A29" s="64" t="s">
        <v>51</v>
      </c>
      <c r="B29" s="65"/>
      <c r="C29" s="227" t="s">
        <v>39</v>
      </c>
      <c r="D29" s="67" t="s">
        <v>63</v>
      </c>
      <c r="E29" s="67"/>
      <c r="F29" s="67"/>
      <c r="G29" s="67"/>
      <c r="H29" s="67"/>
      <c r="I29" s="67"/>
      <c r="J29" s="217" t="s">
        <v>64</v>
      </c>
      <c r="K29" s="217"/>
      <c r="L29" s="217"/>
      <c r="M29" s="217"/>
      <c r="N29" s="217"/>
      <c r="O29" s="218"/>
      <c r="P29" s="166"/>
    </row>
    <row r="30" ht="45" customHeight="1" spans="1:16">
      <c r="A30" s="9" t="s">
        <v>53</v>
      </c>
      <c r="B30" s="9"/>
      <c r="C30" s="68" t="s">
        <v>54</v>
      </c>
      <c r="D30" s="69"/>
      <c r="E30" s="69"/>
      <c r="F30" s="69"/>
      <c r="G30" s="69"/>
      <c r="H30" s="69"/>
      <c r="I30" s="69"/>
      <c r="J30" s="155"/>
      <c r="K30" s="155"/>
      <c r="L30" s="155"/>
      <c r="M30" s="155"/>
      <c r="N30" s="155"/>
      <c r="O30" s="156"/>
      <c r="P30" s="166"/>
    </row>
    <row r="31" ht="34" customHeight="1" spans="1:20">
      <c r="A31" s="9" t="s">
        <v>55</v>
      </c>
      <c r="B31" s="9"/>
      <c r="C31" s="70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157"/>
      <c r="P31" s="166"/>
      <c r="T31" s="186"/>
    </row>
    <row r="32" ht="45" customHeight="1" spans="1:16">
      <c r="A32" s="9" t="s">
        <v>56</v>
      </c>
      <c r="B32" s="9"/>
      <c r="C32" s="72" t="s">
        <v>57</v>
      </c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158"/>
      <c r="P32" s="166"/>
    </row>
    <row r="33" ht="42" customHeight="1" spans="1:15">
      <c r="A33" s="64" t="s">
        <v>58</v>
      </c>
      <c r="B33" s="64"/>
      <c r="C33" s="74"/>
      <c r="D33" s="74"/>
      <c r="E33" s="74"/>
      <c r="F33" s="74"/>
      <c r="G33" s="74"/>
      <c r="H33" s="74"/>
      <c r="I33" s="64" t="s">
        <v>65</v>
      </c>
      <c r="J33" s="64"/>
      <c r="K33" s="74"/>
      <c r="L33" s="74"/>
      <c r="M33" s="74"/>
      <c r="N33" s="74"/>
      <c r="O33" s="74"/>
    </row>
    <row r="36" spans="17:22">
      <c r="Q36" s="5"/>
      <c r="U36" s="5"/>
      <c r="V36" s="5"/>
    </row>
    <row r="37" spans="2:29">
      <c r="B37" s="1"/>
      <c r="D37" s="1"/>
      <c r="E37" s="1"/>
      <c r="F37" s="1"/>
      <c r="G37" s="1"/>
      <c r="I37" s="1"/>
      <c r="K37" s="1"/>
      <c r="L37" s="1"/>
      <c r="O37" s="1"/>
      <c r="P37" s="5"/>
      <c r="Q37" s="5"/>
      <c r="U37" s="5"/>
      <c r="V37" s="5"/>
      <c r="W37" s="5"/>
      <c r="X37" s="5"/>
      <c r="Y37" s="5"/>
      <c r="Z37" s="5"/>
      <c r="AA37" s="5"/>
      <c r="AB37" s="5"/>
      <c r="AC37" s="5"/>
    </row>
    <row r="38" s="5" customFormat="1"/>
    <row r="39" s="5" customFormat="1" spans="17:22">
      <c r="Q39" s="1"/>
      <c r="U39" s="1"/>
      <c r="V39" s="1"/>
    </row>
    <row r="40" s="5" customFormat="1" spans="16:29">
      <c r="P40" s="1"/>
      <c r="Q40" s="1"/>
      <c r="U40" s="1"/>
      <c r="V40" s="1"/>
      <c r="W40" s="1"/>
      <c r="X40" s="1"/>
      <c r="Y40" s="1"/>
      <c r="Z40" s="1"/>
      <c r="AA40" s="1"/>
      <c r="AB40" s="1"/>
      <c r="AC40" s="1"/>
    </row>
    <row r="72" spans="17:17">
      <c r="Q72" s="1">
        <v>480</v>
      </c>
    </row>
    <row r="73" spans="17:17">
      <c r="Q73" s="1">
        <v>300</v>
      </c>
    </row>
    <row r="74" spans="17:17">
      <c r="Q74" s="1">
        <v>300</v>
      </c>
    </row>
    <row r="75" spans="17:17">
      <c r="Q75" s="1">
        <v>650</v>
      </c>
    </row>
  </sheetData>
  <mergeCells count="48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B9:M9"/>
    <mergeCell ref="B14:M14"/>
    <mergeCell ref="A26:B26"/>
    <mergeCell ref="D27:G27"/>
    <mergeCell ref="J27:O27"/>
    <mergeCell ref="D28:G28"/>
    <mergeCell ref="J28:O28"/>
    <mergeCell ref="A29:B29"/>
    <mergeCell ref="D29:I29"/>
    <mergeCell ref="J29:O29"/>
    <mergeCell ref="A30:B30"/>
    <mergeCell ref="C30:O30"/>
    <mergeCell ref="A31:B31"/>
    <mergeCell ref="C31:O31"/>
    <mergeCell ref="A32:B32"/>
    <mergeCell ref="C32:O32"/>
    <mergeCell ref="A33:B33"/>
    <mergeCell ref="C33:H33"/>
    <mergeCell ref="I33:J33"/>
    <mergeCell ref="K33:O33"/>
    <mergeCell ref="A5:A6"/>
    <mergeCell ref="A13:A14"/>
    <mergeCell ref="O7:O8"/>
    <mergeCell ref="O13:O14"/>
    <mergeCell ref="A27:B28"/>
    <mergeCell ref="H27:I28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75"/>
  <sheetViews>
    <sheetView zoomScale="80" zoomScaleNormal="80" topLeftCell="A7" workbookViewId="0">
      <selection activeCell="L21" sqref="L21"/>
    </sheetView>
  </sheetViews>
  <sheetFormatPr defaultColWidth="9" defaultRowHeight="13.5"/>
  <cols>
    <col min="1" max="1" width="3.63333333333333" style="1" customWidth="1"/>
    <col min="2" max="2" width="6.63333333333333" style="6" customWidth="1"/>
    <col min="3" max="3" width="3.63333333333333" style="1" customWidth="1"/>
    <col min="4" max="4" width="11.3833333333333" style="7" customWidth="1"/>
    <col min="5" max="5" width="5.75" style="6" customWidth="1"/>
    <col min="6" max="6" width="11.3833333333333" style="7" customWidth="1"/>
    <col min="7" max="7" width="10.3833333333333" style="7" customWidth="1"/>
    <col min="8" max="8" width="3.63333333333333" style="1" customWidth="1"/>
    <col min="9" max="9" width="9.75" style="7" customWidth="1"/>
    <col min="10" max="10" width="4.13333333333333" style="1" customWidth="1"/>
    <col min="11" max="11" width="7.13333333333333" style="7" customWidth="1"/>
    <col min="12" max="12" width="11.25" style="7" customWidth="1"/>
    <col min="13" max="14" width="5.5" style="1" customWidth="1"/>
    <col min="15" max="15" width="10.3083333333333" style="7" customWidth="1"/>
    <col min="16" max="16" width="11.1333333333333" style="1" customWidth="1"/>
    <col min="17" max="17" width="10.5" style="1" customWidth="1"/>
    <col min="18" max="18" width="6.25" style="5" customWidth="1"/>
    <col min="19" max="19" width="8.63333333333333" style="5" customWidth="1"/>
    <col min="20" max="20" width="23.75" style="5" customWidth="1"/>
    <col min="21" max="21" width="10.5" style="1" customWidth="1"/>
    <col min="22" max="22" width="11.8833333333333" style="1" customWidth="1"/>
    <col min="23" max="24" width="9" style="1"/>
    <col min="25" max="25" width="11.1333333333333" style="1" customWidth="1"/>
    <col min="26" max="26" width="11.25" style="1" customWidth="1"/>
    <col min="27" max="27" width="27" style="1" customWidth="1"/>
    <col min="28" max="28" width="21.3833333333333" style="1" customWidth="1"/>
    <col min="29" max="32" width="9" style="1"/>
    <col min="33" max="33" width="14.75" style="1" customWidth="1"/>
    <col min="34" max="16384" width="9" style="1"/>
  </cols>
  <sheetData>
    <row r="1" ht="24.95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163"/>
      <c r="Q1" s="30" t="s">
        <v>1</v>
      </c>
    </row>
    <row r="2" ht="24.95" customHeight="1" spans="1:36">
      <c r="A2" s="9" t="s">
        <v>2</v>
      </c>
      <c r="B2" s="9"/>
      <c r="C2" s="10" t="s">
        <v>3</v>
      </c>
      <c r="D2" s="11"/>
      <c r="E2" s="11"/>
      <c r="F2" s="11"/>
      <c r="G2" s="11"/>
      <c r="H2" s="11"/>
      <c r="I2" s="11"/>
      <c r="J2" s="11"/>
      <c r="K2" s="75"/>
      <c r="L2" s="76" t="s">
        <v>4</v>
      </c>
      <c r="M2" s="77"/>
      <c r="N2" s="78" t="s">
        <v>5</v>
      </c>
      <c r="O2" s="79"/>
      <c r="P2"/>
      <c r="Q2" s="164"/>
      <c r="R2" s="165"/>
      <c r="S2" s="165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</row>
    <row r="3" ht="24.95" customHeight="1" spans="1:36">
      <c r="A3" s="9" t="s">
        <v>6</v>
      </c>
      <c r="B3" s="9"/>
      <c r="C3" s="12">
        <v>44651113.55</v>
      </c>
      <c r="D3" s="13"/>
      <c r="E3" s="13"/>
      <c r="F3" s="14"/>
      <c r="G3" s="15" t="s">
        <v>7</v>
      </c>
      <c r="H3" s="80" t="s">
        <v>8</v>
      </c>
      <c r="I3" s="81"/>
      <c r="J3" s="81"/>
      <c r="K3" s="82"/>
      <c r="L3" s="9" t="s">
        <v>9</v>
      </c>
      <c r="M3" s="9"/>
      <c r="N3" s="83" t="s">
        <v>10</v>
      </c>
      <c r="O3" s="84"/>
      <c r="P3" s="166"/>
      <c r="Q3" s="167" t="s">
        <v>5</v>
      </c>
      <c r="R3" s="168">
        <v>26</v>
      </c>
      <c r="S3" s="169">
        <v>3030</v>
      </c>
      <c r="T3" s="170" t="s">
        <v>3</v>
      </c>
      <c r="U3" s="171" t="s">
        <v>8</v>
      </c>
      <c r="V3" s="169">
        <v>44651113.55</v>
      </c>
      <c r="W3" s="172" t="s">
        <v>11</v>
      </c>
      <c r="X3" s="172"/>
      <c r="Y3" s="189" t="s">
        <v>12</v>
      </c>
      <c r="Z3" s="190" t="s">
        <v>13</v>
      </c>
      <c r="AA3" s="190" t="s">
        <v>10</v>
      </c>
      <c r="AB3" s="191" t="s">
        <v>14</v>
      </c>
      <c r="AC3" s="192" t="s">
        <v>15</v>
      </c>
      <c r="AD3" s="193"/>
      <c r="AE3" s="166"/>
      <c r="AF3" s="166"/>
      <c r="AG3" s="166"/>
      <c r="AH3" s="166"/>
      <c r="AI3" s="166"/>
      <c r="AJ3" s="166"/>
    </row>
    <row r="4" ht="24.95" customHeight="1" spans="1:20">
      <c r="A4" s="9" t="s">
        <v>16</v>
      </c>
      <c r="B4" s="9"/>
      <c r="C4" s="76"/>
      <c r="D4" s="195"/>
      <c r="E4" s="195"/>
      <c r="F4" s="77"/>
      <c r="G4" s="15" t="s">
        <v>17</v>
      </c>
      <c r="H4" s="12"/>
      <c r="I4" s="13"/>
      <c r="J4" s="13"/>
      <c r="K4" s="14"/>
      <c r="L4" s="9" t="s">
        <v>18</v>
      </c>
      <c r="M4" s="9"/>
      <c r="N4" s="85">
        <v>3030</v>
      </c>
      <c r="O4" s="86"/>
      <c r="P4" s="166"/>
      <c r="Q4" s="173"/>
      <c r="R4" s="1"/>
      <c r="S4" s="1"/>
      <c r="T4" s="1"/>
    </row>
    <row r="5" ht="24.95" customHeight="1" spans="1:16">
      <c r="A5" s="9" t="s">
        <v>19</v>
      </c>
      <c r="B5" s="9" t="s">
        <v>20</v>
      </c>
      <c r="C5" s="9"/>
      <c r="D5" s="9"/>
      <c r="E5" s="9" t="s">
        <v>21</v>
      </c>
      <c r="F5" s="9"/>
      <c r="G5" s="16" t="s">
        <v>22</v>
      </c>
      <c r="H5" s="9" t="s">
        <v>23</v>
      </c>
      <c r="I5" s="9"/>
      <c r="J5" s="9" t="s">
        <v>24</v>
      </c>
      <c r="K5" s="9"/>
      <c r="L5" s="9" t="s">
        <v>25</v>
      </c>
      <c r="M5" s="9"/>
      <c r="N5" s="87" t="s">
        <v>26</v>
      </c>
      <c r="O5" s="87"/>
      <c r="P5" s="166"/>
    </row>
    <row r="6" ht="24.95" customHeight="1" spans="1:18">
      <c r="A6" s="9"/>
      <c r="B6" s="17" t="s">
        <v>27</v>
      </c>
      <c r="C6" s="9" t="s">
        <v>28</v>
      </c>
      <c r="D6" s="16" t="s">
        <v>29</v>
      </c>
      <c r="E6" s="17" t="s">
        <v>27</v>
      </c>
      <c r="F6" s="16" t="s">
        <v>29</v>
      </c>
      <c r="G6" s="16" t="s">
        <v>29</v>
      </c>
      <c r="H6" s="9" t="s">
        <v>30</v>
      </c>
      <c r="I6" s="16" t="s">
        <v>29</v>
      </c>
      <c r="J6" s="9" t="s">
        <v>31</v>
      </c>
      <c r="K6" s="15" t="s">
        <v>29</v>
      </c>
      <c r="L6" s="16" t="s">
        <v>29</v>
      </c>
      <c r="M6" s="9" t="s">
        <v>32</v>
      </c>
      <c r="N6" s="87" t="s">
        <v>33</v>
      </c>
      <c r="O6" s="87" t="s">
        <v>29</v>
      </c>
      <c r="P6" s="166"/>
      <c r="R6" s="1"/>
    </row>
    <row r="7" ht="33.75" customHeight="1" spans="1:18">
      <c r="A7" s="18">
        <v>1</v>
      </c>
      <c r="B7" s="19">
        <v>42759</v>
      </c>
      <c r="C7" s="20" t="s">
        <v>34</v>
      </c>
      <c r="D7" s="21">
        <v>622000</v>
      </c>
      <c r="E7" s="19">
        <v>42479</v>
      </c>
      <c r="F7" s="21">
        <v>31255779.48</v>
      </c>
      <c r="G7" s="21">
        <v>720187</v>
      </c>
      <c r="H7" s="88">
        <v>0.01</v>
      </c>
      <c r="I7" s="89">
        <f>D7*0.01</f>
        <v>6220</v>
      </c>
      <c r="J7" s="90"/>
      <c r="K7" s="89">
        <v>0</v>
      </c>
      <c r="L7" s="50">
        <v>40600</v>
      </c>
      <c r="M7" s="91" t="s">
        <v>35</v>
      </c>
      <c r="N7" s="98"/>
      <c r="O7" s="92">
        <f>D7-I7-K7-L7-L8</f>
        <v>375180</v>
      </c>
      <c r="P7" s="166"/>
      <c r="Q7" s="232" t="s">
        <v>36</v>
      </c>
      <c r="R7" s="1"/>
    </row>
    <row r="8" ht="24.95" customHeight="1" spans="1:18">
      <c r="A8" s="22"/>
      <c r="B8" s="23"/>
      <c r="C8" s="24"/>
      <c r="D8" s="25"/>
      <c r="E8" s="26"/>
      <c r="F8" s="25"/>
      <c r="G8" s="25"/>
      <c r="H8" s="93"/>
      <c r="I8" s="94"/>
      <c r="J8" s="95"/>
      <c r="K8" s="94"/>
      <c r="L8" s="96">
        <v>200000</v>
      </c>
      <c r="M8" s="97" t="s">
        <v>37</v>
      </c>
      <c r="N8" s="98"/>
      <c r="O8" s="99"/>
      <c r="P8" s="166"/>
      <c r="R8" s="1"/>
    </row>
    <row r="9" ht="60" customHeight="1" spans="1:18">
      <c r="A9" s="27"/>
      <c r="B9" s="28" t="s">
        <v>38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100"/>
      <c r="N9" s="101"/>
      <c r="O9" s="102"/>
      <c r="P9" s="166"/>
      <c r="Q9" s="1">
        <v>480</v>
      </c>
      <c r="R9" s="1"/>
    </row>
    <row r="10" ht="8" customHeight="1" spans="1:18">
      <c r="A10" s="22"/>
      <c r="B10" s="30"/>
      <c r="C10" s="24"/>
      <c r="D10" s="25"/>
      <c r="E10" s="26"/>
      <c r="F10" s="25"/>
      <c r="G10" s="25"/>
      <c r="H10" s="93"/>
      <c r="I10" s="94"/>
      <c r="J10" s="95"/>
      <c r="K10" s="94"/>
      <c r="L10" s="44"/>
      <c r="M10" s="98"/>
      <c r="N10" s="98"/>
      <c r="O10" s="102"/>
      <c r="P10" s="166"/>
      <c r="Q10" s="1">
        <v>600</v>
      </c>
      <c r="R10" s="1"/>
    </row>
    <row r="11" s="2" customFormat="1" ht="25" customHeight="1" spans="1:20">
      <c r="A11" s="18">
        <v>2</v>
      </c>
      <c r="B11" s="31" t="s">
        <v>59</v>
      </c>
      <c r="C11" s="20"/>
      <c r="D11" s="21"/>
      <c r="E11" s="32"/>
      <c r="F11" s="21"/>
      <c r="G11" s="21"/>
      <c r="H11" s="88"/>
      <c r="I11" s="89"/>
      <c r="J11" s="90"/>
      <c r="K11" s="89"/>
      <c r="L11" s="96">
        <v>-200000</v>
      </c>
      <c r="M11" s="97" t="s">
        <v>66</v>
      </c>
      <c r="N11" s="91"/>
      <c r="O11" s="103">
        <f>D11-I11-K11-L11-L12</f>
        <v>200000</v>
      </c>
      <c r="P11" s="174"/>
      <c r="Q11" s="2">
        <v>650</v>
      </c>
      <c r="S11" s="175"/>
      <c r="T11" s="175"/>
    </row>
    <row r="12" ht="11" customHeight="1" spans="1:18">
      <c r="A12" s="22"/>
      <c r="B12" s="30"/>
      <c r="C12" s="24"/>
      <c r="D12" s="25"/>
      <c r="E12" s="26"/>
      <c r="F12" s="25"/>
      <c r="G12" s="25"/>
      <c r="H12" s="93"/>
      <c r="I12" s="94"/>
      <c r="J12" s="95"/>
      <c r="K12" s="94"/>
      <c r="L12" s="104"/>
      <c r="M12" s="105"/>
      <c r="N12" s="98"/>
      <c r="O12" s="103"/>
      <c r="P12" s="166"/>
      <c r="R12" s="1"/>
    </row>
    <row r="13" s="2" customFormat="1" ht="27" customHeight="1" spans="1:20">
      <c r="A13" s="33">
        <v>3</v>
      </c>
      <c r="B13" s="19">
        <v>43062</v>
      </c>
      <c r="C13" s="20" t="s">
        <v>34</v>
      </c>
      <c r="D13" s="21">
        <v>521000</v>
      </c>
      <c r="E13" s="32"/>
      <c r="F13" s="21"/>
      <c r="G13" s="21">
        <v>11981192.21</v>
      </c>
      <c r="H13" s="88">
        <v>0.01</v>
      </c>
      <c r="I13" s="89">
        <f>D13*0.01</f>
        <v>5210</v>
      </c>
      <c r="J13" s="90"/>
      <c r="K13" s="89">
        <v>0</v>
      </c>
      <c r="L13" s="50">
        <v>1730</v>
      </c>
      <c r="M13" s="91"/>
      <c r="N13" s="91"/>
      <c r="O13" s="131">
        <f>D13-I13-K13-L13-L15</f>
        <v>514060</v>
      </c>
      <c r="P13" s="174"/>
      <c r="S13" s="175"/>
      <c r="T13" s="175"/>
    </row>
    <row r="14" s="2" customFormat="1" ht="30" customHeight="1" spans="1:20">
      <c r="A14" s="34"/>
      <c r="B14" s="28" t="s">
        <v>67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100"/>
      <c r="N14" s="106"/>
      <c r="O14" s="219"/>
      <c r="P14" s="174"/>
      <c r="S14" s="175"/>
      <c r="T14" s="175"/>
    </row>
    <row r="15" ht="12" customHeight="1" spans="1:18">
      <c r="A15" s="22"/>
      <c r="B15" s="23"/>
      <c r="C15" s="24"/>
      <c r="D15" s="25"/>
      <c r="E15" s="26"/>
      <c r="F15" s="25"/>
      <c r="G15" s="25"/>
      <c r="H15" s="93"/>
      <c r="I15" s="94"/>
      <c r="J15" s="95"/>
      <c r="K15" s="94"/>
      <c r="L15" s="220"/>
      <c r="M15" s="221"/>
      <c r="N15" s="98"/>
      <c r="O15" s="222"/>
      <c r="P15" s="166"/>
      <c r="R15" s="1"/>
    </row>
    <row r="16" ht="21" customHeight="1" spans="1:18">
      <c r="A16" s="22"/>
      <c r="B16" s="30" t="s">
        <v>1</v>
      </c>
      <c r="C16" s="24"/>
      <c r="D16" s="25"/>
      <c r="E16" s="26"/>
      <c r="F16" s="25"/>
      <c r="G16" s="25"/>
      <c r="H16" s="93"/>
      <c r="I16" s="94"/>
      <c r="J16" s="95"/>
      <c r="K16" s="94"/>
      <c r="L16" s="44"/>
      <c r="M16" s="98"/>
      <c r="N16" s="98"/>
      <c r="O16" s="102"/>
      <c r="P16" s="166"/>
      <c r="R16" s="1"/>
    </row>
    <row r="17" ht="35" customHeight="1" spans="1:18">
      <c r="A17" s="226">
        <v>4</v>
      </c>
      <c r="B17" s="23">
        <v>43143</v>
      </c>
      <c r="C17" s="24" t="s">
        <v>34</v>
      </c>
      <c r="D17" s="25">
        <v>10000000</v>
      </c>
      <c r="E17" s="26"/>
      <c r="F17" s="25"/>
      <c r="G17" s="25"/>
      <c r="H17" s="138">
        <v>0.01</v>
      </c>
      <c r="I17" s="94">
        <f>D17*H17</f>
        <v>100000</v>
      </c>
      <c r="J17" s="95"/>
      <c r="K17" s="94">
        <v>0</v>
      </c>
      <c r="L17" s="104"/>
      <c r="M17" s="105"/>
      <c r="N17" s="228" t="s">
        <v>68</v>
      </c>
      <c r="O17" s="229">
        <f>D17+D18-I17-I18-K17</f>
        <v>25413300</v>
      </c>
      <c r="P17" s="166"/>
      <c r="R17" s="1"/>
    </row>
    <row r="18" ht="21" customHeight="1" spans="1:18">
      <c r="A18" s="45"/>
      <c r="B18" s="23">
        <v>43144</v>
      </c>
      <c r="C18" s="24" t="s">
        <v>34</v>
      </c>
      <c r="D18" s="25">
        <v>15670000</v>
      </c>
      <c r="E18" s="26"/>
      <c r="F18" s="25"/>
      <c r="G18" s="25"/>
      <c r="H18" s="138">
        <v>0.01</v>
      </c>
      <c r="I18" s="94">
        <f>D18*H18</f>
        <v>156700</v>
      </c>
      <c r="J18" s="95"/>
      <c r="K18" s="94"/>
      <c r="L18" s="44"/>
      <c r="M18" s="98"/>
      <c r="N18" s="230"/>
      <c r="O18" s="231"/>
      <c r="P18" s="166"/>
      <c r="R18" s="1"/>
    </row>
    <row r="19" ht="21" customHeight="1" spans="1:18">
      <c r="A19" s="22"/>
      <c r="B19" s="23"/>
      <c r="C19" s="24"/>
      <c r="D19" s="25"/>
      <c r="E19" s="26"/>
      <c r="F19" s="25"/>
      <c r="G19" s="25"/>
      <c r="H19" s="93"/>
      <c r="I19" s="94"/>
      <c r="J19" s="95"/>
      <c r="K19" s="94"/>
      <c r="L19" s="44"/>
      <c r="M19" s="98"/>
      <c r="N19" s="98"/>
      <c r="O19" s="102"/>
      <c r="P19" s="166"/>
      <c r="R19" s="1"/>
    </row>
    <row r="20" ht="21" customHeight="1" spans="1:18">
      <c r="A20" s="22"/>
      <c r="B20" s="23"/>
      <c r="C20" s="24"/>
      <c r="D20" s="25"/>
      <c r="E20" s="26"/>
      <c r="F20" s="25"/>
      <c r="G20" s="25"/>
      <c r="H20" s="93"/>
      <c r="I20" s="94"/>
      <c r="J20" s="95"/>
      <c r="K20" s="94"/>
      <c r="L20" s="44"/>
      <c r="M20" s="98"/>
      <c r="N20" s="98"/>
      <c r="O20" s="102"/>
      <c r="P20" s="166"/>
      <c r="R20" s="1"/>
    </row>
    <row r="21" ht="21" customHeight="1" spans="1:16">
      <c r="A21" s="22"/>
      <c r="B21" s="23"/>
      <c r="C21" s="24"/>
      <c r="D21" s="25"/>
      <c r="E21" s="26"/>
      <c r="F21" s="25"/>
      <c r="G21" s="25"/>
      <c r="H21" s="93"/>
      <c r="I21" s="94"/>
      <c r="J21" s="95"/>
      <c r="K21" s="94"/>
      <c r="L21" s="44"/>
      <c r="M21" s="98"/>
      <c r="N21" s="98"/>
      <c r="O21" s="102"/>
      <c r="P21" s="166"/>
    </row>
    <row r="22" ht="21" customHeight="1" spans="1:18">
      <c r="A22" s="27"/>
      <c r="B22" s="54"/>
      <c r="C22" s="55"/>
      <c r="D22" s="44"/>
      <c r="E22" s="47"/>
      <c r="F22" s="44"/>
      <c r="G22" s="44"/>
      <c r="H22" s="98"/>
      <c r="I22" s="94"/>
      <c r="J22" s="27"/>
      <c r="K22" s="94"/>
      <c r="L22" s="44"/>
      <c r="M22" s="224"/>
      <c r="N22" s="224"/>
      <c r="O22" s="94"/>
      <c r="P22" s="166"/>
      <c r="Q22" s="177"/>
      <c r="R22" s="177"/>
    </row>
    <row r="23" ht="21" customHeight="1" spans="1:16">
      <c r="A23" s="27"/>
      <c r="B23" s="54"/>
      <c r="C23" s="55"/>
      <c r="D23" s="44"/>
      <c r="E23" s="47"/>
      <c r="F23" s="44"/>
      <c r="G23" s="44"/>
      <c r="H23" s="98"/>
      <c r="I23" s="94"/>
      <c r="J23" s="27"/>
      <c r="K23" s="94"/>
      <c r="L23" s="44"/>
      <c r="M23" s="98"/>
      <c r="N23" s="98"/>
      <c r="O23" s="94"/>
      <c r="P23" s="166"/>
    </row>
    <row r="24" ht="21" customHeight="1" spans="1:16">
      <c r="A24" s="27"/>
      <c r="B24" s="54"/>
      <c r="C24" s="55"/>
      <c r="D24" s="44"/>
      <c r="E24" s="47"/>
      <c r="F24" s="44"/>
      <c r="G24" s="44"/>
      <c r="H24" s="98"/>
      <c r="I24" s="94"/>
      <c r="J24" s="27"/>
      <c r="K24" s="94"/>
      <c r="L24" s="44"/>
      <c r="M24" s="98"/>
      <c r="N24" s="98"/>
      <c r="O24" s="94"/>
      <c r="P24" s="166"/>
    </row>
    <row r="25" ht="21" customHeight="1" spans="1:29">
      <c r="A25" s="27"/>
      <c r="B25" s="54"/>
      <c r="C25" s="55"/>
      <c r="D25" s="44"/>
      <c r="E25" s="47"/>
      <c r="F25" s="44"/>
      <c r="G25" s="44"/>
      <c r="H25" s="98"/>
      <c r="I25" s="94"/>
      <c r="J25" s="27"/>
      <c r="K25" s="94"/>
      <c r="L25" s="44"/>
      <c r="M25" s="98"/>
      <c r="N25" s="98"/>
      <c r="O25" s="94"/>
      <c r="P25" s="216"/>
      <c r="W25" s="4"/>
      <c r="X25" s="4"/>
      <c r="Y25" s="4"/>
      <c r="Z25" s="4"/>
      <c r="AA25" s="4"/>
      <c r="AB25" s="4"/>
      <c r="AC25" s="4"/>
    </row>
    <row r="26" s="4" customFormat="1" ht="21" customHeight="1" spans="1:29">
      <c r="A26" s="9" t="s">
        <v>42</v>
      </c>
      <c r="B26" s="9"/>
      <c r="C26" s="57" t="s">
        <v>43</v>
      </c>
      <c r="D26" s="58">
        <f t="shared" ref="D26:G26" si="0">SUM(D7:D25)</f>
        <v>26813000</v>
      </c>
      <c r="E26" s="59" t="s">
        <v>43</v>
      </c>
      <c r="F26" s="58">
        <f t="shared" si="0"/>
        <v>31255779.48</v>
      </c>
      <c r="G26" s="58">
        <f t="shared" si="0"/>
        <v>12701379.21</v>
      </c>
      <c r="H26" s="59" t="s">
        <v>43</v>
      </c>
      <c r="I26" s="58">
        <f t="shared" ref="I26:L26" si="1">SUM(I7:I25)</f>
        <v>268130</v>
      </c>
      <c r="J26" s="59" t="s">
        <v>43</v>
      </c>
      <c r="K26" s="58">
        <f t="shared" si="1"/>
        <v>0</v>
      </c>
      <c r="L26" s="58">
        <f t="shared" si="1"/>
        <v>42330</v>
      </c>
      <c r="M26" s="59" t="s">
        <v>43</v>
      </c>
      <c r="N26" s="59"/>
      <c r="O26" s="58">
        <f>SUM(O7:O25)</f>
        <v>26502540</v>
      </c>
      <c r="P26" s="166"/>
      <c r="Q26" s="225" t="s">
        <v>48</v>
      </c>
      <c r="R26" s="5"/>
      <c r="S26" s="5"/>
      <c r="T26" s="5"/>
      <c r="U26" s="1"/>
      <c r="V26" s="1"/>
      <c r="W26" s="1"/>
      <c r="X26" s="1"/>
      <c r="Y26" s="1"/>
      <c r="Z26" s="1"/>
      <c r="AA26" s="1"/>
      <c r="AB26" s="1"/>
      <c r="AC26" s="1"/>
    </row>
    <row r="27" ht="26.1" customHeight="1" spans="1:18">
      <c r="A27" s="60" t="s">
        <v>44</v>
      </c>
      <c r="B27" s="60"/>
      <c r="C27" s="27" t="s">
        <v>45</v>
      </c>
      <c r="D27" s="61">
        <f>O17</f>
        <v>25413300</v>
      </c>
      <c r="E27" s="61"/>
      <c r="F27" s="61"/>
      <c r="G27" s="61"/>
      <c r="H27" s="146" t="s">
        <v>60</v>
      </c>
      <c r="I27" s="146"/>
      <c r="J27" s="64" t="s">
        <v>61</v>
      </c>
      <c r="K27" s="64"/>
      <c r="L27" s="64"/>
      <c r="M27" s="64"/>
      <c r="N27" s="64"/>
      <c r="O27" s="64"/>
      <c r="P27" s="166"/>
      <c r="R27" s="1"/>
    </row>
    <row r="28" ht="26.1" customHeight="1" spans="1:20">
      <c r="A28" s="60"/>
      <c r="B28" s="60"/>
      <c r="C28" s="62" t="s">
        <v>49</v>
      </c>
      <c r="D28" s="63">
        <f>D27</f>
        <v>25413300</v>
      </c>
      <c r="E28" s="63"/>
      <c r="F28" s="63"/>
      <c r="G28" s="63"/>
      <c r="H28" s="150"/>
      <c r="I28" s="150"/>
      <c r="J28" s="27" t="s">
        <v>62</v>
      </c>
      <c r="K28" s="27"/>
      <c r="L28" s="27"/>
      <c r="M28" s="27"/>
      <c r="N28" s="27"/>
      <c r="O28" s="27"/>
      <c r="P28" s="166"/>
      <c r="R28" s="186"/>
      <c r="S28" s="187"/>
      <c r="T28" s="187"/>
    </row>
    <row r="29" ht="45" customHeight="1" spans="1:16">
      <c r="A29" s="64" t="s">
        <v>51</v>
      </c>
      <c r="B29" s="65"/>
      <c r="C29" s="227" t="s">
        <v>39</v>
      </c>
      <c r="D29" s="67" t="s">
        <v>63</v>
      </c>
      <c r="E29" s="67"/>
      <c r="F29" s="67"/>
      <c r="G29" s="67"/>
      <c r="H29" s="67"/>
      <c r="I29" s="67"/>
      <c r="J29" s="217"/>
      <c r="K29" s="217"/>
      <c r="L29" s="217"/>
      <c r="M29" s="217"/>
      <c r="N29" s="217"/>
      <c r="O29" s="218"/>
      <c r="P29" s="166"/>
    </row>
    <row r="30" ht="45" customHeight="1" spans="1:16">
      <c r="A30" s="9" t="s">
        <v>53</v>
      </c>
      <c r="B30" s="9"/>
      <c r="C30" s="68" t="s">
        <v>54</v>
      </c>
      <c r="D30" s="69"/>
      <c r="E30" s="69"/>
      <c r="F30" s="69"/>
      <c r="G30" s="69"/>
      <c r="H30" s="69"/>
      <c r="I30" s="69"/>
      <c r="J30" s="155"/>
      <c r="K30" s="155"/>
      <c r="L30" s="155"/>
      <c r="M30" s="155"/>
      <c r="N30" s="155"/>
      <c r="O30" s="156"/>
      <c r="P30" s="166"/>
    </row>
    <row r="31" ht="34" customHeight="1" spans="1:20">
      <c r="A31" s="9" t="s">
        <v>55</v>
      </c>
      <c r="B31" s="9"/>
      <c r="C31" s="70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157"/>
      <c r="P31" s="166"/>
      <c r="T31" s="186"/>
    </row>
    <row r="32" ht="45" customHeight="1" spans="1:16">
      <c r="A32" s="9" t="s">
        <v>56</v>
      </c>
      <c r="B32" s="9"/>
      <c r="C32" s="72" t="s">
        <v>57</v>
      </c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158"/>
      <c r="P32" s="166"/>
    </row>
    <row r="33" ht="42" customHeight="1" spans="1:15">
      <c r="A33" s="64" t="s">
        <v>58</v>
      </c>
      <c r="B33" s="64"/>
      <c r="C33" s="74"/>
      <c r="D33" s="74"/>
      <c r="E33" s="74"/>
      <c r="F33" s="74"/>
      <c r="G33" s="74"/>
      <c r="H33" s="74"/>
      <c r="I33" s="64" t="s">
        <v>65</v>
      </c>
      <c r="J33" s="64"/>
      <c r="K33" s="74"/>
      <c r="L33" s="74"/>
      <c r="M33" s="74"/>
      <c r="N33" s="74"/>
      <c r="O33" s="74"/>
    </row>
    <row r="36" spans="17:22">
      <c r="Q36" s="5"/>
      <c r="U36" s="5"/>
      <c r="V36" s="5"/>
    </row>
    <row r="37" spans="2:29">
      <c r="B37" s="1"/>
      <c r="D37" s="1"/>
      <c r="E37" s="1"/>
      <c r="F37" s="1"/>
      <c r="G37" s="1"/>
      <c r="I37" s="1"/>
      <c r="K37" s="1"/>
      <c r="L37" s="1"/>
      <c r="O37" s="1"/>
      <c r="P37" s="5"/>
      <c r="Q37" s="5"/>
      <c r="U37" s="5"/>
      <c r="V37" s="5"/>
      <c r="W37" s="5"/>
      <c r="X37" s="5"/>
      <c r="Y37" s="5"/>
      <c r="Z37" s="5"/>
      <c r="AA37" s="5"/>
      <c r="AB37" s="5"/>
      <c r="AC37" s="5"/>
    </row>
    <row r="38" s="5" customFormat="1"/>
    <row r="39" s="5" customFormat="1" spans="17:22">
      <c r="Q39" s="1"/>
      <c r="U39" s="1"/>
      <c r="V39" s="1"/>
    </row>
    <row r="40" s="5" customFormat="1" spans="16:29">
      <c r="P40" s="1"/>
      <c r="Q40" s="1"/>
      <c r="U40" s="1"/>
      <c r="V40" s="1"/>
      <c r="W40" s="1"/>
      <c r="X40" s="1"/>
      <c r="Y40" s="1"/>
      <c r="Z40" s="1"/>
      <c r="AA40" s="1"/>
      <c r="AB40" s="1"/>
      <c r="AC40" s="1"/>
    </row>
    <row r="72" spans="17:17">
      <c r="Q72" s="1">
        <v>480</v>
      </c>
    </row>
    <row r="73" spans="17:17">
      <c r="Q73" s="1">
        <v>300</v>
      </c>
    </row>
    <row r="74" spans="17:17">
      <c r="Q74" s="1">
        <v>300</v>
      </c>
    </row>
    <row r="75" spans="17:17">
      <c r="Q75" s="1">
        <v>650</v>
      </c>
    </row>
  </sheetData>
  <mergeCells count="51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B9:M9"/>
    <mergeCell ref="B14:M14"/>
    <mergeCell ref="A26:B26"/>
    <mergeCell ref="D27:G27"/>
    <mergeCell ref="J27:O27"/>
    <mergeCell ref="D28:G28"/>
    <mergeCell ref="J28:O28"/>
    <mergeCell ref="A29:B29"/>
    <mergeCell ref="D29:I29"/>
    <mergeCell ref="J29:O29"/>
    <mergeCell ref="A30:B30"/>
    <mergeCell ref="C30:O30"/>
    <mergeCell ref="A31:B31"/>
    <mergeCell ref="C31:O31"/>
    <mergeCell ref="A32:B32"/>
    <mergeCell ref="C32:O32"/>
    <mergeCell ref="A33:B33"/>
    <mergeCell ref="C33:H33"/>
    <mergeCell ref="I33:J33"/>
    <mergeCell ref="K33:O33"/>
    <mergeCell ref="A5:A6"/>
    <mergeCell ref="A13:A14"/>
    <mergeCell ref="A17:A18"/>
    <mergeCell ref="N17:N18"/>
    <mergeCell ref="O7:O8"/>
    <mergeCell ref="O13:O14"/>
    <mergeCell ref="O17:O18"/>
    <mergeCell ref="A27:B28"/>
    <mergeCell ref="H27:I28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75"/>
  <sheetViews>
    <sheetView topLeftCell="A10" workbookViewId="0">
      <selection activeCell="F20" sqref="F20"/>
    </sheetView>
  </sheetViews>
  <sheetFormatPr defaultColWidth="9" defaultRowHeight="13.5"/>
  <cols>
    <col min="1" max="1" width="3.63333333333333" style="1" customWidth="1"/>
    <col min="2" max="2" width="6.63333333333333" style="6" customWidth="1"/>
    <col min="3" max="3" width="3.63333333333333" style="1" customWidth="1"/>
    <col min="4" max="4" width="11.3833333333333" style="7" customWidth="1"/>
    <col min="5" max="5" width="5.75" style="6" customWidth="1"/>
    <col min="6" max="6" width="11.3833333333333" style="7" customWidth="1"/>
    <col min="7" max="7" width="10.3833333333333" style="7" customWidth="1"/>
    <col min="8" max="8" width="3.63333333333333" style="1" customWidth="1"/>
    <col min="9" max="9" width="9.75" style="7" customWidth="1"/>
    <col min="10" max="10" width="4.13333333333333" style="1" customWidth="1"/>
    <col min="11" max="11" width="7.13333333333333" style="7" customWidth="1"/>
    <col min="12" max="12" width="11.25" style="7" customWidth="1"/>
    <col min="13" max="14" width="5.5" style="1" customWidth="1"/>
    <col min="15" max="15" width="10.3083333333333" style="7" customWidth="1"/>
    <col min="16" max="16" width="11.1333333333333" style="1" customWidth="1"/>
    <col min="17" max="17" width="10.5" style="1" customWidth="1"/>
    <col min="18" max="18" width="6.25" style="5" customWidth="1"/>
    <col min="19" max="19" width="8.63333333333333" style="5" customWidth="1"/>
    <col min="20" max="20" width="23.75" style="5" customWidth="1"/>
    <col min="21" max="21" width="10.5" style="1" customWidth="1"/>
    <col min="22" max="22" width="11.8833333333333" style="1" customWidth="1"/>
    <col min="23" max="24" width="9" style="1"/>
    <col min="25" max="25" width="11.1333333333333" style="1" customWidth="1"/>
    <col min="26" max="26" width="11.25" style="1" customWidth="1"/>
    <col min="27" max="27" width="27" style="1" customWidth="1"/>
    <col min="28" max="28" width="21.3833333333333" style="1" customWidth="1"/>
    <col min="29" max="32" width="9" style="1"/>
    <col min="33" max="33" width="14.75" style="1" customWidth="1"/>
    <col min="34" max="16384" width="9" style="1"/>
  </cols>
  <sheetData>
    <row r="1" ht="24.95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163"/>
      <c r="Q1" s="30" t="s">
        <v>1</v>
      </c>
    </row>
    <row r="2" ht="24.95" customHeight="1" spans="1:36">
      <c r="A2" s="9" t="s">
        <v>2</v>
      </c>
      <c r="B2" s="9"/>
      <c r="C2" s="10" t="s">
        <v>3</v>
      </c>
      <c r="D2" s="11"/>
      <c r="E2" s="11"/>
      <c r="F2" s="11"/>
      <c r="G2" s="11"/>
      <c r="H2" s="11"/>
      <c r="I2" s="11"/>
      <c r="J2" s="11"/>
      <c r="K2" s="75"/>
      <c r="L2" s="76" t="s">
        <v>4</v>
      </c>
      <c r="M2" s="77"/>
      <c r="N2" s="78" t="s">
        <v>5</v>
      </c>
      <c r="O2" s="79"/>
      <c r="P2"/>
      <c r="Q2" s="164"/>
      <c r="R2" s="165"/>
      <c r="S2" s="165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</row>
    <row r="3" ht="24.95" customHeight="1" spans="1:36">
      <c r="A3" s="9" t="s">
        <v>6</v>
      </c>
      <c r="B3" s="9"/>
      <c r="C3" s="12">
        <v>44651113.55</v>
      </c>
      <c r="D3" s="13"/>
      <c r="E3" s="13"/>
      <c r="F3" s="14"/>
      <c r="G3" s="15" t="s">
        <v>7</v>
      </c>
      <c r="H3" s="80" t="s">
        <v>8</v>
      </c>
      <c r="I3" s="81"/>
      <c r="J3" s="81"/>
      <c r="K3" s="82"/>
      <c r="L3" s="9" t="s">
        <v>9</v>
      </c>
      <c r="M3" s="9"/>
      <c r="N3" s="83" t="s">
        <v>10</v>
      </c>
      <c r="O3" s="84"/>
      <c r="P3" s="166"/>
      <c r="Q3" s="167" t="s">
        <v>5</v>
      </c>
      <c r="R3" s="168">
        <v>26</v>
      </c>
      <c r="S3" s="169">
        <v>3030</v>
      </c>
      <c r="T3" s="170" t="s">
        <v>3</v>
      </c>
      <c r="U3" s="171" t="s">
        <v>8</v>
      </c>
      <c r="V3" s="169">
        <v>44651113.55</v>
      </c>
      <c r="W3" s="172" t="s">
        <v>11</v>
      </c>
      <c r="X3" s="172"/>
      <c r="Y3" s="189" t="s">
        <v>12</v>
      </c>
      <c r="Z3" s="190" t="s">
        <v>13</v>
      </c>
      <c r="AA3" s="190" t="s">
        <v>10</v>
      </c>
      <c r="AB3" s="191" t="s">
        <v>14</v>
      </c>
      <c r="AC3" s="192" t="s">
        <v>15</v>
      </c>
      <c r="AD3" s="193"/>
      <c r="AE3" s="166"/>
      <c r="AF3" s="166"/>
      <c r="AG3" s="166"/>
      <c r="AH3" s="166"/>
      <c r="AI3" s="166"/>
      <c r="AJ3" s="166"/>
    </row>
    <row r="4" ht="24.95" customHeight="1" spans="1:20">
      <c r="A4" s="9" t="s">
        <v>16</v>
      </c>
      <c r="B4" s="9"/>
      <c r="C4" s="76"/>
      <c r="D4" s="195"/>
      <c r="E4" s="195"/>
      <c r="F4" s="77"/>
      <c r="G4" s="15" t="s">
        <v>17</v>
      </c>
      <c r="H4" s="12"/>
      <c r="I4" s="13"/>
      <c r="J4" s="13"/>
      <c r="K4" s="14"/>
      <c r="L4" s="9" t="s">
        <v>18</v>
      </c>
      <c r="M4" s="9"/>
      <c r="N4" s="85">
        <v>3030</v>
      </c>
      <c r="O4" s="86"/>
      <c r="P4" s="166"/>
      <c r="Q4" s="173"/>
      <c r="R4" s="1"/>
      <c r="S4" s="1"/>
      <c r="T4" s="1"/>
    </row>
    <row r="5" ht="24.95" customHeight="1" spans="1:16">
      <c r="A5" s="9" t="s">
        <v>19</v>
      </c>
      <c r="B5" s="9" t="s">
        <v>20</v>
      </c>
      <c r="C5" s="9"/>
      <c r="D5" s="9"/>
      <c r="E5" s="9" t="s">
        <v>21</v>
      </c>
      <c r="F5" s="9"/>
      <c r="G5" s="16" t="s">
        <v>22</v>
      </c>
      <c r="H5" s="9" t="s">
        <v>23</v>
      </c>
      <c r="I5" s="9"/>
      <c r="J5" s="9" t="s">
        <v>24</v>
      </c>
      <c r="K5" s="9"/>
      <c r="L5" s="9" t="s">
        <v>25</v>
      </c>
      <c r="M5" s="9"/>
      <c r="N5" s="87" t="s">
        <v>26</v>
      </c>
      <c r="O5" s="87"/>
      <c r="P5" s="166"/>
    </row>
    <row r="6" ht="24.95" customHeight="1" spans="1:18">
      <c r="A6" s="9"/>
      <c r="B6" s="17" t="s">
        <v>27</v>
      </c>
      <c r="C6" s="9" t="s">
        <v>28</v>
      </c>
      <c r="D6" s="16" t="s">
        <v>29</v>
      </c>
      <c r="E6" s="17" t="s">
        <v>27</v>
      </c>
      <c r="F6" s="16" t="s">
        <v>29</v>
      </c>
      <c r="G6" s="16" t="s">
        <v>29</v>
      </c>
      <c r="H6" s="9" t="s">
        <v>30</v>
      </c>
      <c r="I6" s="16" t="s">
        <v>29</v>
      </c>
      <c r="J6" s="9" t="s">
        <v>31</v>
      </c>
      <c r="K6" s="15" t="s">
        <v>29</v>
      </c>
      <c r="L6" s="16" t="s">
        <v>29</v>
      </c>
      <c r="M6" s="9" t="s">
        <v>32</v>
      </c>
      <c r="N6" s="87" t="s">
        <v>33</v>
      </c>
      <c r="O6" s="87" t="s">
        <v>29</v>
      </c>
      <c r="P6" s="166"/>
      <c r="R6" s="1"/>
    </row>
    <row r="7" ht="33.75" customHeight="1" spans="1:18">
      <c r="A7" s="18">
        <v>1</v>
      </c>
      <c r="B7" s="19">
        <v>42759</v>
      </c>
      <c r="C7" s="20" t="s">
        <v>34</v>
      </c>
      <c r="D7" s="21">
        <v>622000</v>
      </c>
      <c r="E7" s="19">
        <v>42479</v>
      </c>
      <c r="F7" s="21">
        <v>31255779.48</v>
      </c>
      <c r="G7" s="21">
        <v>720187</v>
      </c>
      <c r="H7" s="88">
        <v>0.01</v>
      </c>
      <c r="I7" s="89">
        <f>D7*0.01</f>
        <v>6220</v>
      </c>
      <c r="J7" s="90"/>
      <c r="K7" s="89">
        <v>0</v>
      </c>
      <c r="L7" s="50">
        <v>40600</v>
      </c>
      <c r="M7" s="91" t="s">
        <v>35</v>
      </c>
      <c r="N7" s="98"/>
      <c r="O7" s="92">
        <f>D7-I7-K7-L7-L8</f>
        <v>375180</v>
      </c>
      <c r="P7" s="166"/>
      <c r="R7" s="1"/>
    </row>
    <row r="8" ht="24.95" customHeight="1" spans="1:18">
      <c r="A8" s="22"/>
      <c r="B8" s="23"/>
      <c r="C8" s="24"/>
      <c r="D8" s="25"/>
      <c r="E8" s="26"/>
      <c r="F8" s="25"/>
      <c r="G8" s="25"/>
      <c r="H8" s="93"/>
      <c r="I8" s="94"/>
      <c r="J8" s="95"/>
      <c r="K8" s="94"/>
      <c r="L8" s="96">
        <v>200000</v>
      </c>
      <c r="M8" s="97" t="s">
        <v>37</v>
      </c>
      <c r="N8" s="98"/>
      <c r="O8" s="99"/>
      <c r="P8" s="166"/>
      <c r="R8" s="1"/>
    </row>
    <row r="9" ht="60" customHeight="1" spans="1:18">
      <c r="A9" s="27"/>
      <c r="B9" s="28" t="s">
        <v>38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100"/>
      <c r="N9" s="101"/>
      <c r="O9" s="102"/>
      <c r="P9" s="166"/>
      <c r="R9" s="1"/>
    </row>
    <row r="10" ht="8" customHeight="1" spans="1:18">
      <c r="A10" s="22"/>
      <c r="B10" s="30"/>
      <c r="C10" s="24"/>
      <c r="D10" s="25"/>
      <c r="E10" s="26"/>
      <c r="F10" s="25"/>
      <c r="G10" s="25"/>
      <c r="H10" s="93"/>
      <c r="I10" s="94"/>
      <c r="J10" s="95"/>
      <c r="K10" s="94"/>
      <c r="L10" s="44"/>
      <c r="M10" s="98"/>
      <c r="N10" s="98"/>
      <c r="O10" s="102"/>
      <c r="P10" s="166"/>
      <c r="R10" s="1"/>
    </row>
    <row r="11" s="2" customFormat="1" ht="25" customHeight="1" spans="1:20">
      <c r="A11" s="18">
        <v>2</v>
      </c>
      <c r="B11" s="31" t="s">
        <v>59</v>
      </c>
      <c r="C11" s="20"/>
      <c r="D11" s="21"/>
      <c r="E11" s="32"/>
      <c r="F11" s="21"/>
      <c r="G11" s="21"/>
      <c r="H11" s="88"/>
      <c r="I11" s="89"/>
      <c r="J11" s="90"/>
      <c r="K11" s="89"/>
      <c r="L11" s="96">
        <v>-200000</v>
      </c>
      <c r="M11" s="97" t="s">
        <v>66</v>
      </c>
      <c r="N11" s="91"/>
      <c r="O11" s="103">
        <f>D11-I11-K11-L11-L12</f>
        <v>200000</v>
      </c>
      <c r="P11" s="174"/>
      <c r="Q11" s="1"/>
      <c r="S11" s="175"/>
      <c r="T11" s="175"/>
    </row>
    <row r="12" ht="11" customHeight="1" spans="1:18">
      <c r="A12" s="22"/>
      <c r="B12" s="30"/>
      <c r="C12" s="24"/>
      <c r="D12" s="25"/>
      <c r="E12" s="26"/>
      <c r="F12" s="25"/>
      <c r="G12" s="25"/>
      <c r="H12" s="93"/>
      <c r="I12" s="94"/>
      <c r="J12" s="95"/>
      <c r="K12" s="94"/>
      <c r="L12" s="104"/>
      <c r="M12" s="105"/>
      <c r="N12" s="98"/>
      <c r="O12" s="103"/>
      <c r="P12" s="166"/>
      <c r="R12" s="1"/>
    </row>
    <row r="13" s="2" customFormat="1" ht="27" customHeight="1" spans="1:20">
      <c r="A13" s="33">
        <v>3</v>
      </c>
      <c r="B13" s="19">
        <v>43062</v>
      </c>
      <c r="C13" s="20" t="s">
        <v>34</v>
      </c>
      <c r="D13" s="21">
        <v>521000</v>
      </c>
      <c r="E13" s="32"/>
      <c r="F13" s="21"/>
      <c r="G13" s="21">
        <v>11981192.21</v>
      </c>
      <c r="H13" s="88">
        <v>0.01</v>
      </c>
      <c r="I13" s="89">
        <f>D13*0.01</f>
        <v>5210</v>
      </c>
      <c r="J13" s="90"/>
      <c r="K13" s="89">
        <v>0</v>
      </c>
      <c r="L13" s="50">
        <v>1730</v>
      </c>
      <c r="M13" s="91"/>
      <c r="N13" s="91"/>
      <c r="O13" s="131">
        <f>D13-I13-K13-L13-L15</f>
        <v>514060</v>
      </c>
      <c r="P13" s="174"/>
      <c r="Q13" s="1"/>
      <c r="S13" s="175"/>
      <c r="T13" s="175"/>
    </row>
    <row r="14" s="2" customFormat="1" ht="30" customHeight="1" spans="1:20">
      <c r="A14" s="34"/>
      <c r="B14" s="28" t="s">
        <v>67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100"/>
      <c r="N14" s="106"/>
      <c r="O14" s="219"/>
      <c r="P14" s="174"/>
      <c r="S14" s="175"/>
      <c r="T14" s="175"/>
    </row>
    <row r="15" ht="12" customHeight="1" spans="1:18">
      <c r="A15" s="22"/>
      <c r="B15" s="23"/>
      <c r="C15" s="24"/>
      <c r="D15" s="25"/>
      <c r="E15" s="26"/>
      <c r="F15" s="25"/>
      <c r="G15" s="25"/>
      <c r="H15" s="93"/>
      <c r="I15" s="94"/>
      <c r="J15" s="95"/>
      <c r="K15" s="94"/>
      <c r="L15" s="220"/>
      <c r="M15" s="221"/>
      <c r="N15" s="98"/>
      <c r="O15" s="222"/>
      <c r="P15" s="166"/>
      <c r="R15" s="1"/>
    </row>
    <row r="16" ht="21" customHeight="1" spans="1:18">
      <c r="A16" s="22"/>
      <c r="B16" s="30"/>
      <c r="C16" s="24"/>
      <c r="D16" s="25"/>
      <c r="E16" s="26"/>
      <c r="F16" s="25"/>
      <c r="G16" s="25"/>
      <c r="H16" s="93"/>
      <c r="I16" s="94"/>
      <c r="J16" s="95"/>
      <c r="K16" s="94"/>
      <c r="L16" s="44"/>
      <c r="M16" s="98"/>
      <c r="N16" s="98"/>
      <c r="O16" s="102"/>
      <c r="P16" s="166"/>
      <c r="R16" s="1"/>
    </row>
    <row r="17" ht="35" customHeight="1" spans="1:18">
      <c r="A17" s="33">
        <v>4</v>
      </c>
      <c r="B17" s="19">
        <v>43143</v>
      </c>
      <c r="C17" s="20" t="s">
        <v>34</v>
      </c>
      <c r="D17" s="21">
        <v>10000000</v>
      </c>
      <c r="E17" s="32"/>
      <c r="F17" s="21"/>
      <c r="G17" s="21"/>
      <c r="H17" s="112">
        <v>0.01</v>
      </c>
      <c r="I17" s="89">
        <f t="shared" ref="I17:I21" si="0">D17*H17</f>
        <v>100000</v>
      </c>
      <c r="J17" s="108"/>
      <c r="K17" s="89">
        <v>0</v>
      </c>
      <c r="L17" s="109"/>
      <c r="M17" s="87"/>
      <c r="N17" s="110" t="s">
        <v>68</v>
      </c>
      <c r="O17" s="111">
        <f>D17+D18-I17-I18-K17</f>
        <v>25413300</v>
      </c>
      <c r="P17" s="166"/>
      <c r="R17" s="1"/>
    </row>
    <row r="18" ht="21" customHeight="1" spans="1:18">
      <c r="A18" s="34"/>
      <c r="B18" s="19">
        <v>43144</v>
      </c>
      <c r="C18" s="20" t="s">
        <v>34</v>
      </c>
      <c r="D18" s="21">
        <v>15670000</v>
      </c>
      <c r="E18" s="32"/>
      <c r="F18" s="21"/>
      <c r="G18" s="21"/>
      <c r="H18" s="112">
        <v>0.01</v>
      </c>
      <c r="I18" s="89">
        <f t="shared" si="0"/>
        <v>156700</v>
      </c>
      <c r="J18" s="108"/>
      <c r="K18" s="89"/>
      <c r="L18" s="50"/>
      <c r="M18" s="91"/>
      <c r="N18" s="113"/>
      <c r="O18" s="114"/>
      <c r="P18" s="166"/>
      <c r="R18" s="1"/>
    </row>
    <row r="19" ht="21" customHeight="1" spans="1:18">
      <c r="A19" s="22"/>
      <c r="B19" s="30" t="s">
        <v>1</v>
      </c>
      <c r="C19" s="24"/>
      <c r="D19" s="25"/>
      <c r="E19" s="26"/>
      <c r="F19" s="25"/>
      <c r="G19" s="25"/>
      <c r="H19" s="93"/>
      <c r="I19" s="94"/>
      <c r="J19" s="95"/>
      <c r="K19" s="94"/>
      <c r="L19" s="44"/>
      <c r="M19" s="98"/>
      <c r="N19" s="98"/>
      <c r="O19" s="102"/>
      <c r="P19" s="166"/>
      <c r="R19" s="1"/>
    </row>
    <row r="20" ht="36" customHeight="1" spans="1:18">
      <c r="A20" s="22">
        <v>5</v>
      </c>
      <c r="B20" s="23">
        <v>43498</v>
      </c>
      <c r="C20" s="24" t="s">
        <v>34</v>
      </c>
      <c r="D20" s="25">
        <v>6567000</v>
      </c>
      <c r="E20" s="26"/>
      <c r="F20" s="25"/>
      <c r="G20" s="25"/>
      <c r="H20" s="138">
        <v>0.01</v>
      </c>
      <c r="I20" s="94">
        <f t="shared" si="0"/>
        <v>65670</v>
      </c>
      <c r="J20" s="95"/>
      <c r="K20" s="94">
        <v>0</v>
      </c>
      <c r="L20" s="115">
        <f>ROUNDUP(D20*1%,0)</f>
        <v>65670</v>
      </c>
      <c r="M20" s="116" t="s">
        <v>69</v>
      </c>
      <c r="N20" s="101"/>
      <c r="O20" s="123">
        <f>D20-I20-K20-L20</f>
        <v>6435660</v>
      </c>
      <c r="P20" s="166"/>
      <c r="R20" s="1"/>
    </row>
    <row r="21" ht="21" customHeight="1" spans="1:16">
      <c r="A21" s="22"/>
      <c r="B21" s="23"/>
      <c r="C21" s="24"/>
      <c r="D21" s="25"/>
      <c r="E21" s="26"/>
      <c r="F21" s="25"/>
      <c r="G21" s="25"/>
      <c r="H21" s="138"/>
      <c r="I21" s="94"/>
      <c r="J21" s="95"/>
      <c r="K21" s="94"/>
      <c r="L21" s="44"/>
      <c r="M21" s="98"/>
      <c r="N21" s="101"/>
      <c r="O21" s="223"/>
      <c r="P21" s="166"/>
    </row>
    <row r="22" ht="21" customHeight="1" spans="1:18">
      <c r="A22" s="27"/>
      <c r="B22" s="54"/>
      <c r="C22" s="55"/>
      <c r="D22" s="44"/>
      <c r="E22" s="47"/>
      <c r="F22" s="44"/>
      <c r="G22" s="44"/>
      <c r="H22" s="98"/>
      <c r="I22" s="94"/>
      <c r="J22" s="27"/>
      <c r="K22" s="94"/>
      <c r="L22" s="44"/>
      <c r="M22" s="224"/>
      <c r="N22" s="224"/>
      <c r="O22" s="94"/>
      <c r="P22" s="166"/>
      <c r="Q22" s="177"/>
      <c r="R22" s="177"/>
    </row>
    <row r="23" ht="21" customHeight="1" spans="1:16">
      <c r="A23" s="27"/>
      <c r="B23" s="54"/>
      <c r="C23" s="55"/>
      <c r="D23" s="44"/>
      <c r="E23" s="47"/>
      <c r="F23" s="44"/>
      <c r="G23" s="44"/>
      <c r="H23" s="98"/>
      <c r="I23" s="94"/>
      <c r="J23" s="27"/>
      <c r="K23" s="94"/>
      <c r="L23" s="44"/>
      <c r="M23" s="98"/>
      <c r="N23" s="98"/>
      <c r="O23" s="94"/>
      <c r="P23" s="166"/>
    </row>
    <row r="24" ht="21" customHeight="1" spans="1:16">
      <c r="A24" s="27"/>
      <c r="B24" s="54"/>
      <c r="C24" s="55"/>
      <c r="D24" s="44"/>
      <c r="E24" s="47"/>
      <c r="F24" s="44"/>
      <c r="G24" s="44"/>
      <c r="H24" s="98"/>
      <c r="I24" s="94"/>
      <c r="J24" s="27"/>
      <c r="K24" s="94"/>
      <c r="L24" s="44"/>
      <c r="M24" s="98"/>
      <c r="N24" s="98"/>
      <c r="O24" s="94"/>
      <c r="P24" s="166"/>
    </row>
    <row r="25" ht="21" customHeight="1" spans="1:29">
      <c r="A25" s="27"/>
      <c r="B25" s="54"/>
      <c r="C25" s="55"/>
      <c r="D25" s="44"/>
      <c r="E25" s="47"/>
      <c r="F25" s="44"/>
      <c r="G25" s="44"/>
      <c r="H25" s="98"/>
      <c r="I25" s="94"/>
      <c r="J25" s="27"/>
      <c r="K25" s="94"/>
      <c r="L25" s="44"/>
      <c r="M25" s="98"/>
      <c r="N25" s="98"/>
      <c r="O25" s="94"/>
      <c r="P25" s="216"/>
      <c r="W25" s="4"/>
      <c r="X25" s="4"/>
      <c r="Y25" s="4"/>
      <c r="Z25" s="4"/>
      <c r="AA25" s="4"/>
      <c r="AB25" s="4"/>
      <c r="AC25" s="4"/>
    </row>
    <row r="26" s="4" customFormat="1" ht="22" customHeight="1" spans="1:29">
      <c r="A26" s="9" t="s">
        <v>42</v>
      </c>
      <c r="B26" s="9"/>
      <c r="C26" s="57" t="s">
        <v>43</v>
      </c>
      <c r="D26" s="58">
        <f t="shared" ref="D26:G26" si="1">SUM(D7:D25)</f>
        <v>33380000</v>
      </c>
      <c r="E26" s="59" t="s">
        <v>43</v>
      </c>
      <c r="F26" s="58">
        <f t="shared" si="1"/>
        <v>31255779.48</v>
      </c>
      <c r="G26" s="58">
        <f t="shared" si="1"/>
        <v>12701379.21</v>
      </c>
      <c r="H26" s="59" t="s">
        <v>43</v>
      </c>
      <c r="I26" s="58">
        <f t="shared" ref="I26:L26" si="2">SUM(I7:I25)</f>
        <v>333800</v>
      </c>
      <c r="J26" s="59" t="s">
        <v>43</v>
      </c>
      <c r="K26" s="58">
        <f t="shared" si="2"/>
        <v>0</v>
      </c>
      <c r="L26" s="58">
        <f t="shared" si="2"/>
        <v>108000</v>
      </c>
      <c r="M26" s="59" t="s">
        <v>43</v>
      </c>
      <c r="N26" s="59"/>
      <c r="O26" s="58">
        <f>SUM(O7:O25)</f>
        <v>32938200</v>
      </c>
      <c r="P26" s="166"/>
      <c r="Q26" s="225" t="s">
        <v>48</v>
      </c>
      <c r="R26" s="5"/>
      <c r="S26" s="5"/>
      <c r="T26" s="5"/>
      <c r="U26" s="1"/>
      <c r="V26" s="1"/>
      <c r="W26" s="1"/>
      <c r="X26" s="1"/>
      <c r="Y26" s="1"/>
      <c r="Z26" s="1"/>
      <c r="AA26" s="1"/>
      <c r="AB26" s="1"/>
      <c r="AC26" s="1"/>
    </row>
    <row r="27" ht="20" customHeight="1" spans="1:18">
      <c r="A27" s="60" t="s">
        <v>44</v>
      </c>
      <c r="B27" s="60"/>
      <c r="C27" s="27" t="s">
        <v>45</v>
      </c>
      <c r="D27" s="61">
        <f>O20</f>
        <v>6435660</v>
      </c>
      <c r="E27" s="61"/>
      <c r="F27" s="61"/>
      <c r="G27" s="61"/>
      <c r="H27" s="146" t="s">
        <v>60</v>
      </c>
      <c r="I27" s="146"/>
      <c r="J27" s="147" t="s">
        <v>70</v>
      </c>
      <c r="K27" s="148"/>
      <c r="L27" s="148"/>
      <c r="M27" s="148"/>
      <c r="N27" s="148"/>
      <c r="O27" s="149"/>
      <c r="P27" s="166"/>
      <c r="R27" s="1"/>
    </row>
    <row r="28" ht="20" customHeight="1" spans="1:20">
      <c r="A28" s="60"/>
      <c r="B28" s="60"/>
      <c r="C28" s="62" t="s">
        <v>49</v>
      </c>
      <c r="D28" s="63">
        <f>D27</f>
        <v>6435660</v>
      </c>
      <c r="E28" s="63"/>
      <c r="F28" s="63"/>
      <c r="G28" s="63"/>
      <c r="H28" s="150"/>
      <c r="I28" s="150"/>
      <c r="J28" s="151"/>
      <c r="K28" s="152"/>
      <c r="L28" s="152"/>
      <c r="M28" s="152"/>
      <c r="N28" s="152"/>
      <c r="O28" s="153"/>
      <c r="P28" s="166"/>
      <c r="R28" s="186"/>
      <c r="S28" s="187"/>
      <c r="T28" s="187"/>
    </row>
    <row r="29" ht="40" customHeight="1" spans="1:16">
      <c r="A29" s="64" t="s">
        <v>51</v>
      </c>
      <c r="B29" s="65"/>
      <c r="C29" s="66" t="s">
        <v>63</v>
      </c>
      <c r="D29" s="67"/>
      <c r="E29" s="67"/>
      <c r="F29" s="67"/>
      <c r="G29" s="67"/>
      <c r="H29" s="67"/>
      <c r="I29" s="67"/>
      <c r="J29" s="217"/>
      <c r="K29" s="217"/>
      <c r="L29" s="217"/>
      <c r="M29" s="217"/>
      <c r="N29" s="217"/>
      <c r="O29" s="218"/>
      <c r="P29" s="166"/>
    </row>
    <row r="30" ht="40" customHeight="1" spans="1:16">
      <c r="A30" s="9" t="s">
        <v>53</v>
      </c>
      <c r="B30" s="9"/>
      <c r="C30" s="68" t="s">
        <v>54</v>
      </c>
      <c r="D30" s="69"/>
      <c r="E30" s="69"/>
      <c r="F30" s="69"/>
      <c r="G30" s="69"/>
      <c r="H30" s="69"/>
      <c r="I30" s="69"/>
      <c r="J30" s="155"/>
      <c r="K30" s="155"/>
      <c r="L30" s="155"/>
      <c r="M30" s="155"/>
      <c r="N30" s="155"/>
      <c r="O30" s="156"/>
      <c r="P30" s="166"/>
    </row>
    <row r="31" ht="40" customHeight="1" spans="1:20">
      <c r="A31" s="9" t="s">
        <v>55</v>
      </c>
      <c r="B31" s="9"/>
      <c r="C31" s="70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157"/>
      <c r="P31" s="166"/>
      <c r="T31" s="186"/>
    </row>
    <row r="32" ht="40" customHeight="1" spans="1:16">
      <c r="A32" s="9" t="s">
        <v>56</v>
      </c>
      <c r="B32" s="9"/>
      <c r="C32" s="72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158"/>
      <c r="P32" s="166"/>
    </row>
    <row r="33" ht="40" customHeight="1" spans="1:15">
      <c r="A33" s="64" t="s">
        <v>58</v>
      </c>
      <c r="B33" s="64"/>
      <c r="C33" s="74"/>
      <c r="D33" s="74"/>
      <c r="E33" s="74"/>
      <c r="F33" s="74"/>
      <c r="G33" s="74"/>
      <c r="H33" s="74"/>
      <c r="I33" s="64" t="s">
        <v>65</v>
      </c>
      <c r="J33" s="64"/>
      <c r="K33" s="74"/>
      <c r="L33" s="74"/>
      <c r="M33" s="74"/>
      <c r="N33" s="74"/>
      <c r="O33" s="74"/>
    </row>
    <row r="36" spans="17:22">
      <c r="Q36" s="5"/>
      <c r="U36" s="5"/>
      <c r="V36" s="5"/>
    </row>
    <row r="37" spans="2:29">
      <c r="B37" s="1"/>
      <c r="D37" s="1"/>
      <c r="E37" s="1"/>
      <c r="F37" s="1"/>
      <c r="G37" s="1"/>
      <c r="I37" s="1"/>
      <c r="K37" s="1"/>
      <c r="L37" s="1"/>
      <c r="O37" s="1"/>
      <c r="P37" s="5"/>
      <c r="Q37" s="5"/>
      <c r="U37" s="5"/>
      <c r="V37" s="5"/>
      <c r="W37" s="5"/>
      <c r="X37" s="5"/>
      <c r="Y37" s="5"/>
      <c r="Z37" s="5"/>
      <c r="AA37" s="5"/>
      <c r="AB37" s="5"/>
      <c r="AC37" s="5"/>
    </row>
    <row r="38" s="5" customFormat="1"/>
    <row r="39" s="5" customFormat="1" spans="17:22">
      <c r="Q39" s="1"/>
      <c r="U39" s="1"/>
      <c r="V39" s="1"/>
    </row>
    <row r="40" s="5" customFormat="1" spans="16:29">
      <c r="P40" s="1"/>
      <c r="Q40" s="1"/>
      <c r="U40" s="1"/>
      <c r="V40" s="1"/>
      <c r="W40" s="1"/>
      <c r="X40" s="1"/>
      <c r="Y40" s="1"/>
      <c r="Z40" s="1"/>
      <c r="AA40" s="1"/>
      <c r="AB40" s="1"/>
      <c r="AC40" s="1"/>
    </row>
    <row r="72" spans="17:17">
      <c r="Q72" s="1">
        <v>480</v>
      </c>
    </row>
    <row r="73" spans="17:17">
      <c r="Q73" s="1">
        <v>300</v>
      </c>
    </row>
    <row r="74" spans="17:17">
      <c r="Q74" s="1">
        <v>300</v>
      </c>
    </row>
    <row r="75" spans="17:17">
      <c r="Q75" s="1">
        <v>650</v>
      </c>
    </row>
  </sheetData>
  <mergeCells count="50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B9:M9"/>
    <mergeCell ref="B14:M14"/>
    <mergeCell ref="A26:B26"/>
    <mergeCell ref="D27:G27"/>
    <mergeCell ref="D28:G28"/>
    <mergeCell ref="A29:B29"/>
    <mergeCell ref="C29:I29"/>
    <mergeCell ref="J29:O29"/>
    <mergeCell ref="A30:B30"/>
    <mergeCell ref="C30:O30"/>
    <mergeCell ref="A31:B31"/>
    <mergeCell ref="C31:O31"/>
    <mergeCell ref="A32:B32"/>
    <mergeCell ref="C32:O32"/>
    <mergeCell ref="A33:B33"/>
    <mergeCell ref="C33:H33"/>
    <mergeCell ref="I33:J33"/>
    <mergeCell ref="K33:O33"/>
    <mergeCell ref="A5:A6"/>
    <mergeCell ref="A13:A14"/>
    <mergeCell ref="A17:A18"/>
    <mergeCell ref="N17:N18"/>
    <mergeCell ref="O7:O8"/>
    <mergeCell ref="O13:O14"/>
    <mergeCell ref="O17:O18"/>
    <mergeCell ref="A27:B28"/>
    <mergeCell ref="H27:I28"/>
    <mergeCell ref="J27:O28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74"/>
  <sheetViews>
    <sheetView workbookViewId="0">
      <selection activeCell="E21" sqref="E21"/>
    </sheetView>
  </sheetViews>
  <sheetFormatPr defaultColWidth="9" defaultRowHeight="13.5"/>
  <cols>
    <col min="1" max="1" width="3.63333333333333" style="1" customWidth="1"/>
    <col min="2" max="2" width="6.63333333333333" style="6" customWidth="1"/>
    <col min="3" max="3" width="3.63333333333333" style="1" customWidth="1"/>
    <col min="4" max="4" width="11.3833333333333" style="7" customWidth="1"/>
    <col min="5" max="5" width="5.75" style="6" customWidth="1"/>
    <col min="6" max="6" width="11.3833333333333" style="7" customWidth="1"/>
    <col min="7" max="7" width="10.3833333333333" style="7" customWidth="1"/>
    <col min="8" max="8" width="3.63333333333333" style="1" customWidth="1"/>
    <col min="9" max="9" width="9.75" style="7" customWidth="1"/>
    <col min="10" max="10" width="4.13333333333333" style="1" customWidth="1"/>
    <col min="11" max="11" width="7.13333333333333" style="7" customWidth="1"/>
    <col min="12" max="12" width="11.25" style="7" customWidth="1"/>
    <col min="13" max="14" width="5.5" style="1" customWidth="1"/>
    <col min="15" max="15" width="10.3083333333333" style="7" customWidth="1"/>
    <col min="16" max="16" width="11.1333333333333" style="1" customWidth="1"/>
    <col min="17" max="17" width="23.8833333333333" style="1" customWidth="1"/>
    <col min="18" max="18" width="6.25" style="5" customWidth="1"/>
    <col min="19" max="19" width="8.63333333333333" style="5" customWidth="1"/>
    <col min="20" max="20" width="23.75" style="5" customWidth="1"/>
    <col min="21" max="21" width="10.5" style="1" customWidth="1"/>
    <col min="22" max="22" width="11.8833333333333" style="1" customWidth="1"/>
    <col min="23" max="24" width="9" style="1"/>
    <col min="25" max="25" width="11.1333333333333" style="1" customWidth="1"/>
    <col min="26" max="26" width="11.25" style="1" customWidth="1"/>
    <col min="27" max="27" width="27" style="1" customWidth="1"/>
    <col min="28" max="28" width="21.3833333333333" style="1" customWidth="1"/>
    <col min="29" max="32" width="9" style="1"/>
    <col min="33" max="33" width="14.75" style="1" customWidth="1"/>
    <col min="34" max="16384" width="9" style="1"/>
  </cols>
  <sheetData>
    <row r="1" ht="24.95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163"/>
      <c r="Q1" s="30" t="s">
        <v>1</v>
      </c>
    </row>
    <row r="2" ht="24.95" customHeight="1" spans="1:36">
      <c r="A2" s="9" t="s">
        <v>2</v>
      </c>
      <c r="B2" s="9"/>
      <c r="C2" s="10" t="s">
        <v>71</v>
      </c>
      <c r="D2" s="11"/>
      <c r="E2" s="11"/>
      <c r="F2" s="11"/>
      <c r="G2" s="11"/>
      <c r="H2" s="11"/>
      <c r="I2" s="11"/>
      <c r="J2" s="11"/>
      <c r="K2" s="75"/>
      <c r="L2" s="76" t="s">
        <v>4</v>
      </c>
      <c r="M2" s="77"/>
      <c r="N2" s="78" t="s">
        <v>5</v>
      </c>
      <c r="O2" s="79"/>
      <c r="P2"/>
      <c r="Q2" s="164"/>
      <c r="R2" s="165"/>
      <c r="S2" s="165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</row>
    <row r="3" ht="24.95" customHeight="1" spans="1:36">
      <c r="A3" s="9" t="s">
        <v>6</v>
      </c>
      <c r="B3" s="9"/>
      <c r="C3" s="12">
        <v>44651113.55</v>
      </c>
      <c r="D3" s="13"/>
      <c r="E3" s="13"/>
      <c r="F3" s="14"/>
      <c r="G3" s="15" t="s">
        <v>7</v>
      </c>
      <c r="H3" s="80" t="s">
        <v>8</v>
      </c>
      <c r="I3" s="81"/>
      <c r="J3" s="81"/>
      <c r="K3" s="82"/>
      <c r="L3" s="9" t="s">
        <v>9</v>
      </c>
      <c r="M3" s="9"/>
      <c r="N3" s="83" t="s">
        <v>10</v>
      </c>
      <c r="O3" s="84"/>
      <c r="P3" s="166"/>
      <c r="Q3" s="167" t="s">
        <v>5</v>
      </c>
      <c r="R3" s="168">
        <v>26</v>
      </c>
      <c r="S3" s="169">
        <v>3030</v>
      </c>
      <c r="T3" s="170" t="s">
        <v>3</v>
      </c>
      <c r="U3" s="171" t="s">
        <v>8</v>
      </c>
      <c r="V3" s="169">
        <v>44651113.55</v>
      </c>
      <c r="W3" s="172" t="s">
        <v>11</v>
      </c>
      <c r="X3" s="172"/>
      <c r="Y3" s="189" t="s">
        <v>12</v>
      </c>
      <c r="Z3" s="190" t="s">
        <v>13</v>
      </c>
      <c r="AA3" s="190" t="s">
        <v>10</v>
      </c>
      <c r="AB3" s="191" t="s">
        <v>14</v>
      </c>
      <c r="AC3" s="192" t="s">
        <v>15</v>
      </c>
      <c r="AD3" s="193"/>
      <c r="AE3" s="166"/>
      <c r="AF3" s="166"/>
      <c r="AG3" s="166"/>
      <c r="AH3" s="166"/>
      <c r="AI3" s="166"/>
      <c r="AJ3" s="166"/>
    </row>
    <row r="4" ht="24.95" customHeight="1" spans="1:20">
      <c r="A4" s="9" t="s">
        <v>16</v>
      </c>
      <c r="B4" s="9"/>
      <c r="C4" s="76"/>
      <c r="D4" s="195"/>
      <c r="E4" s="195"/>
      <c r="F4" s="77"/>
      <c r="G4" s="15" t="s">
        <v>17</v>
      </c>
      <c r="H4" s="12"/>
      <c r="I4" s="13"/>
      <c r="J4" s="13"/>
      <c r="K4" s="14"/>
      <c r="L4" s="9" t="s">
        <v>18</v>
      </c>
      <c r="M4" s="9"/>
      <c r="N4" s="85">
        <v>3030</v>
      </c>
      <c r="O4" s="86"/>
      <c r="P4" s="166"/>
      <c r="Q4" s="173"/>
      <c r="R4" s="1"/>
      <c r="S4" s="1"/>
      <c r="T4" s="1"/>
    </row>
    <row r="5" ht="24.95" customHeight="1" spans="1:16">
      <c r="A5" s="9" t="s">
        <v>19</v>
      </c>
      <c r="B5" s="9" t="s">
        <v>20</v>
      </c>
      <c r="C5" s="9"/>
      <c r="D5" s="9"/>
      <c r="E5" s="9" t="s">
        <v>21</v>
      </c>
      <c r="F5" s="9"/>
      <c r="G5" s="16" t="s">
        <v>22</v>
      </c>
      <c r="H5" s="9" t="s">
        <v>23</v>
      </c>
      <c r="I5" s="9"/>
      <c r="J5" s="9" t="s">
        <v>24</v>
      </c>
      <c r="K5" s="9"/>
      <c r="L5" s="9" t="s">
        <v>25</v>
      </c>
      <c r="M5" s="9"/>
      <c r="N5" s="87" t="s">
        <v>26</v>
      </c>
      <c r="O5" s="87"/>
      <c r="P5" s="166"/>
    </row>
    <row r="6" ht="24.95" customHeight="1" spans="1:18">
      <c r="A6" s="9"/>
      <c r="B6" s="17" t="s">
        <v>27</v>
      </c>
      <c r="C6" s="9" t="s">
        <v>28</v>
      </c>
      <c r="D6" s="16" t="s">
        <v>29</v>
      </c>
      <c r="E6" s="17" t="s">
        <v>27</v>
      </c>
      <c r="F6" s="16" t="s">
        <v>29</v>
      </c>
      <c r="G6" s="16" t="s">
        <v>29</v>
      </c>
      <c r="H6" s="9" t="s">
        <v>30</v>
      </c>
      <c r="I6" s="16" t="s">
        <v>29</v>
      </c>
      <c r="J6" s="9" t="s">
        <v>31</v>
      </c>
      <c r="K6" s="15" t="s">
        <v>29</v>
      </c>
      <c r="L6" s="16" t="s">
        <v>29</v>
      </c>
      <c r="M6" s="9" t="s">
        <v>32</v>
      </c>
      <c r="N6" s="87" t="s">
        <v>33</v>
      </c>
      <c r="O6" s="87" t="s">
        <v>29</v>
      </c>
      <c r="P6" s="166"/>
      <c r="R6" s="1"/>
    </row>
    <row r="7" ht="33.75" customHeight="1" spans="1:18">
      <c r="A7" s="18">
        <v>1</v>
      </c>
      <c r="B7" s="19">
        <v>42759</v>
      </c>
      <c r="C7" s="20" t="s">
        <v>34</v>
      </c>
      <c r="D7" s="21">
        <v>622000</v>
      </c>
      <c r="E7" s="19">
        <v>42479</v>
      </c>
      <c r="F7" s="21">
        <v>31255779.48</v>
      </c>
      <c r="G7" s="21">
        <v>720187</v>
      </c>
      <c r="H7" s="88">
        <v>0.01</v>
      </c>
      <c r="I7" s="89">
        <f>D7*0.01</f>
        <v>6220</v>
      </c>
      <c r="J7" s="90"/>
      <c r="K7" s="89">
        <v>0</v>
      </c>
      <c r="L7" s="50">
        <v>40600</v>
      </c>
      <c r="M7" s="91" t="s">
        <v>35</v>
      </c>
      <c r="N7" s="98"/>
      <c r="O7" s="92">
        <f>D7-I7-K7-L7-L8</f>
        <v>375180</v>
      </c>
      <c r="P7" s="166"/>
      <c r="R7" s="1"/>
    </row>
    <row r="8" ht="24.95" customHeight="1" spans="1:18">
      <c r="A8" s="22"/>
      <c r="B8" s="23"/>
      <c r="C8" s="24"/>
      <c r="D8" s="25"/>
      <c r="E8" s="26"/>
      <c r="F8" s="25"/>
      <c r="G8" s="25"/>
      <c r="H8" s="93"/>
      <c r="I8" s="94"/>
      <c r="J8" s="95"/>
      <c r="K8" s="94"/>
      <c r="L8" s="96">
        <v>200000</v>
      </c>
      <c r="M8" s="97" t="s">
        <v>72</v>
      </c>
      <c r="N8" s="98"/>
      <c r="O8" s="99"/>
      <c r="P8" s="166"/>
      <c r="R8" s="1"/>
    </row>
    <row r="9" ht="60" customHeight="1" spans="1:18">
      <c r="A9" s="27"/>
      <c r="B9" s="28" t="s">
        <v>38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100"/>
      <c r="N9" s="101"/>
      <c r="O9" s="102"/>
      <c r="P9" s="166"/>
      <c r="R9" s="1"/>
    </row>
    <row r="10" ht="8" customHeight="1" spans="1:18">
      <c r="A10" s="22"/>
      <c r="B10" s="30"/>
      <c r="C10" s="24"/>
      <c r="D10" s="25"/>
      <c r="E10" s="26"/>
      <c r="F10" s="25"/>
      <c r="G10" s="25"/>
      <c r="H10" s="93"/>
      <c r="I10" s="94"/>
      <c r="J10" s="95"/>
      <c r="K10" s="94"/>
      <c r="L10" s="44"/>
      <c r="M10" s="98"/>
      <c r="N10" s="98"/>
      <c r="O10" s="102"/>
      <c r="P10" s="166"/>
      <c r="R10" s="1"/>
    </row>
    <row r="11" s="2" customFormat="1" ht="25" customHeight="1" spans="1:20">
      <c r="A11" s="18">
        <v>2</v>
      </c>
      <c r="B11" s="31" t="s">
        <v>59</v>
      </c>
      <c r="C11" s="20"/>
      <c r="D11" s="21"/>
      <c r="E11" s="32"/>
      <c r="F11" s="21"/>
      <c r="G11" s="21"/>
      <c r="H11" s="88"/>
      <c r="I11" s="89"/>
      <c r="J11" s="90"/>
      <c r="K11" s="89"/>
      <c r="L11" s="96">
        <v>-200000</v>
      </c>
      <c r="M11" s="97" t="s">
        <v>66</v>
      </c>
      <c r="N11" s="91"/>
      <c r="O11" s="103">
        <f>D11-I11-K11-L11-L12</f>
        <v>200000</v>
      </c>
      <c r="P11" s="174"/>
      <c r="Q11" s="1"/>
      <c r="S11" s="175"/>
      <c r="T11" s="175"/>
    </row>
    <row r="12" ht="11" customHeight="1" spans="1:18">
      <c r="A12" s="22"/>
      <c r="B12" s="30"/>
      <c r="C12" s="24"/>
      <c r="D12" s="25"/>
      <c r="E12" s="26"/>
      <c r="F12" s="25"/>
      <c r="G12" s="25"/>
      <c r="H12" s="93"/>
      <c r="I12" s="94"/>
      <c r="J12" s="95"/>
      <c r="K12" s="94"/>
      <c r="L12" s="104"/>
      <c r="M12" s="105"/>
      <c r="N12" s="98"/>
      <c r="O12" s="103"/>
      <c r="P12" s="166"/>
      <c r="R12" s="1"/>
    </row>
    <row r="13" s="2" customFormat="1" ht="27" customHeight="1" spans="1:20">
      <c r="A13" s="33">
        <v>3</v>
      </c>
      <c r="B13" s="19">
        <v>43062</v>
      </c>
      <c r="C13" s="20" t="s">
        <v>34</v>
      </c>
      <c r="D13" s="21">
        <v>521000</v>
      </c>
      <c r="E13" s="32"/>
      <c r="F13" s="21"/>
      <c r="G13" s="21">
        <v>11981192.21</v>
      </c>
      <c r="H13" s="88">
        <v>0.01</v>
      </c>
      <c r="I13" s="89">
        <f>D13*0.01</f>
        <v>5210</v>
      </c>
      <c r="J13" s="90"/>
      <c r="K13" s="89">
        <v>0</v>
      </c>
      <c r="L13" s="50">
        <v>1730</v>
      </c>
      <c r="M13" s="91"/>
      <c r="N13" s="91"/>
      <c r="O13" s="92">
        <f>D13-I13-K13-L13</f>
        <v>514060</v>
      </c>
      <c r="P13" s="174">
        <v>514060</v>
      </c>
      <c r="Q13" s="1"/>
      <c r="S13" s="175"/>
      <c r="T13" s="175"/>
    </row>
    <row r="14" s="2" customFormat="1" ht="30" customHeight="1" spans="1:20">
      <c r="A14" s="34"/>
      <c r="B14" s="28" t="s">
        <v>67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100"/>
      <c r="N14" s="106"/>
      <c r="O14" s="99"/>
      <c r="P14" s="174"/>
      <c r="S14" s="175"/>
      <c r="T14" s="175"/>
    </row>
    <row r="15" ht="9" customHeight="1" spans="1:18">
      <c r="A15" s="22"/>
      <c r="B15" s="30"/>
      <c r="C15" s="24"/>
      <c r="D15" s="25"/>
      <c r="E15" s="26"/>
      <c r="F15" s="25"/>
      <c r="G15" s="25"/>
      <c r="H15" s="93"/>
      <c r="I15" s="94"/>
      <c r="J15" s="95"/>
      <c r="K15" s="94"/>
      <c r="L15" s="44"/>
      <c r="M15" s="98"/>
      <c r="N15" s="98"/>
      <c r="O15" s="102"/>
      <c r="P15" s="166"/>
      <c r="R15" s="1"/>
    </row>
    <row r="16" ht="35" customHeight="1" spans="1:18">
      <c r="A16" s="33">
        <v>4</v>
      </c>
      <c r="B16" s="19">
        <v>43143</v>
      </c>
      <c r="C16" s="20" t="s">
        <v>34</v>
      </c>
      <c r="D16" s="35">
        <v>10000000</v>
      </c>
      <c r="E16" s="36" t="s">
        <v>73</v>
      </c>
      <c r="F16" s="21"/>
      <c r="G16" s="21"/>
      <c r="H16" s="107">
        <v>0.01</v>
      </c>
      <c r="I16" s="35">
        <f t="shared" ref="I16:I19" si="0">D16*H16</f>
        <v>100000</v>
      </c>
      <c r="J16" s="108"/>
      <c r="K16" s="89">
        <v>0</v>
      </c>
      <c r="L16" s="109"/>
      <c r="M16" s="87"/>
      <c r="N16" s="110" t="s">
        <v>68</v>
      </c>
      <c r="O16" s="111">
        <f>D16+D17-I16-I17-K16</f>
        <v>25413300</v>
      </c>
      <c r="P16" s="166"/>
      <c r="R16" s="1"/>
    </row>
    <row r="17" ht="21" customHeight="1" spans="1:18">
      <c r="A17" s="34"/>
      <c r="B17" s="19">
        <v>43144</v>
      </c>
      <c r="C17" s="20" t="s">
        <v>34</v>
      </c>
      <c r="D17" s="21">
        <v>15670000</v>
      </c>
      <c r="E17" s="32"/>
      <c r="F17" s="21"/>
      <c r="G17" s="21"/>
      <c r="H17" s="112">
        <v>0.01</v>
      </c>
      <c r="I17" s="89">
        <f t="shared" si="0"/>
        <v>156700</v>
      </c>
      <c r="J17" s="108"/>
      <c r="K17" s="89"/>
      <c r="L17" s="50"/>
      <c r="M17" s="91"/>
      <c r="N17" s="113"/>
      <c r="O17" s="114"/>
      <c r="P17" s="166"/>
      <c r="R17" s="1"/>
    </row>
    <row r="18" ht="9" customHeight="1" spans="1:18">
      <c r="A18" s="22"/>
      <c r="B18" s="30"/>
      <c r="C18" s="24"/>
      <c r="D18" s="25"/>
      <c r="E18" s="26"/>
      <c r="F18" s="25"/>
      <c r="G18" s="25"/>
      <c r="H18" s="93"/>
      <c r="I18" s="94"/>
      <c r="J18" s="95"/>
      <c r="K18" s="94"/>
      <c r="L18" s="44"/>
      <c r="M18" s="98"/>
      <c r="N18" s="98"/>
      <c r="O18" s="102"/>
      <c r="P18" s="166"/>
      <c r="R18" s="1"/>
    </row>
    <row r="19" ht="36" customHeight="1" spans="1:18">
      <c r="A19" s="18">
        <v>5</v>
      </c>
      <c r="B19" s="19">
        <v>43498</v>
      </c>
      <c r="C19" s="20" t="s">
        <v>34</v>
      </c>
      <c r="D19" s="21">
        <v>6567000</v>
      </c>
      <c r="E19" s="32"/>
      <c r="F19" s="21"/>
      <c r="G19" s="21"/>
      <c r="H19" s="112">
        <v>0.01</v>
      </c>
      <c r="I19" s="89">
        <f t="shared" si="0"/>
        <v>65670</v>
      </c>
      <c r="J19" s="108"/>
      <c r="K19" s="89">
        <v>0</v>
      </c>
      <c r="L19" s="115">
        <f>ROUNDUP(D19*1%,0)</f>
        <v>65670</v>
      </c>
      <c r="M19" s="116" t="s">
        <v>69</v>
      </c>
      <c r="N19" s="101"/>
      <c r="O19" s="117">
        <f>D19-I19-K19-L19</f>
        <v>6435660</v>
      </c>
      <c r="P19" s="166"/>
      <c r="R19" s="1"/>
    </row>
    <row r="20" ht="21" customHeight="1" spans="1:16">
      <c r="A20" s="22"/>
      <c r="B20" s="30" t="s">
        <v>1</v>
      </c>
      <c r="C20" s="24"/>
      <c r="D20" s="25"/>
      <c r="E20" s="26"/>
      <c r="F20" s="25"/>
      <c r="G20" s="25"/>
      <c r="H20" s="93"/>
      <c r="I20" s="94"/>
      <c r="J20" s="95"/>
      <c r="K20" s="94"/>
      <c r="L20" s="44"/>
      <c r="M20" s="98"/>
      <c r="N20" s="98"/>
      <c r="O20" s="102"/>
      <c r="P20" s="166"/>
    </row>
    <row r="21" ht="24" customHeight="1" spans="1:18">
      <c r="A21" s="22">
        <v>6</v>
      </c>
      <c r="B21" s="23">
        <v>43655</v>
      </c>
      <c r="C21" s="24" t="s">
        <v>34</v>
      </c>
      <c r="D21" s="25">
        <v>500000</v>
      </c>
      <c r="E21" s="36" t="s">
        <v>74</v>
      </c>
      <c r="F21" s="25"/>
      <c r="G21" s="25"/>
      <c r="H21" s="122" t="s">
        <v>75</v>
      </c>
      <c r="I21" s="94"/>
      <c r="J21" s="95"/>
      <c r="K21" s="94"/>
      <c r="L21" s="115"/>
      <c r="M21" s="116"/>
      <c r="N21" s="101"/>
      <c r="O21" s="123">
        <f>D21-I21-K21-L21</f>
        <v>500000</v>
      </c>
      <c r="P21" s="166"/>
      <c r="Q21" s="177"/>
      <c r="R21" s="177"/>
    </row>
    <row r="22" ht="21" customHeight="1" spans="1:16">
      <c r="A22" s="27"/>
      <c r="B22" s="54"/>
      <c r="C22" s="55"/>
      <c r="D22" s="44"/>
      <c r="E22" s="47"/>
      <c r="F22" s="44"/>
      <c r="G22" s="44"/>
      <c r="H22" s="98"/>
      <c r="I22" s="94"/>
      <c r="J22" s="27"/>
      <c r="K22" s="94"/>
      <c r="L22" s="44"/>
      <c r="M22" s="98"/>
      <c r="N22" s="98"/>
      <c r="O22" s="94"/>
      <c r="P22" s="166"/>
    </row>
    <row r="23" ht="21" customHeight="1" spans="1:16">
      <c r="A23" s="27"/>
      <c r="B23" s="54"/>
      <c r="C23" s="55"/>
      <c r="D23" s="44"/>
      <c r="E23" s="47"/>
      <c r="F23" s="44"/>
      <c r="G23" s="44"/>
      <c r="H23" s="179" t="s">
        <v>76</v>
      </c>
      <c r="I23" s="180"/>
      <c r="J23" s="27"/>
      <c r="K23" s="94"/>
      <c r="L23" s="44"/>
      <c r="M23" s="98"/>
      <c r="N23" s="98"/>
      <c r="O23" s="94"/>
      <c r="P23" s="166"/>
    </row>
    <row r="24" ht="21" customHeight="1" spans="1:29">
      <c r="A24" s="27"/>
      <c r="B24" s="54"/>
      <c r="C24" s="56" t="s">
        <v>77</v>
      </c>
      <c r="D24" s="44"/>
      <c r="E24" s="47"/>
      <c r="F24" s="44"/>
      <c r="G24" s="44"/>
      <c r="H24" s="98"/>
      <c r="I24" s="94"/>
      <c r="J24" s="27"/>
      <c r="K24" s="94"/>
      <c r="L24" s="44"/>
      <c r="M24" s="98"/>
      <c r="N24" s="98"/>
      <c r="O24" s="94"/>
      <c r="P24" s="216"/>
      <c r="Q24" s="123">
        <f>C3-D25</f>
        <v>10771113.55</v>
      </c>
      <c r="W24" s="4"/>
      <c r="X24" s="4"/>
      <c r="Y24" s="4"/>
      <c r="Z24" s="4"/>
      <c r="AA24" s="4"/>
      <c r="AB24" s="4"/>
      <c r="AC24" s="4"/>
    </row>
    <row r="25" s="4" customFormat="1" ht="22" customHeight="1" spans="1:29">
      <c r="A25" s="9" t="s">
        <v>42</v>
      </c>
      <c r="B25" s="9"/>
      <c r="C25" s="57" t="s">
        <v>43</v>
      </c>
      <c r="D25" s="58">
        <f>SUM(D7:D24)</f>
        <v>33880000</v>
      </c>
      <c r="E25" s="59" t="s">
        <v>43</v>
      </c>
      <c r="F25" s="58">
        <f>SUM(F7:F24)</f>
        <v>31255779.48</v>
      </c>
      <c r="G25" s="58">
        <f>SUM(G7:G24)</f>
        <v>12701379.21</v>
      </c>
      <c r="H25" s="59" t="s">
        <v>43</v>
      </c>
      <c r="I25" s="58">
        <f>SUM(I7:I24)</f>
        <v>333800</v>
      </c>
      <c r="J25" s="59" t="s">
        <v>43</v>
      </c>
      <c r="K25" s="58">
        <f>SUM(K7:K24)</f>
        <v>0</v>
      </c>
      <c r="L25" s="58">
        <f>SUM(L7:L24)</f>
        <v>108000</v>
      </c>
      <c r="M25" s="59" t="s">
        <v>43</v>
      </c>
      <c r="N25" s="59"/>
      <c r="O25" s="58">
        <f>SUM(O7:O24)</f>
        <v>33438200</v>
      </c>
      <c r="P25" s="166"/>
      <c r="Q25" s="25">
        <f>D25/C3</f>
        <v>0.758771670096456</v>
      </c>
      <c r="R25" s="5"/>
      <c r="S25" s="5"/>
      <c r="T25" s="5"/>
      <c r="U25" s="1"/>
      <c r="V25" s="1"/>
      <c r="W25" s="1"/>
      <c r="X25" s="1"/>
      <c r="Y25" s="1"/>
      <c r="Z25" s="1"/>
      <c r="AA25" s="1"/>
      <c r="AB25" s="1"/>
      <c r="AC25" s="1"/>
    </row>
    <row r="26" ht="20" customHeight="1" spans="1:18">
      <c r="A26" s="60" t="s">
        <v>44</v>
      </c>
      <c r="B26" s="60"/>
      <c r="C26" s="27" t="s">
        <v>45</v>
      </c>
      <c r="D26" s="61">
        <f>O21</f>
        <v>500000</v>
      </c>
      <c r="E26" s="61"/>
      <c r="F26" s="61"/>
      <c r="G26" s="61"/>
      <c r="H26" s="146" t="s">
        <v>60</v>
      </c>
      <c r="I26" s="146"/>
      <c r="J26" s="147" t="s">
        <v>70</v>
      </c>
      <c r="K26" s="148"/>
      <c r="L26" s="148"/>
      <c r="M26" s="148"/>
      <c r="N26" s="148"/>
      <c r="O26" s="149"/>
      <c r="P26" s="166"/>
      <c r="R26" s="1"/>
    </row>
    <row r="27" ht="20" customHeight="1" spans="1:20">
      <c r="A27" s="60"/>
      <c r="B27" s="60"/>
      <c r="C27" s="62" t="s">
        <v>49</v>
      </c>
      <c r="D27" s="63">
        <f>D26</f>
        <v>500000</v>
      </c>
      <c r="E27" s="63"/>
      <c r="F27" s="63"/>
      <c r="G27" s="63"/>
      <c r="H27" s="150"/>
      <c r="I27" s="150"/>
      <c r="J27" s="151"/>
      <c r="K27" s="152"/>
      <c r="L27" s="152"/>
      <c r="M27" s="152"/>
      <c r="N27" s="152"/>
      <c r="O27" s="153"/>
      <c r="P27" s="166"/>
      <c r="R27" s="186"/>
      <c r="S27" s="187"/>
      <c r="T27" s="187"/>
    </row>
    <row r="28" ht="44" customHeight="1" spans="1:16">
      <c r="A28" s="64" t="s">
        <v>51</v>
      </c>
      <c r="B28" s="65"/>
      <c r="C28" s="66" t="s">
        <v>78</v>
      </c>
      <c r="D28" s="67"/>
      <c r="E28" s="67"/>
      <c r="F28" s="67"/>
      <c r="G28" s="67"/>
      <c r="H28" s="67"/>
      <c r="I28" s="67"/>
      <c r="J28" s="217"/>
      <c r="K28" s="217"/>
      <c r="L28" s="217"/>
      <c r="M28" s="217"/>
      <c r="N28" s="217"/>
      <c r="O28" s="218"/>
      <c r="P28" s="166"/>
    </row>
    <row r="29" ht="40" customHeight="1" spans="1:16">
      <c r="A29" s="9" t="s">
        <v>53</v>
      </c>
      <c r="B29" s="9"/>
      <c r="C29" s="68" t="s">
        <v>54</v>
      </c>
      <c r="D29" s="69"/>
      <c r="E29" s="69"/>
      <c r="F29" s="69"/>
      <c r="G29" s="69"/>
      <c r="H29" s="69"/>
      <c r="I29" s="69"/>
      <c r="J29" s="155"/>
      <c r="K29" s="155"/>
      <c r="L29" s="155"/>
      <c r="M29" s="155"/>
      <c r="N29" s="155"/>
      <c r="O29" s="156"/>
      <c r="P29" s="166"/>
    </row>
    <row r="30" ht="40" customHeight="1" spans="1:20">
      <c r="A30" s="9" t="s">
        <v>55</v>
      </c>
      <c r="B30" s="9"/>
      <c r="C30" s="70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157"/>
      <c r="P30" s="166"/>
      <c r="T30" s="186"/>
    </row>
    <row r="31" ht="40" customHeight="1" spans="1:16">
      <c r="A31" s="9" t="s">
        <v>56</v>
      </c>
      <c r="B31" s="9"/>
      <c r="C31" s="72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158"/>
      <c r="P31" s="166"/>
    </row>
    <row r="32" ht="40" customHeight="1" spans="1:15">
      <c r="A32" s="64" t="s">
        <v>58</v>
      </c>
      <c r="B32" s="64"/>
      <c r="C32" s="74"/>
      <c r="D32" s="74"/>
      <c r="E32" s="74"/>
      <c r="F32" s="74"/>
      <c r="G32" s="74"/>
      <c r="H32" s="74"/>
      <c r="I32" s="64" t="s">
        <v>65</v>
      </c>
      <c r="J32" s="64"/>
      <c r="K32" s="74"/>
      <c r="L32" s="74"/>
      <c r="M32" s="74"/>
      <c r="N32" s="74"/>
      <c r="O32" s="74"/>
    </row>
    <row r="35" spans="17:22">
      <c r="Q35" s="5"/>
      <c r="U35" s="5"/>
      <c r="V35" s="5"/>
    </row>
    <row r="36" spans="2:29">
      <c r="B36" s="1"/>
      <c r="D36" s="1"/>
      <c r="E36" s="1"/>
      <c r="F36" s="1"/>
      <c r="G36" s="1"/>
      <c r="I36" s="1"/>
      <c r="K36" s="1"/>
      <c r="L36" s="1"/>
      <c r="O36" s="1"/>
      <c r="P36" s="5"/>
      <c r="Q36" s="5"/>
      <c r="U36" s="5"/>
      <c r="V36" s="5"/>
      <c r="W36" s="5"/>
      <c r="X36" s="5"/>
      <c r="Y36" s="5"/>
      <c r="Z36" s="5"/>
      <c r="AA36" s="5"/>
      <c r="AB36" s="5"/>
      <c r="AC36" s="5"/>
    </row>
    <row r="37" s="5" customFormat="1"/>
    <row r="38" s="5" customFormat="1" spans="17:22">
      <c r="Q38" s="1"/>
      <c r="U38" s="1"/>
      <c r="V38" s="1"/>
    </row>
    <row r="39" s="5" customFormat="1" spans="16:29">
      <c r="P39" s="1"/>
      <c r="Q39" s="1"/>
      <c r="U39" s="1"/>
      <c r="V39" s="1"/>
      <c r="W39" s="1"/>
      <c r="X39" s="1"/>
      <c r="Y39" s="1"/>
      <c r="Z39" s="1"/>
      <c r="AA39" s="1"/>
      <c r="AB39" s="1"/>
      <c r="AC39" s="1"/>
    </row>
    <row r="71" spans="17:17">
      <c r="Q71" s="1">
        <v>480</v>
      </c>
    </row>
    <row r="72" spans="17:17">
      <c r="Q72" s="1">
        <v>300</v>
      </c>
    </row>
    <row r="73" spans="17:17">
      <c r="Q73" s="1">
        <v>300</v>
      </c>
    </row>
    <row r="74" spans="17:17">
      <c r="Q74" s="1">
        <v>650</v>
      </c>
    </row>
  </sheetData>
  <mergeCells count="50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B9:M9"/>
    <mergeCell ref="B14:M14"/>
    <mergeCell ref="A25:B25"/>
    <mergeCell ref="D26:G26"/>
    <mergeCell ref="D27:G27"/>
    <mergeCell ref="A28:B28"/>
    <mergeCell ref="C28:I28"/>
    <mergeCell ref="J28:O28"/>
    <mergeCell ref="A29:B29"/>
    <mergeCell ref="C29:O29"/>
    <mergeCell ref="A30:B30"/>
    <mergeCell ref="C30:O30"/>
    <mergeCell ref="A31:B31"/>
    <mergeCell ref="C31:O31"/>
    <mergeCell ref="A32:B32"/>
    <mergeCell ref="C32:H32"/>
    <mergeCell ref="I32:J32"/>
    <mergeCell ref="K32:O32"/>
    <mergeCell ref="A5:A6"/>
    <mergeCell ref="A13:A14"/>
    <mergeCell ref="A16:A17"/>
    <mergeCell ref="N16:N17"/>
    <mergeCell ref="O7:O8"/>
    <mergeCell ref="O13:O14"/>
    <mergeCell ref="O16:O17"/>
    <mergeCell ref="A26:B27"/>
    <mergeCell ref="H26:I27"/>
    <mergeCell ref="J26:O27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86"/>
  <sheetViews>
    <sheetView zoomScale="70" zoomScaleNormal="70" topLeftCell="A10" workbookViewId="0">
      <selection activeCell="A10" sqref="$A1:$XFD1048576"/>
    </sheetView>
  </sheetViews>
  <sheetFormatPr defaultColWidth="9" defaultRowHeight="13.5"/>
  <cols>
    <col min="1" max="1" width="3.63333333333333" style="1" customWidth="1"/>
    <col min="2" max="2" width="6.63333333333333" style="6" customWidth="1"/>
    <col min="3" max="3" width="3.63333333333333" style="1" customWidth="1"/>
    <col min="4" max="4" width="11.3833333333333" style="7" customWidth="1"/>
    <col min="5" max="5" width="5.75" style="6" customWidth="1"/>
    <col min="6" max="6" width="11.3833333333333" style="7" customWidth="1"/>
    <col min="7" max="7" width="10.3833333333333" style="7" customWidth="1"/>
    <col min="8" max="8" width="3.63333333333333" style="1" customWidth="1"/>
    <col min="9" max="9" width="9.75" style="7" customWidth="1"/>
    <col min="10" max="10" width="5" style="1" customWidth="1"/>
    <col min="11" max="11" width="7.13333333333333" style="7" customWidth="1"/>
    <col min="12" max="12" width="11.25" style="7" customWidth="1"/>
    <col min="13" max="14" width="5.5" style="1" customWidth="1"/>
    <col min="15" max="15" width="14.6083333333333" style="7" customWidth="1"/>
    <col min="16" max="16" width="9.25" style="1" customWidth="1"/>
    <col min="17" max="17" width="23.8833333333333" style="1" customWidth="1"/>
    <col min="18" max="18" width="6.25" style="5" customWidth="1"/>
    <col min="19" max="19" width="8.63333333333333" style="5" customWidth="1"/>
    <col min="20" max="20" width="23.75" style="5" customWidth="1"/>
    <col min="21" max="21" width="10.5" style="1" customWidth="1"/>
    <col min="22" max="22" width="11.8833333333333" style="1" customWidth="1"/>
    <col min="23" max="24" width="9" style="1"/>
    <col min="25" max="25" width="11.1333333333333" style="1" customWidth="1"/>
    <col min="26" max="26" width="11.25" style="1" customWidth="1"/>
    <col min="27" max="27" width="27" style="1" customWidth="1"/>
    <col min="28" max="28" width="21.3833333333333" style="1" customWidth="1"/>
    <col min="29" max="32" width="9" style="1"/>
    <col min="33" max="33" width="14.75" style="1" customWidth="1"/>
    <col min="34" max="16384" width="9" style="1"/>
  </cols>
  <sheetData>
    <row r="1" ht="24.95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163"/>
      <c r="Q1" s="30" t="s">
        <v>1</v>
      </c>
    </row>
    <row r="2" ht="24.95" customHeight="1" spans="1:36">
      <c r="A2" s="9" t="s">
        <v>2</v>
      </c>
      <c r="B2" s="9"/>
      <c r="C2" s="10" t="s">
        <v>79</v>
      </c>
      <c r="D2" s="11"/>
      <c r="E2" s="11"/>
      <c r="F2" s="11"/>
      <c r="G2" s="11"/>
      <c r="H2" s="11"/>
      <c r="I2" s="11"/>
      <c r="J2" s="11"/>
      <c r="K2" s="75"/>
      <c r="L2" s="76" t="s">
        <v>4</v>
      </c>
      <c r="M2" s="77"/>
      <c r="N2" s="78" t="s">
        <v>5</v>
      </c>
      <c r="O2" s="79"/>
      <c r="P2"/>
      <c r="Q2" s="164"/>
      <c r="R2" s="165"/>
      <c r="S2" s="165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</row>
    <row r="3" ht="24.95" customHeight="1" spans="1:36">
      <c r="A3" s="9" t="s">
        <v>6</v>
      </c>
      <c r="B3" s="9"/>
      <c r="C3" s="12">
        <v>44651113.55</v>
      </c>
      <c r="D3" s="13"/>
      <c r="E3" s="13"/>
      <c r="F3" s="14"/>
      <c r="G3" s="15" t="s">
        <v>7</v>
      </c>
      <c r="H3" s="80" t="s">
        <v>8</v>
      </c>
      <c r="I3" s="81"/>
      <c r="J3" s="81"/>
      <c r="K3" s="82"/>
      <c r="L3" s="9" t="s">
        <v>9</v>
      </c>
      <c r="M3" s="9"/>
      <c r="N3" s="83" t="s">
        <v>10</v>
      </c>
      <c r="O3" s="84"/>
      <c r="P3" s="166"/>
      <c r="Q3" s="167" t="s">
        <v>5</v>
      </c>
      <c r="R3" s="168">
        <v>26</v>
      </c>
      <c r="S3" s="169">
        <v>3030</v>
      </c>
      <c r="T3" s="170" t="s">
        <v>3</v>
      </c>
      <c r="U3" s="171" t="s">
        <v>8</v>
      </c>
      <c r="V3" s="169">
        <v>44651113.55</v>
      </c>
      <c r="W3" s="172" t="s">
        <v>11</v>
      </c>
      <c r="X3" s="172"/>
      <c r="Y3" s="189" t="s">
        <v>12</v>
      </c>
      <c r="Z3" s="190" t="s">
        <v>13</v>
      </c>
      <c r="AA3" s="190" t="s">
        <v>10</v>
      </c>
      <c r="AB3" s="191" t="s">
        <v>14</v>
      </c>
      <c r="AC3" s="192" t="s">
        <v>15</v>
      </c>
      <c r="AD3" s="193"/>
      <c r="AE3" s="166"/>
      <c r="AF3" s="166"/>
      <c r="AG3" s="166"/>
      <c r="AH3" s="166"/>
      <c r="AI3" s="166"/>
      <c r="AJ3" s="166"/>
    </row>
    <row r="4" ht="24.95" customHeight="1" spans="1:20">
      <c r="A4" s="9" t="s">
        <v>16</v>
      </c>
      <c r="B4" s="9"/>
      <c r="C4" s="76"/>
      <c r="D4" s="195"/>
      <c r="E4" s="195"/>
      <c r="F4" s="77"/>
      <c r="G4" s="15" t="s">
        <v>17</v>
      </c>
      <c r="H4" s="12"/>
      <c r="I4" s="13"/>
      <c r="J4" s="13"/>
      <c r="K4" s="14"/>
      <c r="L4" s="9" t="s">
        <v>18</v>
      </c>
      <c r="M4" s="9"/>
      <c r="N4" s="85">
        <v>3030</v>
      </c>
      <c r="O4" s="86"/>
      <c r="P4" s="166"/>
      <c r="Q4" s="173"/>
      <c r="R4" s="1"/>
      <c r="S4" s="1"/>
      <c r="T4" s="1"/>
    </row>
    <row r="5" ht="24.95" customHeight="1" spans="1:16">
      <c r="A5" s="9" t="s">
        <v>19</v>
      </c>
      <c r="B5" s="9" t="s">
        <v>20</v>
      </c>
      <c r="C5" s="9"/>
      <c r="D5" s="9"/>
      <c r="E5" s="9" t="s">
        <v>21</v>
      </c>
      <c r="F5" s="9"/>
      <c r="G5" s="16" t="s">
        <v>22</v>
      </c>
      <c r="H5" s="9" t="s">
        <v>23</v>
      </c>
      <c r="I5" s="9"/>
      <c r="J5" s="9" t="s">
        <v>24</v>
      </c>
      <c r="K5" s="9"/>
      <c r="L5" s="9" t="s">
        <v>25</v>
      </c>
      <c r="M5" s="9"/>
      <c r="N5" s="87" t="s">
        <v>26</v>
      </c>
      <c r="O5" s="87"/>
      <c r="P5" s="166"/>
    </row>
    <row r="6" ht="24.95" customHeight="1" spans="1:18">
      <c r="A6" s="9"/>
      <c r="B6" s="17" t="s">
        <v>27</v>
      </c>
      <c r="C6" s="9" t="s">
        <v>28</v>
      </c>
      <c r="D6" s="16" t="s">
        <v>29</v>
      </c>
      <c r="E6" s="17" t="s">
        <v>27</v>
      </c>
      <c r="F6" s="16" t="s">
        <v>29</v>
      </c>
      <c r="G6" s="16" t="s">
        <v>29</v>
      </c>
      <c r="H6" s="9" t="s">
        <v>30</v>
      </c>
      <c r="I6" s="16" t="s">
        <v>29</v>
      </c>
      <c r="J6" s="9" t="s">
        <v>31</v>
      </c>
      <c r="K6" s="15" t="s">
        <v>29</v>
      </c>
      <c r="L6" s="16" t="s">
        <v>29</v>
      </c>
      <c r="M6" s="9" t="s">
        <v>32</v>
      </c>
      <c r="N6" s="87" t="s">
        <v>33</v>
      </c>
      <c r="O6" s="87" t="s">
        <v>29</v>
      </c>
      <c r="P6" s="166"/>
      <c r="R6" s="1"/>
    </row>
    <row r="7" ht="33.75" customHeight="1" spans="1:18">
      <c r="A7" s="18">
        <v>1</v>
      </c>
      <c r="B7" s="19">
        <v>42759</v>
      </c>
      <c r="C7" s="20" t="s">
        <v>34</v>
      </c>
      <c r="D7" s="21">
        <v>622000</v>
      </c>
      <c r="E7" s="19">
        <v>42479</v>
      </c>
      <c r="F7" s="21">
        <v>31255779.48</v>
      </c>
      <c r="G7" s="21">
        <v>720187</v>
      </c>
      <c r="H7" s="88">
        <v>0.01</v>
      </c>
      <c r="I7" s="89">
        <f>D7*0.01</f>
        <v>6220</v>
      </c>
      <c r="J7" s="90"/>
      <c r="K7" s="89">
        <v>0</v>
      </c>
      <c r="L7" s="50">
        <v>40600</v>
      </c>
      <c r="M7" s="91" t="s">
        <v>35</v>
      </c>
      <c r="N7" s="98"/>
      <c r="O7" s="92">
        <f>D7-I7-K7-L7-L8</f>
        <v>375180</v>
      </c>
      <c r="P7" s="166"/>
      <c r="R7" s="1"/>
    </row>
    <row r="8" ht="24.95" customHeight="1" spans="1:18">
      <c r="A8" s="22"/>
      <c r="B8" s="23"/>
      <c r="C8" s="24"/>
      <c r="D8" s="25"/>
      <c r="E8" s="26"/>
      <c r="F8" s="25"/>
      <c r="G8" s="25"/>
      <c r="H8" s="93"/>
      <c r="I8" s="94"/>
      <c r="J8" s="95"/>
      <c r="K8" s="94"/>
      <c r="L8" s="96">
        <v>200000</v>
      </c>
      <c r="M8" s="97" t="s">
        <v>72</v>
      </c>
      <c r="N8" s="98"/>
      <c r="O8" s="99"/>
      <c r="P8" s="166"/>
      <c r="R8" s="1"/>
    </row>
    <row r="9" ht="60" customHeight="1" spans="1:18">
      <c r="A9" s="27"/>
      <c r="B9" s="28" t="s">
        <v>38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100"/>
      <c r="N9" s="101"/>
      <c r="O9" s="102"/>
      <c r="P9" s="166"/>
      <c r="R9" s="1"/>
    </row>
    <row r="10" ht="8" customHeight="1" spans="1:18">
      <c r="A10" s="22"/>
      <c r="B10" s="30"/>
      <c r="C10" s="24"/>
      <c r="D10" s="25"/>
      <c r="E10" s="26"/>
      <c r="F10" s="25"/>
      <c r="G10" s="25"/>
      <c r="H10" s="93"/>
      <c r="I10" s="94"/>
      <c r="J10" s="95"/>
      <c r="K10" s="94"/>
      <c r="L10" s="44"/>
      <c r="M10" s="98"/>
      <c r="N10" s="98"/>
      <c r="O10" s="102"/>
      <c r="P10" s="166"/>
      <c r="R10" s="1"/>
    </row>
    <row r="11" s="2" customFormat="1" ht="25" customHeight="1" spans="1:20">
      <c r="A11" s="18">
        <v>2</v>
      </c>
      <c r="B11" s="31" t="s">
        <v>59</v>
      </c>
      <c r="C11" s="20"/>
      <c r="D11" s="21"/>
      <c r="E11" s="32"/>
      <c r="F11" s="21"/>
      <c r="G11" s="21"/>
      <c r="H11" s="88"/>
      <c r="I11" s="89"/>
      <c r="J11" s="90"/>
      <c r="K11" s="89"/>
      <c r="L11" s="96">
        <v>-200000</v>
      </c>
      <c r="M11" s="97" t="s">
        <v>66</v>
      </c>
      <c r="N11" s="91"/>
      <c r="O11" s="103">
        <f>D11-I11-K11-L11-L12</f>
        <v>200000</v>
      </c>
      <c r="P11" s="174"/>
      <c r="Q11" s="1"/>
      <c r="S11" s="175"/>
      <c r="T11" s="175"/>
    </row>
    <row r="12" ht="11" customHeight="1" spans="1:18">
      <c r="A12" s="22"/>
      <c r="B12" s="30"/>
      <c r="C12" s="24"/>
      <c r="D12" s="25"/>
      <c r="E12" s="26"/>
      <c r="F12" s="25"/>
      <c r="G12" s="25"/>
      <c r="H12" s="93"/>
      <c r="I12" s="94"/>
      <c r="J12" s="95"/>
      <c r="K12" s="94"/>
      <c r="L12" s="104"/>
      <c r="M12" s="105"/>
      <c r="N12" s="98"/>
      <c r="O12" s="103"/>
      <c r="P12" s="166"/>
      <c r="R12" s="1"/>
    </row>
    <row r="13" s="2" customFormat="1" ht="27" customHeight="1" spans="1:20">
      <c r="A13" s="33">
        <v>3</v>
      </c>
      <c r="B13" s="19">
        <v>43062</v>
      </c>
      <c r="C13" s="20" t="s">
        <v>34</v>
      </c>
      <c r="D13" s="21">
        <v>521000</v>
      </c>
      <c r="E13" s="32"/>
      <c r="F13" s="21"/>
      <c r="G13" s="21">
        <v>11981192.21</v>
      </c>
      <c r="H13" s="88">
        <v>0.01</v>
      </c>
      <c r="I13" s="89">
        <f>D13*0.01</f>
        <v>5210</v>
      </c>
      <c r="J13" s="90"/>
      <c r="K13" s="89">
        <v>0</v>
      </c>
      <c r="L13" s="50">
        <v>1730</v>
      </c>
      <c r="M13" s="91"/>
      <c r="N13" s="91"/>
      <c r="O13" s="92">
        <f>D13-I13-K13-L13</f>
        <v>514060</v>
      </c>
      <c r="P13" s="174">
        <v>514060</v>
      </c>
      <c r="Q13" s="1">
        <f>C3*0.01</f>
        <v>446511.1355</v>
      </c>
      <c r="S13" s="175"/>
      <c r="T13" s="175"/>
    </row>
    <row r="14" s="2" customFormat="1" ht="30" customHeight="1" spans="1:20">
      <c r="A14" s="34"/>
      <c r="B14" s="28" t="s">
        <v>67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100"/>
      <c r="N14" s="106"/>
      <c r="O14" s="99"/>
      <c r="P14" s="174"/>
      <c r="Q14" s="2">
        <v>446511</v>
      </c>
      <c r="S14" s="175"/>
      <c r="T14" s="175"/>
    </row>
    <row r="15" ht="9" customHeight="1" spans="1:18">
      <c r="A15" s="22"/>
      <c r="B15" s="30"/>
      <c r="C15" s="24"/>
      <c r="D15" s="25"/>
      <c r="E15" s="26"/>
      <c r="F15" s="25"/>
      <c r="G15" s="25"/>
      <c r="H15" s="93"/>
      <c r="I15" s="94"/>
      <c r="J15" s="95"/>
      <c r="K15" s="94"/>
      <c r="L15" s="44"/>
      <c r="M15" s="98"/>
      <c r="N15" s="98"/>
      <c r="O15" s="102"/>
      <c r="P15" s="166"/>
      <c r="R15" s="1"/>
    </row>
    <row r="16" ht="35" customHeight="1" spans="1:18">
      <c r="A16" s="33">
        <v>4</v>
      </c>
      <c r="B16" s="19">
        <v>43143</v>
      </c>
      <c r="C16" s="20" t="s">
        <v>34</v>
      </c>
      <c r="D16" s="35">
        <v>10000000</v>
      </c>
      <c r="E16" s="36" t="s">
        <v>80</v>
      </c>
      <c r="F16" s="21"/>
      <c r="G16" s="21"/>
      <c r="H16" s="107">
        <v>0.01</v>
      </c>
      <c r="I16" s="35">
        <f t="shared" ref="I16:I19" si="0">D16*H16</f>
        <v>100000</v>
      </c>
      <c r="J16" s="108" t="s">
        <v>81</v>
      </c>
      <c r="K16" s="89">
        <v>0</v>
      </c>
      <c r="L16" s="109"/>
      <c r="M16" s="87"/>
      <c r="N16" s="110" t="s">
        <v>68</v>
      </c>
      <c r="O16" s="111">
        <f>D16+D17-I16-I17-K16</f>
        <v>25413300</v>
      </c>
      <c r="P16" s="166"/>
      <c r="R16" s="1"/>
    </row>
    <row r="17" ht="21" customHeight="1" spans="1:18">
      <c r="A17" s="34"/>
      <c r="B17" s="19">
        <v>43144</v>
      </c>
      <c r="C17" s="20" t="s">
        <v>34</v>
      </c>
      <c r="D17" s="21">
        <v>15670000</v>
      </c>
      <c r="E17" s="32"/>
      <c r="F17" s="21"/>
      <c r="G17" s="21"/>
      <c r="H17" s="112">
        <v>0.01</v>
      </c>
      <c r="I17" s="89">
        <f t="shared" si="0"/>
        <v>156700</v>
      </c>
      <c r="J17" s="108"/>
      <c r="K17" s="89"/>
      <c r="L17" s="50"/>
      <c r="M17" s="91"/>
      <c r="N17" s="113"/>
      <c r="O17" s="114"/>
      <c r="P17" s="166"/>
      <c r="R17" s="1"/>
    </row>
    <row r="18" ht="9" customHeight="1" spans="1:18">
      <c r="A18" s="22"/>
      <c r="B18" s="30"/>
      <c r="C18" s="24"/>
      <c r="D18" s="25"/>
      <c r="E18" s="32"/>
      <c r="F18" s="25"/>
      <c r="G18" s="25"/>
      <c r="H18" s="93"/>
      <c r="I18" s="94"/>
      <c r="J18" s="95"/>
      <c r="K18" s="94"/>
      <c r="L18" s="44"/>
      <c r="M18" s="98"/>
      <c r="N18" s="98"/>
      <c r="O18" s="102"/>
      <c r="P18" s="166"/>
      <c r="R18" s="1"/>
    </row>
    <row r="19" ht="36" customHeight="1" spans="1:18">
      <c r="A19" s="18">
        <v>5</v>
      </c>
      <c r="B19" s="19">
        <v>43498</v>
      </c>
      <c r="C19" s="20" t="s">
        <v>34</v>
      </c>
      <c r="D19" s="21">
        <v>6567000</v>
      </c>
      <c r="E19" s="32"/>
      <c r="F19" s="21"/>
      <c r="G19" s="21"/>
      <c r="H19" s="112">
        <v>0.01</v>
      </c>
      <c r="I19" s="89">
        <f t="shared" si="0"/>
        <v>65670</v>
      </c>
      <c r="J19" s="108"/>
      <c r="K19" s="89">
        <v>0</v>
      </c>
      <c r="L19" s="115">
        <f>ROUNDUP(D19*1%,0)</f>
        <v>65670</v>
      </c>
      <c r="M19" s="116" t="s">
        <v>69</v>
      </c>
      <c r="N19" s="101"/>
      <c r="O19" s="117">
        <f t="shared" ref="O19:O23" si="1">D19-I19-K19-L19</f>
        <v>6435660</v>
      </c>
      <c r="P19" s="166"/>
      <c r="R19" s="1"/>
    </row>
    <row r="20" ht="21" customHeight="1" spans="1:16">
      <c r="A20" s="22"/>
      <c r="B20" s="30"/>
      <c r="C20" s="24"/>
      <c r="D20" s="25"/>
      <c r="E20" s="32"/>
      <c r="F20" s="25"/>
      <c r="G20" s="25"/>
      <c r="H20" s="93"/>
      <c r="I20" s="94"/>
      <c r="J20" s="95"/>
      <c r="K20" s="94"/>
      <c r="L20" s="44"/>
      <c r="M20" s="98"/>
      <c r="N20" s="98"/>
      <c r="O20" s="102"/>
      <c r="P20" s="166"/>
    </row>
    <row r="21" s="2" customFormat="1" ht="24" customHeight="1" spans="1:20">
      <c r="A21" s="18">
        <v>6</v>
      </c>
      <c r="B21" s="19">
        <v>43655</v>
      </c>
      <c r="C21" s="20" t="s">
        <v>34</v>
      </c>
      <c r="D21" s="21">
        <v>500000</v>
      </c>
      <c r="E21" s="32"/>
      <c r="F21" s="21"/>
      <c r="G21" s="21"/>
      <c r="H21" s="119" t="s">
        <v>75</v>
      </c>
      <c r="I21" s="89"/>
      <c r="J21" s="108"/>
      <c r="K21" s="89"/>
      <c r="L21" s="120"/>
      <c r="M21" s="121"/>
      <c r="N21" s="106"/>
      <c r="O21" s="117">
        <f t="shared" si="1"/>
        <v>500000</v>
      </c>
      <c r="P21" s="174">
        <v>76159</v>
      </c>
      <c r="Q21" s="176"/>
      <c r="R21" s="176"/>
      <c r="S21" s="175"/>
      <c r="T21" s="175"/>
    </row>
    <row r="22" ht="24" customHeight="1" spans="1:18">
      <c r="A22" s="22"/>
      <c r="B22" s="30"/>
      <c r="C22" s="24"/>
      <c r="D22" s="25"/>
      <c r="E22" s="32"/>
      <c r="F22" s="25"/>
      <c r="G22" s="25"/>
      <c r="H22" s="122"/>
      <c r="I22" s="94"/>
      <c r="J22" s="95"/>
      <c r="K22" s="94"/>
      <c r="L22" s="115"/>
      <c r="M22" s="116"/>
      <c r="N22" s="101"/>
      <c r="O22" s="123"/>
      <c r="P22" s="166"/>
      <c r="Q22" s="177"/>
      <c r="R22" s="178"/>
    </row>
    <row r="23" s="1" customFormat="1" ht="24" customHeight="1" spans="1:20">
      <c r="A23" s="33">
        <v>7</v>
      </c>
      <c r="B23" s="37">
        <v>43748</v>
      </c>
      <c r="C23" s="38" t="s">
        <v>34</v>
      </c>
      <c r="D23" s="21">
        <v>593151.61</v>
      </c>
      <c r="E23" s="32"/>
      <c r="F23" s="25"/>
      <c r="G23" s="25"/>
      <c r="H23" s="112">
        <v>0.01</v>
      </c>
      <c r="I23" s="89">
        <f>ROUNDUP(D23*H23,0)</f>
        <v>5932</v>
      </c>
      <c r="J23" s="108"/>
      <c r="K23" s="89">
        <v>0</v>
      </c>
      <c r="L23" s="115">
        <f>ROUNDUP(D23*1%,0)</f>
        <v>5932</v>
      </c>
      <c r="M23" s="124" t="s">
        <v>69</v>
      </c>
      <c r="N23" s="101"/>
      <c r="O23" s="197">
        <f>D23+D24+D25-I23-I24-I25-L23-L24-N36-L25</f>
        <v>1027793.14</v>
      </c>
      <c r="P23" s="166"/>
      <c r="Q23" s="177"/>
      <c r="R23" s="178"/>
      <c r="S23" s="5"/>
      <c r="T23" s="5"/>
    </row>
    <row r="24" s="1" customFormat="1" ht="24" customHeight="1" spans="1:20">
      <c r="A24" s="39"/>
      <c r="B24" s="40"/>
      <c r="C24" s="41"/>
      <c r="D24" s="21">
        <v>409231.94</v>
      </c>
      <c r="E24" s="32"/>
      <c r="F24" s="25"/>
      <c r="G24" s="25"/>
      <c r="H24" s="112">
        <v>0.01</v>
      </c>
      <c r="I24" s="89">
        <f>ROUNDUP(D24*H24,0)</f>
        <v>4093</v>
      </c>
      <c r="J24" s="108"/>
      <c r="K24" s="89"/>
      <c r="L24" s="115">
        <f>ROUNDUP(D24*1%,0)</f>
        <v>4093</v>
      </c>
      <c r="M24" s="126"/>
      <c r="N24" s="101"/>
      <c r="O24" s="198"/>
      <c r="P24" s="166"/>
      <c r="Q24" s="177"/>
      <c r="R24" s="178"/>
      <c r="S24" s="5"/>
      <c r="T24" s="5"/>
    </row>
    <row r="25" s="1" customFormat="1" ht="21" customHeight="1" spans="1:20">
      <c r="A25" s="34"/>
      <c r="B25" s="42"/>
      <c r="C25" s="43"/>
      <c r="D25" s="21">
        <v>46387.59</v>
      </c>
      <c r="E25" s="32"/>
      <c r="F25" s="44"/>
      <c r="G25" s="44"/>
      <c r="H25" s="112">
        <v>0.01</v>
      </c>
      <c r="I25" s="89">
        <f>ROUNDUP(D25*H25,0)</f>
        <v>464</v>
      </c>
      <c r="J25" s="64"/>
      <c r="K25" s="89"/>
      <c r="L25" s="115">
        <f>ROUNDUP(D25*1%,0)</f>
        <v>464</v>
      </c>
      <c r="M25" s="129"/>
      <c r="N25" s="98"/>
      <c r="O25" s="199"/>
      <c r="P25" s="166"/>
      <c r="Q25" s="179" t="s">
        <v>76</v>
      </c>
      <c r="R25" s="180"/>
      <c r="S25" s="27"/>
      <c r="T25" s="5"/>
    </row>
    <row r="26" s="3" customFormat="1" ht="28" customHeight="1" spans="1:20">
      <c r="A26" s="45"/>
      <c r="B26" s="30" t="s">
        <v>1</v>
      </c>
      <c r="C26" s="46"/>
      <c r="D26" s="25"/>
      <c r="E26" s="47"/>
      <c r="F26" s="44"/>
      <c r="G26" s="44"/>
      <c r="H26" s="119" t="s">
        <v>82</v>
      </c>
      <c r="I26" s="89"/>
      <c r="J26" s="108"/>
      <c r="K26" s="89"/>
      <c r="L26" s="120"/>
      <c r="M26" s="121"/>
      <c r="N26" s="98"/>
      <c r="O26" s="94"/>
      <c r="P26" s="166"/>
      <c r="Q26" s="166"/>
      <c r="R26" s="166"/>
      <c r="S26" s="5"/>
      <c r="T26" s="5"/>
    </row>
    <row r="27" s="3" customFormat="1" ht="35" customHeight="1" spans="1:20">
      <c r="A27" s="203">
        <v>8</v>
      </c>
      <c r="B27" s="204">
        <v>43852</v>
      </c>
      <c r="C27" s="205" t="s">
        <v>34</v>
      </c>
      <c r="D27" s="206">
        <v>3831500</v>
      </c>
      <c r="E27" s="47"/>
      <c r="F27" s="44"/>
      <c r="G27" s="44"/>
      <c r="H27" s="138">
        <v>0.01</v>
      </c>
      <c r="I27" s="210">
        <f>ROUNDUP(D27*H27,0)</f>
        <v>38315</v>
      </c>
      <c r="J27" s="62" t="s">
        <v>83</v>
      </c>
      <c r="K27" s="94">
        <v>300</v>
      </c>
      <c r="L27" s="115">
        <f>ROUNDUP(D27*1%,0)</f>
        <v>38315</v>
      </c>
      <c r="M27" s="116" t="s">
        <v>69</v>
      </c>
      <c r="N27" s="98" t="s">
        <v>84</v>
      </c>
      <c r="O27" s="44">
        <v>3500000</v>
      </c>
      <c r="P27" s="166"/>
      <c r="Q27" s="166"/>
      <c r="R27" s="166"/>
      <c r="S27" s="5"/>
      <c r="T27" s="5"/>
    </row>
    <row r="28" s="3" customFormat="1" ht="31" customHeight="1" spans="1:20">
      <c r="A28" s="45"/>
      <c r="B28" s="52"/>
      <c r="C28" s="46"/>
      <c r="D28" s="207"/>
      <c r="E28" s="208"/>
      <c r="F28" s="25"/>
      <c r="G28" s="25"/>
      <c r="H28" s="209"/>
      <c r="I28" s="211"/>
      <c r="J28" s="212"/>
      <c r="K28" s="94"/>
      <c r="L28" s="213"/>
      <c r="M28" s="214"/>
      <c r="N28" s="101" t="s">
        <v>85</v>
      </c>
      <c r="O28" s="215">
        <f>D27-I27-K27-L27-O27</f>
        <v>254570</v>
      </c>
      <c r="P28" s="166"/>
      <c r="Q28" s="166"/>
      <c r="R28" s="166"/>
      <c r="S28" s="5"/>
      <c r="T28" s="5"/>
    </row>
    <row r="29" s="3" customFormat="1" ht="22" hidden="1" customHeight="1" spans="1:20">
      <c r="A29" s="45"/>
      <c r="B29" s="52"/>
      <c r="C29" s="46"/>
      <c r="D29" s="25"/>
      <c r="E29" s="47"/>
      <c r="F29" s="44"/>
      <c r="G29" s="44"/>
      <c r="H29" s="138"/>
      <c r="I29" s="94"/>
      <c r="J29" s="27"/>
      <c r="K29" s="94"/>
      <c r="L29" s="139"/>
      <c r="M29" s="140"/>
      <c r="N29" s="98"/>
      <c r="O29" s="94"/>
      <c r="P29" s="166"/>
      <c r="Q29" s="166"/>
      <c r="R29" s="166"/>
      <c r="S29" s="5"/>
      <c r="T29" s="5"/>
    </row>
    <row r="30" s="3" customFormat="1" ht="22" hidden="1" customHeight="1" spans="1:20">
      <c r="A30" s="45"/>
      <c r="B30" s="52"/>
      <c r="C30" s="46"/>
      <c r="D30" s="25"/>
      <c r="E30" s="47"/>
      <c r="F30" s="44"/>
      <c r="G30" s="44"/>
      <c r="H30" s="138"/>
      <c r="I30" s="94"/>
      <c r="J30" s="27"/>
      <c r="K30" s="94"/>
      <c r="L30" s="139"/>
      <c r="M30" s="140"/>
      <c r="N30" s="98"/>
      <c r="O30" s="94"/>
      <c r="P30" s="166"/>
      <c r="Q30" s="166"/>
      <c r="R30" s="166"/>
      <c r="S30" s="5"/>
      <c r="T30" s="5"/>
    </row>
    <row r="31" s="3" customFormat="1" ht="22" hidden="1" customHeight="1" spans="1:20">
      <c r="A31" s="45"/>
      <c r="B31" s="52"/>
      <c r="C31" s="46"/>
      <c r="D31" s="25"/>
      <c r="E31" s="47"/>
      <c r="F31" s="44"/>
      <c r="G31" s="44"/>
      <c r="H31" s="138"/>
      <c r="I31" s="94"/>
      <c r="J31" s="27"/>
      <c r="K31" s="94"/>
      <c r="L31" s="139"/>
      <c r="M31" s="140"/>
      <c r="N31" s="98"/>
      <c r="O31" s="94"/>
      <c r="P31" s="166"/>
      <c r="Q31" s="166"/>
      <c r="R31" s="166"/>
      <c r="S31" s="5"/>
      <c r="T31" s="5"/>
    </row>
    <row r="32" s="3" customFormat="1" ht="22" hidden="1" customHeight="1" spans="1:20">
      <c r="A32" s="45"/>
      <c r="B32" s="52"/>
      <c r="C32" s="46"/>
      <c r="D32" s="25"/>
      <c r="E32" s="47"/>
      <c r="F32" s="44"/>
      <c r="G32" s="44"/>
      <c r="H32" s="138"/>
      <c r="I32" s="94"/>
      <c r="J32" s="27"/>
      <c r="K32" s="94"/>
      <c r="L32" s="139"/>
      <c r="M32" s="140"/>
      <c r="N32" s="98"/>
      <c r="O32" s="94"/>
      <c r="P32" s="166"/>
      <c r="Q32" s="166"/>
      <c r="R32" s="166"/>
      <c r="S32" s="5"/>
      <c r="T32" s="5"/>
    </row>
    <row r="33" s="3" customFormat="1" ht="22" hidden="1" customHeight="1" spans="1:20">
      <c r="A33" s="45"/>
      <c r="B33" s="52"/>
      <c r="C33" s="46"/>
      <c r="D33" s="25"/>
      <c r="E33" s="47"/>
      <c r="F33" s="44"/>
      <c r="G33" s="44"/>
      <c r="H33" s="138"/>
      <c r="I33" s="94"/>
      <c r="J33" s="27"/>
      <c r="K33" s="94"/>
      <c r="L33" s="139"/>
      <c r="M33" s="140"/>
      <c r="N33" s="98"/>
      <c r="O33" s="94"/>
      <c r="P33" s="166"/>
      <c r="Q33" s="166"/>
      <c r="R33" s="166"/>
      <c r="S33" s="5"/>
      <c r="T33" s="5"/>
    </row>
    <row r="34" s="3" customFormat="1" ht="22" hidden="1" customHeight="1" spans="1:20">
      <c r="A34" s="45"/>
      <c r="B34" s="52"/>
      <c r="C34" s="46"/>
      <c r="D34" s="25"/>
      <c r="E34" s="47"/>
      <c r="F34" s="44"/>
      <c r="G34" s="44"/>
      <c r="H34" s="138"/>
      <c r="I34" s="94"/>
      <c r="J34" s="27"/>
      <c r="K34" s="94"/>
      <c r="L34" s="139"/>
      <c r="M34" s="140"/>
      <c r="N34" s="98"/>
      <c r="O34" s="94"/>
      <c r="P34" s="166"/>
      <c r="Q34" s="166"/>
      <c r="R34" s="166"/>
      <c r="S34" s="5"/>
      <c r="T34" s="5"/>
    </row>
    <row r="35" ht="18" hidden="1" customHeight="1" spans="1:18">
      <c r="A35" s="27"/>
      <c r="B35" s="54"/>
      <c r="C35" s="55"/>
      <c r="D35" s="44"/>
      <c r="E35" s="47"/>
      <c r="F35" s="44"/>
      <c r="G35" s="44"/>
      <c r="H35" s="138"/>
      <c r="I35" s="94"/>
      <c r="J35" s="27"/>
      <c r="K35" s="94"/>
      <c r="L35" s="44"/>
      <c r="M35" s="98"/>
      <c r="N35" s="98"/>
      <c r="O35" s="94"/>
      <c r="P35" s="166"/>
      <c r="Q35" s="166"/>
      <c r="R35" s="166"/>
    </row>
    <row r="36" ht="22" hidden="1" customHeight="1" spans="1:29">
      <c r="A36" s="27"/>
      <c r="B36" s="54"/>
      <c r="C36" s="56"/>
      <c r="D36" s="44"/>
      <c r="E36" s="47"/>
      <c r="F36" s="44"/>
      <c r="G36" s="44"/>
      <c r="H36" s="98"/>
      <c r="I36" s="94"/>
      <c r="J36" s="27"/>
      <c r="K36" s="145" t="s">
        <v>86</v>
      </c>
      <c r="L36" s="44"/>
      <c r="M36" s="98"/>
      <c r="N36" s="98"/>
      <c r="O36" s="94"/>
      <c r="P36" s="166"/>
      <c r="Q36" s="123">
        <f>C3-D37</f>
        <v>5890842.41</v>
      </c>
      <c r="W36" s="4"/>
      <c r="X36" s="4"/>
      <c r="Y36" s="4"/>
      <c r="Z36" s="4"/>
      <c r="AA36" s="4"/>
      <c r="AB36" s="4"/>
      <c r="AC36" s="4"/>
    </row>
    <row r="37" s="4" customFormat="1" ht="22" customHeight="1" spans="1:29">
      <c r="A37" s="9" t="s">
        <v>42</v>
      </c>
      <c r="B37" s="9"/>
      <c r="C37" s="57" t="s">
        <v>43</v>
      </c>
      <c r="D37" s="58">
        <f>SUM(D7:D36)</f>
        <v>38760271.14</v>
      </c>
      <c r="E37" s="59" t="s">
        <v>43</v>
      </c>
      <c r="F37" s="58">
        <f>SUM(F7:F36)</f>
        <v>31255779.48</v>
      </c>
      <c r="G37" s="58">
        <f>SUM(G7:G36)</f>
        <v>12701379.21</v>
      </c>
      <c r="H37" s="59" t="s">
        <v>43</v>
      </c>
      <c r="I37" s="58">
        <f>SUM(I7:I36)</f>
        <v>382604</v>
      </c>
      <c r="J37" s="59" t="s">
        <v>43</v>
      </c>
      <c r="K37" s="58">
        <f>SUM(K7:K36)</f>
        <v>300</v>
      </c>
      <c r="L37" s="58">
        <f>SUM(L7:L36)</f>
        <v>156804</v>
      </c>
      <c r="M37" s="59" t="s">
        <v>43</v>
      </c>
      <c r="N37" s="59"/>
      <c r="O37" s="58">
        <f>SUM(O7:O36)</f>
        <v>38220563.14</v>
      </c>
      <c r="P37" s="166"/>
      <c r="Q37" s="25">
        <f>D37/C3</f>
        <v>0.868069529701572</v>
      </c>
      <c r="R37" s="5"/>
      <c r="S37" s="5"/>
      <c r="T37" s="5"/>
      <c r="U37" s="1"/>
      <c r="V37" s="1"/>
      <c r="W37" s="1"/>
      <c r="X37" s="1"/>
      <c r="Y37" s="1"/>
      <c r="Z37" s="1"/>
      <c r="AA37" s="1"/>
      <c r="AB37" s="1"/>
      <c r="AC37" s="1"/>
    </row>
    <row r="38" ht="20" customHeight="1" spans="1:18">
      <c r="A38" s="60" t="s">
        <v>44</v>
      </c>
      <c r="B38" s="60"/>
      <c r="C38" s="27" t="s">
        <v>45</v>
      </c>
      <c r="D38" s="61">
        <f>O28</f>
        <v>254570</v>
      </c>
      <c r="E38" s="61"/>
      <c r="F38" s="61"/>
      <c r="G38" s="61"/>
      <c r="H38" s="146" t="s">
        <v>87</v>
      </c>
      <c r="I38" s="146"/>
      <c r="J38" s="147" t="s">
        <v>88</v>
      </c>
      <c r="K38" s="148"/>
      <c r="L38" s="148"/>
      <c r="M38" s="148"/>
      <c r="N38" s="148"/>
      <c r="O38" s="149"/>
      <c r="P38" s="166"/>
      <c r="Q38" s="194">
        <f>D37-F37</f>
        <v>7504491.66</v>
      </c>
      <c r="R38" s="1"/>
    </row>
    <row r="39" ht="20" customHeight="1" spans="1:20">
      <c r="A39" s="60"/>
      <c r="B39" s="60"/>
      <c r="C39" s="62" t="s">
        <v>49</v>
      </c>
      <c r="D39" s="63">
        <f>D38</f>
        <v>254570</v>
      </c>
      <c r="E39" s="63"/>
      <c r="F39" s="63"/>
      <c r="G39" s="63"/>
      <c r="H39" s="150"/>
      <c r="I39" s="150"/>
      <c r="J39" s="151"/>
      <c r="K39" s="152"/>
      <c r="L39" s="152"/>
      <c r="M39" s="152"/>
      <c r="N39" s="152"/>
      <c r="O39" s="153"/>
      <c r="P39" s="166"/>
      <c r="R39" s="186"/>
      <c r="S39" s="187"/>
      <c r="T39" s="187"/>
    </row>
    <row r="40" ht="44" customHeight="1" spans="1:16">
      <c r="A40" s="64" t="s">
        <v>51</v>
      </c>
      <c r="B40" s="65"/>
      <c r="C40" s="66" t="s">
        <v>78</v>
      </c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154"/>
      <c r="P40" s="166"/>
    </row>
    <row r="41" ht="40" hidden="1" customHeight="1" spans="1:16">
      <c r="A41" s="9" t="s">
        <v>53</v>
      </c>
      <c r="B41" s="9"/>
      <c r="C41" s="68" t="s">
        <v>54</v>
      </c>
      <c r="D41" s="69"/>
      <c r="E41" s="69"/>
      <c r="F41" s="69"/>
      <c r="G41" s="69"/>
      <c r="H41" s="69"/>
      <c r="I41" s="69"/>
      <c r="J41" s="155"/>
      <c r="K41" s="155"/>
      <c r="L41" s="155"/>
      <c r="M41" s="155"/>
      <c r="N41" s="155"/>
      <c r="O41" s="156"/>
      <c r="P41" s="166"/>
    </row>
    <row r="42" ht="40" hidden="1" customHeight="1" spans="1:20">
      <c r="A42" s="9" t="s">
        <v>55</v>
      </c>
      <c r="B42" s="9"/>
      <c r="C42" s="70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157"/>
      <c r="P42" s="166"/>
      <c r="T42" s="186"/>
    </row>
    <row r="43" ht="40" hidden="1" customHeight="1" spans="1:16">
      <c r="A43" s="9" t="s">
        <v>56</v>
      </c>
      <c r="B43" s="9"/>
      <c r="C43" s="72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158"/>
      <c r="P43" s="166"/>
    </row>
    <row r="44" ht="40" hidden="1" customHeight="1" spans="1:15">
      <c r="A44" s="64" t="s">
        <v>58</v>
      </c>
      <c r="B44" s="64"/>
      <c r="C44" s="74"/>
      <c r="D44" s="74"/>
      <c r="E44" s="74"/>
      <c r="F44" s="74"/>
      <c r="G44" s="74"/>
      <c r="H44" s="74"/>
      <c r="I44" s="64" t="s">
        <v>65</v>
      </c>
      <c r="J44" s="64"/>
      <c r="K44" s="74"/>
      <c r="L44" s="74"/>
      <c r="M44" s="74"/>
      <c r="N44" s="74"/>
      <c r="O44" s="74"/>
    </row>
    <row r="47" spans="17:22">
      <c r="Q47" s="5"/>
      <c r="U47" s="5"/>
      <c r="V47" s="5"/>
    </row>
    <row r="48" spans="2:29">
      <c r="B48" s="1"/>
      <c r="D48" s="1"/>
      <c r="E48" s="1"/>
      <c r="F48" s="1"/>
      <c r="G48" s="1"/>
      <c r="I48" s="1"/>
      <c r="K48" s="1"/>
      <c r="L48" s="1"/>
      <c r="O48" s="1"/>
      <c r="P48" s="5"/>
      <c r="Q48" s="5"/>
      <c r="U48" s="5"/>
      <c r="V48" s="5"/>
      <c r="W48" s="5"/>
      <c r="X48" s="5"/>
      <c r="Y48" s="5"/>
      <c r="Z48" s="5"/>
      <c r="AA48" s="5"/>
      <c r="AB48" s="5"/>
      <c r="AC48" s="5"/>
    </row>
    <row r="49" s="5" customFormat="1"/>
    <row r="50" s="5" customFormat="1" spans="12:22">
      <c r="L50" s="36" t="s">
        <v>89</v>
      </c>
      <c r="O50" s="5">
        <v>1000</v>
      </c>
      <c r="Q50" s="1"/>
      <c r="U50" s="1"/>
      <c r="V50" s="1"/>
    </row>
    <row r="51" s="5" customFormat="1" spans="11:29">
      <c r="K51" s="5">
        <v>2019.2</v>
      </c>
      <c r="L51" s="159">
        <v>300</v>
      </c>
      <c r="M51" s="5" t="s">
        <v>90</v>
      </c>
      <c r="P51" s="1"/>
      <c r="Q51" s="1"/>
      <c r="U51" s="1"/>
      <c r="V51" s="1"/>
      <c r="W51" s="1"/>
      <c r="X51" s="1"/>
      <c r="Y51" s="1"/>
      <c r="Z51" s="1"/>
      <c r="AA51" s="1"/>
      <c r="AB51" s="1"/>
      <c r="AC51" s="1"/>
    </row>
    <row r="52" spans="11:13">
      <c r="K52" s="5">
        <v>2019.5</v>
      </c>
      <c r="L52" s="159">
        <v>103.6</v>
      </c>
      <c r="M52" s="5" t="s">
        <v>90</v>
      </c>
    </row>
    <row r="53" spans="11:13">
      <c r="K53" s="5">
        <v>2019.7</v>
      </c>
      <c r="L53" s="160">
        <v>50</v>
      </c>
      <c r="M53" s="5" t="s">
        <v>91</v>
      </c>
    </row>
    <row r="54" spans="11:13">
      <c r="K54" s="5">
        <v>2019.1</v>
      </c>
      <c r="L54" s="160">
        <v>102.779314</v>
      </c>
      <c r="M54" s="5" t="s">
        <v>91</v>
      </c>
    </row>
    <row r="56" spans="12:15">
      <c r="L56" s="162">
        <f>SUM(L51:L55)</f>
        <v>556.379314</v>
      </c>
      <c r="O56" s="7">
        <f>O50-L56</f>
        <v>443.620686</v>
      </c>
    </row>
    <row r="57" spans="12:12">
      <c r="L57" s="7">
        <v>350</v>
      </c>
    </row>
    <row r="58" spans="12:12">
      <c r="L58" s="7">
        <v>25.457</v>
      </c>
    </row>
    <row r="83" spans="17:17">
      <c r="Q83" s="1">
        <v>480</v>
      </c>
    </row>
    <row r="84" spans="17:17">
      <c r="Q84" s="1">
        <v>300</v>
      </c>
    </row>
    <row r="85" spans="17:17">
      <c r="Q85" s="1">
        <v>300</v>
      </c>
    </row>
    <row r="86" spans="17:17">
      <c r="Q86" s="1">
        <v>650</v>
      </c>
    </row>
  </sheetData>
  <mergeCells count="61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B9:M9"/>
    <mergeCell ref="B14:M14"/>
    <mergeCell ref="A37:B37"/>
    <mergeCell ref="D38:G38"/>
    <mergeCell ref="D39:G39"/>
    <mergeCell ref="A40:B40"/>
    <mergeCell ref="C40:O40"/>
    <mergeCell ref="A41:B41"/>
    <mergeCell ref="C41:O41"/>
    <mergeCell ref="A42:B42"/>
    <mergeCell ref="C42:O42"/>
    <mergeCell ref="A43:B43"/>
    <mergeCell ref="C43:O43"/>
    <mergeCell ref="A44:B44"/>
    <mergeCell ref="C44:H44"/>
    <mergeCell ref="I44:J44"/>
    <mergeCell ref="K44:O44"/>
    <mergeCell ref="A5:A6"/>
    <mergeCell ref="A13:A14"/>
    <mergeCell ref="A16:A17"/>
    <mergeCell ref="A23:A25"/>
    <mergeCell ref="A27:A28"/>
    <mergeCell ref="B23:B25"/>
    <mergeCell ref="B27:B28"/>
    <mergeCell ref="C23:C25"/>
    <mergeCell ref="C27:C28"/>
    <mergeCell ref="D27:D28"/>
    <mergeCell ref="H27:H28"/>
    <mergeCell ref="I27:I28"/>
    <mergeCell ref="J27:J28"/>
    <mergeCell ref="M23:M25"/>
    <mergeCell ref="N16:N17"/>
    <mergeCell ref="O7:O8"/>
    <mergeCell ref="O13:O14"/>
    <mergeCell ref="O16:O17"/>
    <mergeCell ref="O23:O25"/>
    <mergeCell ref="A38:B39"/>
    <mergeCell ref="H38:I39"/>
    <mergeCell ref="J38:O39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86"/>
  <sheetViews>
    <sheetView workbookViewId="0">
      <selection activeCell="E16" sqref="E16"/>
    </sheetView>
  </sheetViews>
  <sheetFormatPr defaultColWidth="9" defaultRowHeight="13.5"/>
  <cols>
    <col min="1" max="1" width="3.63333333333333" style="1" customWidth="1"/>
    <col min="2" max="2" width="6.63333333333333" style="6" customWidth="1"/>
    <col min="3" max="3" width="3.63333333333333" style="1" customWidth="1"/>
    <col min="4" max="5" width="11.3833333333333" style="7" customWidth="1"/>
    <col min="6" max="6" width="5.75" style="6" customWidth="1"/>
    <col min="7" max="7" width="11.3833333333333" style="7" customWidth="1"/>
    <col min="8" max="8" width="10.3833333333333" style="7" customWidth="1"/>
    <col min="9" max="9" width="3.63333333333333" style="1" customWidth="1"/>
    <col min="10" max="10" width="9.75" style="7" customWidth="1"/>
    <col min="11" max="11" width="5" style="1" customWidth="1"/>
    <col min="12" max="12" width="8.55833333333333" style="7" customWidth="1"/>
    <col min="13" max="13" width="11.25" style="7" customWidth="1"/>
    <col min="14" max="14" width="8.55833333333333" style="1" customWidth="1"/>
    <col min="15" max="15" width="5.5" style="1" customWidth="1"/>
    <col min="16" max="16" width="14.6083333333333" style="7" customWidth="1"/>
    <col min="17" max="17" width="9.25" style="1" customWidth="1"/>
    <col min="18" max="18" width="23.8833333333333" style="1" customWidth="1"/>
    <col min="19" max="19" width="6.25" style="5" customWidth="1"/>
    <col min="20" max="20" width="8.63333333333333" style="5" customWidth="1"/>
    <col min="21" max="21" width="23.75" style="5" customWidth="1"/>
    <col min="22" max="22" width="10.5" style="1" customWidth="1"/>
    <col min="23" max="23" width="11.8833333333333" style="1" customWidth="1"/>
    <col min="24" max="25" width="9" style="1"/>
    <col min="26" max="26" width="11.1333333333333" style="1" customWidth="1"/>
    <col min="27" max="27" width="11.25" style="1" customWidth="1"/>
    <col min="28" max="28" width="27" style="1" customWidth="1"/>
    <col min="29" max="29" width="21.3833333333333" style="1" customWidth="1"/>
    <col min="30" max="33" width="9" style="1"/>
    <col min="34" max="34" width="14.75" style="1" customWidth="1"/>
    <col min="35" max="16384" width="9" style="1"/>
  </cols>
  <sheetData>
    <row r="1" s="1" customFormat="1" ht="24.95" customHeight="1" spans="1:2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163"/>
      <c r="R1" s="30" t="s">
        <v>1</v>
      </c>
      <c r="S1" s="5"/>
      <c r="T1" s="5"/>
      <c r="U1" s="5"/>
    </row>
    <row r="2" s="1" customFormat="1" ht="24.95" customHeight="1" spans="1:37">
      <c r="A2" s="9" t="s">
        <v>2</v>
      </c>
      <c r="B2" s="9"/>
      <c r="C2" s="10" t="s">
        <v>79</v>
      </c>
      <c r="D2" s="11"/>
      <c r="E2" s="11"/>
      <c r="F2" s="11"/>
      <c r="G2" s="11"/>
      <c r="H2" s="11"/>
      <c r="I2" s="11"/>
      <c r="J2" s="11"/>
      <c r="K2" s="11"/>
      <c r="L2" s="75"/>
      <c r="M2" s="76" t="s">
        <v>4</v>
      </c>
      <c r="N2" s="77"/>
      <c r="O2" s="78" t="s">
        <v>5</v>
      </c>
      <c r="P2" s="79"/>
      <c r="Q2"/>
      <c r="R2" s="164"/>
      <c r="S2" s="165"/>
      <c r="T2" s="165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</row>
    <row r="3" s="1" customFormat="1" ht="24.95" customHeight="1" spans="1:37">
      <c r="A3" s="9" t="s">
        <v>6</v>
      </c>
      <c r="B3" s="9"/>
      <c r="C3" s="12">
        <v>44651113.55</v>
      </c>
      <c r="D3" s="13"/>
      <c r="E3" s="13"/>
      <c r="F3" s="13"/>
      <c r="G3" s="14"/>
      <c r="H3" s="15" t="s">
        <v>7</v>
      </c>
      <c r="I3" s="80" t="s">
        <v>8</v>
      </c>
      <c r="J3" s="81"/>
      <c r="K3" s="81"/>
      <c r="L3" s="82"/>
      <c r="M3" s="9" t="s">
        <v>9</v>
      </c>
      <c r="N3" s="9"/>
      <c r="O3" s="83" t="s">
        <v>10</v>
      </c>
      <c r="P3" s="84"/>
      <c r="Q3" s="166"/>
      <c r="R3" s="167" t="s">
        <v>5</v>
      </c>
      <c r="S3" s="168">
        <v>26</v>
      </c>
      <c r="T3" s="169">
        <v>3030</v>
      </c>
      <c r="U3" s="170" t="s">
        <v>3</v>
      </c>
      <c r="V3" s="171" t="s">
        <v>8</v>
      </c>
      <c r="W3" s="169">
        <v>44651113.55</v>
      </c>
      <c r="X3" s="172" t="s">
        <v>11</v>
      </c>
      <c r="Y3" s="172"/>
      <c r="Z3" s="189" t="s">
        <v>12</v>
      </c>
      <c r="AA3" s="190" t="s">
        <v>13</v>
      </c>
      <c r="AB3" s="190" t="s">
        <v>10</v>
      </c>
      <c r="AC3" s="191" t="s">
        <v>14</v>
      </c>
      <c r="AD3" s="192" t="s">
        <v>15</v>
      </c>
      <c r="AE3" s="193"/>
      <c r="AF3" s="166"/>
      <c r="AG3" s="166"/>
      <c r="AH3" s="166"/>
      <c r="AI3" s="166"/>
      <c r="AJ3" s="166"/>
      <c r="AK3" s="166"/>
    </row>
    <row r="4" s="1" customFormat="1" ht="24.95" customHeight="1" spans="1:18">
      <c r="A4" s="9" t="s">
        <v>16</v>
      </c>
      <c r="B4" s="9"/>
      <c r="C4" s="76"/>
      <c r="D4" s="195"/>
      <c r="E4" s="195"/>
      <c r="F4" s="195"/>
      <c r="G4" s="77"/>
      <c r="H4" s="15" t="s">
        <v>17</v>
      </c>
      <c r="I4" s="12"/>
      <c r="J4" s="13"/>
      <c r="K4" s="13"/>
      <c r="L4" s="14"/>
      <c r="M4" s="9" t="s">
        <v>18</v>
      </c>
      <c r="N4" s="9"/>
      <c r="O4" s="85">
        <v>3030</v>
      </c>
      <c r="P4" s="86"/>
      <c r="Q4" s="166"/>
      <c r="R4" s="173"/>
    </row>
    <row r="5" s="1" customFormat="1" ht="24.95" customHeight="1" spans="1:21">
      <c r="A5" s="9" t="s">
        <v>19</v>
      </c>
      <c r="B5" s="9" t="s">
        <v>20</v>
      </c>
      <c r="C5" s="9"/>
      <c r="D5" s="9"/>
      <c r="E5" s="9" t="s">
        <v>92</v>
      </c>
      <c r="F5" s="9" t="s">
        <v>21</v>
      </c>
      <c r="G5" s="9"/>
      <c r="H5" s="16" t="s">
        <v>22</v>
      </c>
      <c r="I5" s="9" t="s">
        <v>23</v>
      </c>
      <c r="J5" s="9"/>
      <c r="K5" s="9" t="s">
        <v>24</v>
      </c>
      <c r="L5" s="9"/>
      <c r="M5" s="9" t="s">
        <v>25</v>
      </c>
      <c r="N5" s="9"/>
      <c r="O5" s="87" t="s">
        <v>26</v>
      </c>
      <c r="P5" s="87"/>
      <c r="Q5" s="166"/>
      <c r="S5" s="5"/>
      <c r="T5" s="5"/>
      <c r="U5" s="5"/>
    </row>
    <row r="6" s="1" customFormat="1" ht="24.95" customHeight="1" spans="1:21">
      <c r="A6" s="9"/>
      <c r="B6" s="17" t="s">
        <v>27</v>
      </c>
      <c r="C6" s="9" t="s">
        <v>28</v>
      </c>
      <c r="D6" s="16" t="s">
        <v>29</v>
      </c>
      <c r="E6" s="16" t="s">
        <v>29</v>
      </c>
      <c r="F6" s="17" t="s">
        <v>27</v>
      </c>
      <c r="G6" s="16" t="s">
        <v>29</v>
      </c>
      <c r="H6" s="16" t="s">
        <v>29</v>
      </c>
      <c r="I6" s="9" t="s">
        <v>30</v>
      </c>
      <c r="J6" s="16" t="s">
        <v>29</v>
      </c>
      <c r="K6" s="9" t="s">
        <v>31</v>
      </c>
      <c r="L6" s="15" t="s">
        <v>29</v>
      </c>
      <c r="M6" s="16" t="s">
        <v>29</v>
      </c>
      <c r="N6" s="9" t="s">
        <v>32</v>
      </c>
      <c r="O6" s="87" t="s">
        <v>33</v>
      </c>
      <c r="P6" s="87" t="s">
        <v>29</v>
      </c>
      <c r="Q6" s="166"/>
      <c r="T6" s="5"/>
      <c r="U6" s="5"/>
    </row>
    <row r="7" s="1" customFormat="1" ht="33.75" customHeight="1" spans="1:21">
      <c r="A7" s="18">
        <v>1</v>
      </c>
      <c r="B7" s="19">
        <v>42759</v>
      </c>
      <c r="C7" s="20" t="s">
        <v>34</v>
      </c>
      <c r="D7" s="21">
        <v>622000</v>
      </c>
      <c r="E7" s="21"/>
      <c r="F7" s="19">
        <v>42479</v>
      </c>
      <c r="G7" s="21">
        <v>31255779.48</v>
      </c>
      <c r="H7" s="21">
        <v>720187</v>
      </c>
      <c r="I7" s="88">
        <v>0.01</v>
      </c>
      <c r="J7" s="89">
        <f>D7*0.01</f>
        <v>6220</v>
      </c>
      <c r="K7" s="90"/>
      <c r="L7" s="89">
        <v>0</v>
      </c>
      <c r="M7" s="50">
        <v>40600</v>
      </c>
      <c r="N7" s="91" t="s">
        <v>35</v>
      </c>
      <c r="O7" s="98"/>
      <c r="P7" s="92">
        <f>D7-J7-L7-M7-M8</f>
        <v>375180</v>
      </c>
      <c r="Q7" s="166"/>
      <c r="T7" s="5"/>
      <c r="U7" s="5"/>
    </row>
    <row r="8" s="1" customFormat="1" ht="24.95" customHeight="1" spans="1:21">
      <c r="A8" s="22"/>
      <c r="B8" s="23"/>
      <c r="C8" s="24"/>
      <c r="D8" s="25"/>
      <c r="E8" s="25"/>
      <c r="F8" s="26"/>
      <c r="G8" s="25"/>
      <c r="H8" s="25"/>
      <c r="I8" s="93"/>
      <c r="J8" s="94"/>
      <c r="K8" s="95"/>
      <c r="L8" s="94"/>
      <c r="M8" s="96">
        <v>200000</v>
      </c>
      <c r="N8" s="97" t="s">
        <v>72</v>
      </c>
      <c r="O8" s="98"/>
      <c r="P8" s="99"/>
      <c r="Q8" s="166"/>
      <c r="T8" s="5"/>
      <c r="U8" s="5"/>
    </row>
    <row r="9" s="1" customFormat="1" ht="60" customHeight="1" spans="1:21">
      <c r="A9" s="27"/>
      <c r="B9" s="28" t="s">
        <v>38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100"/>
      <c r="O9" s="101"/>
      <c r="P9" s="102"/>
      <c r="Q9" s="166"/>
      <c r="T9" s="5"/>
      <c r="U9" s="5"/>
    </row>
    <row r="10" s="1" customFormat="1" ht="8" customHeight="1" spans="1:21">
      <c r="A10" s="22"/>
      <c r="B10" s="30"/>
      <c r="C10" s="24"/>
      <c r="D10" s="25"/>
      <c r="E10" s="25"/>
      <c r="F10" s="26"/>
      <c r="G10" s="25"/>
      <c r="H10" s="25"/>
      <c r="I10" s="93"/>
      <c r="J10" s="94"/>
      <c r="K10" s="95"/>
      <c r="L10" s="94"/>
      <c r="M10" s="44"/>
      <c r="N10" s="98"/>
      <c r="O10" s="98"/>
      <c r="P10" s="102"/>
      <c r="Q10" s="166"/>
      <c r="T10" s="5"/>
      <c r="U10" s="5"/>
    </row>
    <row r="11" s="2" customFormat="1" ht="25" customHeight="1" spans="1:21">
      <c r="A11" s="18">
        <v>2</v>
      </c>
      <c r="B11" s="31" t="s">
        <v>59</v>
      </c>
      <c r="C11" s="20"/>
      <c r="D11" s="21"/>
      <c r="E11" s="21"/>
      <c r="F11" s="32"/>
      <c r="G11" s="21"/>
      <c r="H11" s="21"/>
      <c r="I11" s="88"/>
      <c r="J11" s="89"/>
      <c r="K11" s="90"/>
      <c r="L11" s="89"/>
      <c r="M11" s="96">
        <v>-200000</v>
      </c>
      <c r="N11" s="97" t="s">
        <v>66</v>
      </c>
      <c r="O11" s="91"/>
      <c r="P11" s="103">
        <f>D11-J11-L11-M11-M12</f>
        <v>200000</v>
      </c>
      <c r="Q11" s="174"/>
      <c r="R11" s="1"/>
      <c r="T11" s="175"/>
      <c r="U11" s="175"/>
    </row>
    <row r="12" s="1" customFormat="1" ht="11" customHeight="1" spans="1:21">
      <c r="A12" s="22"/>
      <c r="B12" s="30"/>
      <c r="C12" s="24"/>
      <c r="D12" s="25"/>
      <c r="E12" s="25"/>
      <c r="F12" s="26"/>
      <c r="G12" s="25"/>
      <c r="H12" s="25"/>
      <c r="I12" s="93"/>
      <c r="J12" s="94"/>
      <c r="K12" s="95"/>
      <c r="L12" s="94"/>
      <c r="M12" s="104"/>
      <c r="N12" s="105"/>
      <c r="O12" s="98"/>
      <c r="P12" s="103"/>
      <c r="Q12" s="166"/>
      <c r="T12" s="5"/>
      <c r="U12" s="5"/>
    </row>
    <row r="13" s="2" customFormat="1" ht="27" customHeight="1" spans="1:21">
      <c r="A13" s="33">
        <v>3</v>
      </c>
      <c r="B13" s="19">
        <v>43062</v>
      </c>
      <c r="C13" s="20" t="s">
        <v>34</v>
      </c>
      <c r="D13" s="21">
        <v>521000</v>
      </c>
      <c r="E13" s="21"/>
      <c r="F13" s="32"/>
      <c r="G13" s="21"/>
      <c r="H13" s="21">
        <v>11981192.21</v>
      </c>
      <c r="I13" s="88">
        <v>0.01</v>
      </c>
      <c r="J13" s="89">
        <f>D13*0.01</f>
        <v>5210</v>
      </c>
      <c r="K13" s="90"/>
      <c r="L13" s="89">
        <v>0</v>
      </c>
      <c r="M13" s="50">
        <v>1730</v>
      </c>
      <c r="N13" s="91"/>
      <c r="O13" s="91"/>
      <c r="P13" s="92">
        <f>D13-J13-L13-M13</f>
        <v>514060</v>
      </c>
      <c r="Q13" s="174">
        <v>514060</v>
      </c>
      <c r="R13" s="1">
        <f>C3*0.01</f>
        <v>446511.1355</v>
      </c>
      <c r="T13" s="175"/>
      <c r="U13" s="175"/>
    </row>
    <row r="14" s="2" customFormat="1" ht="30" customHeight="1" spans="1:21">
      <c r="A14" s="34"/>
      <c r="B14" s="28" t="s">
        <v>67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100"/>
      <c r="O14" s="106"/>
      <c r="P14" s="99"/>
      <c r="Q14" s="174"/>
      <c r="R14" s="2">
        <v>446511</v>
      </c>
      <c r="T14" s="175"/>
      <c r="U14" s="175"/>
    </row>
    <row r="15" s="1" customFormat="1" ht="9" customHeight="1" spans="1:21">
      <c r="A15" s="22"/>
      <c r="B15" s="30"/>
      <c r="C15" s="24"/>
      <c r="D15" s="25"/>
      <c r="E15" s="25"/>
      <c r="F15" s="26"/>
      <c r="G15" s="25"/>
      <c r="H15" s="25"/>
      <c r="I15" s="93"/>
      <c r="J15" s="94"/>
      <c r="K15" s="95"/>
      <c r="L15" s="94"/>
      <c r="M15" s="44"/>
      <c r="N15" s="98"/>
      <c r="O15" s="98"/>
      <c r="P15" s="102"/>
      <c r="Q15" s="166"/>
      <c r="T15" s="5"/>
      <c r="U15" s="5"/>
    </row>
    <row r="16" s="1" customFormat="1" ht="35" customHeight="1" spans="1:21">
      <c r="A16" s="33">
        <v>4</v>
      </c>
      <c r="B16" s="19">
        <v>43143</v>
      </c>
      <c r="C16" s="20" t="s">
        <v>34</v>
      </c>
      <c r="D16" s="35"/>
      <c r="E16" s="35">
        <v>10000000</v>
      </c>
      <c r="F16" s="36" t="s">
        <v>80</v>
      </c>
      <c r="G16" s="21"/>
      <c r="H16" s="21"/>
      <c r="I16" s="107">
        <v>0.01</v>
      </c>
      <c r="J16" s="35">
        <f>E16*I16</f>
        <v>100000</v>
      </c>
      <c r="K16" s="108"/>
      <c r="L16" s="89">
        <v>0</v>
      </c>
      <c r="M16" s="109"/>
      <c r="N16" s="87"/>
      <c r="O16" s="110" t="s">
        <v>68</v>
      </c>
      <c r="P16" s="111">
        <f>D17+E16-J17-J16</f>
        <v>25413300</v>
      </c>
      <c r="Q16" s="166"/>
      <c r="T16" s="5"/>
      <c r="U16" s="5"/>
    </row>
    <row r="17" s="1" customFormat="1" ht="21" customHeight="1" spans="1:21">
      <c r="A17" s="34"/>
      <c r="B17" s="19">
        <v>43144</v>
      </c>
      <c r="C17" s="20" t="s">
        <v>34</v>
      </c>
      <c r="D17" s="21">
        <v>15670000</v>
      </c>
      <c r="E17" s="21"/>
      <c r="F17" s="32"/>
      <c r="G17" s="21"/>
      <c r="H17" s="21"/>
      <c r="I17" s="112">
        <v>0.01</v>
      </c>
      <c r="J17" s="89">
        <f t="shared" ref="J16:J19" si="0">D17*I17</f>
        <v>156700</v>
      </c>
      <c r="K17" s="108"/>
      <c r="L17" s="89"/>
      <c r="M17" s="50"/>
      <c r="N17" s="91"/>
      <c r="O17" s="113"/>
      <c r="P17" s="114"/>
      <c r="Q17" s="166"/>
      <c r="T17" s="5"/>
      <c r="U17" s="5"/>
    </row>
    <row r="18" s="1" customFormat="1" ht="21" customHeight="1" spans="1:21">
      <c r="A18" s="22"/>
      <c r="B18" s="30"/>
      <c r="C18" s="24"/>
      <c r="D18" s="25"/>
      <c r="E18" s="25"/>
      <c r="F18" s="32"/>
      <c r="G18" s="25"/>
      <c r="H18" s="25"/>
      <c r="I18" s="93"/>
      <c r="J18" s="89"/>
      <c r="K18" s="95"/>
      <c r="L18" s="94"/>
      <c r="M18" s="44"/>
      <c r="N18" s="98"/>
      <c r="O18" s="98"/>
      <c r="P18" s="102"/>
      <c r="Q18" s="166"/>
      <c r="T18" s="5"/>
      <c r="U18" s="5"/>
    </row>
    <row r="19" s="1" customFormat="1" ht="36" customHeight="1" spans="1:21">
      <c r="A19" s="18">
        <v>5</v>
      </c>
      <c r="B19" s="19">
        <v>43498</v>
      </c>
      <c r="C19" s="20" t="s">
        <v>34</v>
      </c>
      <c r="D19" s="21">
        <v>6567000</v>
      </c>
      <c r="E19" s="21"/>
      <c r="F19" s="32"/>
      <c r="G19" s="21"/>
      <c r="H19" s="21"/>
      <c r="I19" s="112">
        <v>0.01</v>
      </c>
      <c r="J19" s="89">
        <f t="shared" si="0"/>
        <v>65670</v>
      </c>
      <c r="K19" s="108"/>
      <c r="L19" s="89">
        <v>0</v>
      </c>
      <c r="M19" s="115">
        <f t="shared" ref="M19:M25" si="1">ROUNDUP(D19*1%,0)</f>
        <v>65670</v>
      </c>
      <c r="N19" s="116" t="s">
        <v>69</v>
      </c>
      <c r="O19" s="101"/>
      <c r="P19" s="117">
        <f>D19-J19-L19-M19</f>
        <v>6435660</v>
      </c>
      <c r="Q19" s="166"/>
      <c r="T19" s="5"/>
      <c r="U19" s="5"/>
    </row>
    <row r="20" s="1" customFormat="1" ht="21" customHeight="1" spans="1:21">
      <c r="A20" s="22"/>
      <c r="B20" s="30"/>
      <c r="C20" s="24"/>
      <c r="D20" s="25"/>
      <c r="E20" s="25"/>
      <c r="F20" s="32"/>
      <c r="G20" s="25"/>
      <c r="H20" s="25"/>
      <c r="I20" s="93"/>
      <c r="J20" s="94"/>
      <c r="K20" s="95"/>
      <c r="L20" s="94"/>
      <c r="M20" s="44"/>
      <c r="N20" s="98"/>
      <c r="O20" s="98"/>
      <c r="P20" s="102"/>
      <c r="Q20" s="166"/>
      <c r="S20" s="5"/>
      <c r="T20" s="5"/>
      <c r="U20" s="5"/>
    </row>
    <row r="21" s="2" customFormat="1" ht="24" customHeight="1" spans="1:21">
      <c r="A21" s="18">
        <v>6</v>
      </c>
      <c r="B21" s="19">
        <v>43655</v>
      </c>
      <c r="C21" s="20" t="s">
        <v>34</v>
      </c>
      <c r="D21" s="21">
        <v>500000</v>
      </c>
      <c r="E21" s="21"/>
      <c r="F21" s="32"/>
      <c r="G21" s="21"/>
      <c r="H21" s="21"/>
      <c r="I21" s="119" t="s">
        <v>75</v>
      </c>
      <c r="J21" s="89"/>
      <c r="K21" s="108"/>
      <c r="L21" s="89"/>
      <c r="M21" s="120"/>
      <c r="N21" s="121"/>
      <c r="O21" s="106"/>
      <c r="P21" s="117">
        <f>D21-J21-L21-M21</f>
        <v>500000</v>
      </c>
      <c r="Q21" s="174">
        <v>76159</v>
      </c>
      <c r="R21" s="176"/>
      <c r="S21" s="176"/>
      <c r="T21" s="175"/>
      <c r="U21" s="175"/>
    </row>
    <row r="22" s="1" customFormat="1" ht="24" customHeight="1" spans="1:21">
      <c r="A22" s="22"/>
      <c r="B22" s="30"/>
      <c r="C22" s="24"/>
      <c r="D22" s="25"/>
      <c r="E22" s="25"/>
      <c r="F22" s="32"/>
      <c r="G22" s="25"/>
      <c r="H22" s="25"/>
      <c r="I22" s="122"/>
      <c r="J22" s="94"/>
      <c r="K22" s="95"/>
      <c r="L22" s="94"/>
      <c r="M22" s="115"/>
      <c r="N22" s="116"/>
      <c r="O22" s="101"/>
      <c r="P22" s="123"/>
      <c r="Q22" s="166"/>
      <c r="R22" s="177"/>
      <c r="S22" s="178"/>
      <c r="T22" s="5"/>
      <c r="U22" s="5">
        <f>J7+J13+J17+J19+J23+J24+J27+J25+J32</f>
        <v>327604</v>
      </c>
    </row>
    <row r="23" s="1" customFormat="1" ht="24" customHeight="1" spans="1:21">
      <c r="A23" s="33">
        <v>7</v>
      </c>
      <c r="B23" s="37">
        <v>43748</v>
      </c>
      <c r="C23" s="38" t="s">
        <v>34</v>
      </c>
      <c r="D23" s="21">
        <v>593151.61</v>
      </c>
      <c r="E23" s="21"/>
      <c r="F23" s="32"/>
      <c r="G23" s="25"/>
      <c r="H23" s="25"/>
      <c r="I23" s="112">
        <v>0.01</v>
      </c>
      <c r="J23" s="89">
        <f t="shared" ref="J23:J25" si="2">ROUNDUP(D23*I23,0)</f>
        <v>5932</v>
      </c>
      <c r="K23" s="108"/>
      <c r="L23" s="89">
        <v>0</v>
      </c>
      <c r="M23" s="115">
        <f t="shared" si="1"/>
        <v>5932</v>
      </c>
      <c r="N23" s="124" t="s">
        <v>69</v>
      </c>
      <c r="O23" s="101"/>
      <c r="P23" s="197">
        <f>D23+D24+D25-J23-J24-J25-M23-M24-O36-M25</f>
        <v>1027793.14</v>
      </c>
      <c r="Q23" s="166"/>
      <c r="R23" s="177"/>
      <c r="S23" s="178"/>
      <c r="T23" s="5"/>
      <c r="U23" s="5"/>
    </row>
    <row r="24" s="1" customFormat="1" ht="24" customHeight="1" spans="1:21">
      <c r="A24" s="39"/>
      <c r="B24" s="40"/>
      <c r="C24" s="41"/>
      <c r="D24" s="21">
        <v>409231.94</v>
      </c>
      <c r="E24" s="21"/>
      <c r="F24" s="32"/>
      <c r="G24" s="25"/>
      <c r="H24" s="25"/>
      <c r="I24" s="112">
        <v>0.01</v>
      </c>
      <c r="J24" s="89">
        <f t="shared" si="2"/>
        <v>4093</v>
      </c>
      <c r="K24" s="108"/>
      <c r="L24" s="89"/>
      <c r="M24" s="115">
        <f t="shared" si="1"/>
        <v>4093</v>
      </c>
      <c r="N24" s="126"/>
      <c r="O24" s="101"/>
      <c r="P24" s="198"/>
      <c r="Q24" s="166"/>
      <c r="R24" s="177"/>
      <c r="S24" s="178"/>
      <c r="T24" s="5"/>
      <c r="U24" s="5"/>
    </row>
    <row r="25" s="1" customFormat="1" ht="21" customHeight="1" spans="1:21">
      <c r="A25" s="34"/>
      <c r="B25" s="42"/>
      <c r="C25" s="43"/>
      <c r="D25" s="21">
        <v>46387.59</v>
      </c>
      <c r="E25" s="21"/>
      <c r="F25" s="32"/>
      <c r="G25" s="44"/>
      <c r="H25" s="44"/>
      <c r="I25" s="112">
        <v>0.01</v>
      </c>
      <c r="J25" s="89">
        <f t="shared" si="2"/>
        <v>464</v>
      </c>
      <c r="K25" s="64"/>
      <c r="L25" s="89"/>
      <c r="M25" s="115">
        <f t="shared" si="1"/>
        <v>464</v>
      </c>
      <c r="N25" s="129"/>
      <c r="O25" s="98"/>
      <c r="P25" s="199"/>
      <c r="Q25" s="166"/>
      <c r="R25" s="179" t="s">
        <v>76</v>
      </c>
      <c r="S25" s="180"/>
      <c r="T25" s="27"/>
      <c r="U25" s="5"/>
    </row>
    <row r="26" s="3" customFormat="1" ht="28" customHeight="1" spans="1:21">
      <c r="A26" s="45"/>
      <c r="B26" s="30"/>
      <c r="C26" s="46"/>
      <c r="D26" s="25"/>
      <c r="E26" s="25"/>
      <c r="F26" s="47"/>
      <c r="G26" s="44"/>
      <c r="H26" s="44"/>
      <c r="I26" s="119" t="s">
        <v>82</v>
      </c>
      <c r="J26" s="89"/>
      <c r="K26" s="108"/>
      <c r="L26" s="89"/>
      <c r="M26" s="120"/>
      <c r="N26" s="121"/>
      <c r="O26" s="98"/>
      <c r="P26" s="94"/>
      <c r="Q26" s="166"/>
      <c r="R26" s="166"/>
      <c r="S26" s="166"/>
      <c r="T26" s="5"/>
      <c r="U26" s="5"/>
    </row>
    <row r="27" s="3" customFormat="1" ht="35" customHeight="1" spans="1:21">
      <c r="A27" s="39">
        <v>8</v>
      </c>
      <c r="B27" s="37">
        <v>43852</v>
      </c>
      <c r="C27" s="41" t="s">
        <v>34</v>
      </c>
      <c r="D27" s="48">
        <v>3831500</v>
      </c>
      <c r="E27" s="48"/>
      <c r="F27" s="53"/>
      <c r="G27" s="50"/>
      <c r="H27" s="50"/>
      <c r="I27" s="112">
        <v>0.01</v>
      </c>
      <c r="J27" s="131">
        <f>ROUNDUP(D27*I27,0)</f>
        <v>38315</v>
      </c>
      <c r="K27" s="132"/>
      <c r="L27" s="89"/>
      <c r="M27" s="120">
        <f>ROUNDUP(D27*1%,0)</f>
        <v>38315</v>
      </c>
      <c r="N27" s="121" t="s">
        <v>69</v>
      </c>
      <c r="O27" s="91" t="s">
        <v>84</v>
      </c>
      <c r="P27" s="50">
        <v>3500000</v>
      </c>
      <c r="Q27" s="166"/>
      <c r="R27" s="166"/>
      <c r="S27" s="166"/>
      <c r="T27" s="5"/>
      <c r="U27" s="5"/>
    </row>
    <row r="28" s="3" customFormat="1" ht="31" customHeight="1" spans="1:21">
      <c r="A28" s="34"/>
      <c r="B28" s="42"/>
      <c r="C28" s="43"/>
      <c r="D28" s="51"/>
      <c r="E28" s="51"/>
      <c r="F28" s="196"/>
      <c r="G28" s="21"/>
      <c r="H28" s="21"/>
      <c r="I28" s="133"/>
      <c r="J28" s="99"/>
      <c r="K28" s="134"/>
      <c r="L28" s="89"/>
      <c r="M28" s="135">
        <v>300</v>
      </c>
      <c r="N28" s="136" t="s">
        <v>83</v>
      </c>
      <c r="O28" s="106" t="s">
        <v>85</v>
      </c>
      <c r="P28" s="137">
        <f>D27-J27-L27-M27-P27-M28</f>
        <v>254570</v>
      </c>
      <c r="Q28" s="166"/>
      <c r="R28" s="166"/>
      <c r="S28" s="166"/>
      <c r="T28" s="5"/>
      <c r="U28" s="5"/>
    </row>
    <row r="29" s="3" customFormat="1" ht="22" customHeight="1" spans="1:21">
      <c r="A29" s="45"/>
      <c r="B29" s="52"/>
      <c r="C29" s="46"/>
      <c r="D29" s="25"/>
      <c r="E29" s="25"/>
      <c r="F29" s="47"/>
      <c r="G29" s="44"/>
      <c r="H29" s="44"/>
      <c r="I29" s="138"/>
      <c r="J29" s="94"/>
      <c r="K29" s="27"/>
      <c r="L29" s="94"/>
      <c r="M29" s="139"/>
      <c r="N29" s="140"/>
      <c r="O29" s="98"/>
      <c r="P29" s="94"/>
      <c r="Q29" s="166"/>
      <c r="R29" s="166"/>
      <c r="S29" s="166"/>
      <c r="T29" s="5"/>
      <c r="U29" s="5"/>
    </row>
    <row r="30" s="3" customFormat="1" ht="22" customHeight="1" spans="1:21">
      <c r="A30" s="34">
        <v>9</v>
      </c>
      <c r="B30" s="42">
        <v>43950</v>
      </c>
      <c r="C30" s="43" t="s">
        <v>34</v>
      </c>
      <c r="D30" s="21">
        <v>4000000</v>
      </c>
      <c r="E30" s="21"/>
      <c r="F30" s="53"/>
      <c r="G30" s="50"/>
      <c r="H30" s="50"/>
      <c r="I30" s="112"/>
      <c r="J30" s="89"/>
      <c r="K30" s="64"/>
      <c r="L30" s="89"/>
      <c r="M30" s="120">
        <v>200</v>
      </c>
      <c r="N30" s="141" t="s">
        <v>93</v>
      </c>
      <c r="O30" s="91" t="s">
        <v>94</v>
      </c>
      <c r="P30" s="89">
        <v>1539005.15</v>
      </c>
      <c r="Q30" s="166"/>
      <c r="R30" s="166"/>
      <c r="S30" s="166"/>
      <c r="T30" s="5"/>
      <c r="U30" s="5"/>
    </row>
    <row r="31" s="3" customFormat="1" ht="22" customHeight="1" spans="1:21">
      <c r="A31" s="45" t="s">
        <v>44</v>
      </c>
      <c r="B31" s="52"/>
      <c r="C31" s="46"/>
      <c r="D31" s="25"/>
      <c r="E31" s="25"/>
      <c r="F31" s="47"/>
      <c r="G31" s="44"/>
      <c r="H31" s="44"/>
      <c r="I31" s="138"/>
      <c r="J31" s="94"/>
      <c r="K31" s="27"/>
      <c r="L31" s="94"/>
      <c r="M31" s="139"/>
      <c r="N31" s="140"/>
      <c r="O31" s="98"/>
      <c r="P31" s="94"/>
      <c r="Q31" s="166"/>
      <c r="R31" s="166">
        <f>D30-M30-P30-M32-J32-M33-P33</f>
        <v>2049000</v>
      </c>
      <c r="S31" s="166"/>
      <c r="T31" s="5"/>
      <c r="U31" s="5">
        <f>D30-P30</f>
        <v>2460994.85</v>
      </c>
    </row>
    <row r="32" s="3" customFormat="1" ht="27" customHeight="1" spans="1:21">
      <c r="A32" s="45">
        <v>10</v>
      </c>
      <c r="B32" s="52">
        <v>43958</v>
      </c>
      <c r="C32" s="46"/>
      <c r="D32" s="25"/>
      <c r="E32" s="25"/>
      <c r="F32" s="47"/>
      <c r="G32" s="44"/>
      <c r="H32" s="44"/>
      <c r="I32" s="138">
        <v>0.01</v>
      </c>
      <c r="J32" s="94">
        <v>45000</v>
      </c>
      <c r="K32" s="27"/>
      <c r="L32" s="94">
        <v>0</v>
      </c>
      <c r="M32" s="139">
        <v>45000</v>
      </c>
      <c r="N32" s="140" t="s">
        <v>69</v>
      </c>
      <c r="O32" s="98" t="s">
        <v>95</v>
      </c>
      <c r="P32" s="94">
        <v>2049000</v>
      </c>
      <c r="Q32" s="182" t="s">
        <v>96</v>
      </c>
      <c r="R32" s="182"/>
      <c r="S32" s="166"/>
      <c r="T32" s="5"/>
      <c r="U32" s="5">
        <v>2380994.85</v>
      </c>
    </row>
    <row r="33" s="3" customFormat="1" ht="22" customHeight="1" spans="1:21">
      <c r="A33" s="45"/>
      <c r="B33" s="52"/>
      <c r="C33" s="46"/>
      <c r="D33" s="25"/>
      <c r="E33" s="25"/>
      <c r="F33" s="47"/>
      <c r="G33" s="44"/>
      <c r="H33" s="44"/>
      <c r="I33" s="138"/>
      <c r="J33" s="200" t="s">
        <v>97</v>
      </c>
      <c r="K33" s="201"/>
      <c r="L33" s="202"/>
      <c r="M33" s="139">
        <v>800</v>
      </c>
      <c r="N33" s="140" t="s">
        <v>98</v>
      </c>
      <c r="O33" s="98" t="s">
        <v>68</v>
      </c>
      <c r="P33" s="94">
        <v>320994.85</v>
      </c>
      <c r="Q33" s="182"/>
      <c r="R33" s="182"/>
      <c r="S33" s="166"/>
      <c r="T33" s="5"/>
      <c r="U33" s="5">
        <f>P32-1800000</f>
        <v>249000</v>
      </c>
    </row>
    <row r="34" s="3" customFormat="1" ht="22" customHeight="1" spans="1:21">
      <c r="A34" s="45"/>
      <c r="B34" s="52"/>
      <c r="C34" s="46"/>
      <c r="D34" s="25"/>
      <c r="E34" s="25"/>
      <c r="F34" s="47"/>
      <c r="G34" s="44"/>
      <c r="H34" s="44"/>
      <c r="I34" s="138"/>
      <c r="J34" s="94"/>
      <c r="K34" s="27"/>
      <c r="L34" s="94"/>
      <c r="M34" s="139"/>
      <c r="N34" s="140"/>
      <c r="O34" s="98"/>
      <c r="P34" s="94"/>
      <c r="Q34" s="166"/>
      <c r="R34" s="166"/>
      <c r="S34" s="166"/>
      <c r="T34" s="5"/>
      <c r="U34" s="5"/>
    </row>
    <row r="35" s="1" customFormat="1" ht="18" customHeight="1" spans="1:21">
      <c r="A35" s="27"/>
      <c r="B35" s="54"/>
      <c r="C35" s="55"/>
      <c r="D35" s="44"/>
      <c r="E35" s="44"/>
      <c r="F35" s="47"/>
      <c r="G35" s="44"/>
      <c r="H35" s="44"/>
      <c r="I35" s="138"/>
      <c r="J35" s="94"/>
      <c r="K35" s="27"/>
      <c r="L35" s="94"/>
      <c r="M35" s="44"/>
      <c r="N35" s="98"/>
      <c r="O35" s="98"/>
      <c r="P35" s="94"/>
      <c r="Q35" s="166"/>
      <c r="R35" s="166">
        <v>2370194.85</v>
      </c>
      <c r="S35" s="166"/>
      <c r="T35" s="5"/>
      <c r="U35" s="5"/>
    </row>
    <row r="36" s="1" customFormat="1" ht="22" customHeight="1" spans="1:30">
      <c r="A36" s="27"/>
      <c r="B36" s="54"/>
      <c r="C36" s="56"/>
      <c r="D36" s="44"/>
      <c r="E36" s="44"/>
      <c r="F36" s="47"/>
      <c r="G36" s="44"/>
      <c r="H36" s="44"/>
      <c r="I36" s="98"/>
      <c r="J36" s="94"/>
      <c r="K36" s="27"/>
      <c r="L36" s="145" t="s">
        <v>99</v>
      </c>
      <c r="M36" s="44"/>
      <c r="N36" s="98"/>
      <c r="O36" s="98"/>
      <c r="P36" s="94"/>
      <c r="Q36" s="166"/>
      <c r="R36" s="123">
        <f>C3-D37</f>
        <v>11890842.41</v>
      </c>
      <c r="S36" s="5"/>
      <c r="T36" s="5"/>
      <c r="U36" s="5"/>
      <c r="X36" s="4"/>
      <c r="Y36" s="4"/>
      <c r="Z36" s="4"/>
      <c r="AA36" s="4"/>
      <c r="AB36" s="4"/>
      <c r="AC36" s="4"/>
      <c r="AD36" s="4"/>
    </row>
    <row r="37" s="4" customFormat="1" ht="22" customHeight="1" spans="1:30">
      <c r="A37" s="9" t="s">
        <v>42</v>
      </c>
      <c r="B37" s="9"/>
      <c r="C37" s="57" t="s">
        <v>43</v>
      </c>
      <c r="D37" s="58">
        <f>SUM(D7:D36)</f>
        <v>32760271.14</v>
      </c>
      <c r="E37" s="58">
        <f>SUM(E16:E36)</f>
        <v>10000000</v>
      </c>
      <c r="F37" s="59" t="s">
        <v>43</v>
      </c>
      <c r="G37" s="58">
        <f>SUM(G7:G36)</f>
        <v>31255779.48</v>
      </c>
      <c r="H37" s="58">
        <f>SUM(H7:H36)</f>
        <v>12701379.21</v>
      </c>
      <c r="I37" s="59" t="s">
        <v>43</v>
      </c>
      <c r="J37" s="58">
        <f t="shared" ref="J37:M37" si="3">SUM(J7:J36)</f>
        <v>427604</v>
      </c>
      <c r="K37" s="59" t="s">
        <v>43</v>
      </c>
      <c r="L37" s="58">
        <f t="shared" si="3"/>
        <v>0</v>
      </c>
      <c r="M37" s="58">
        <f t="shared" si="3"/>
        <v>203104</v>
      </c>
      <c r="N37" s="59" t="s">
        <v>43</v>
      </c>
      <c r="O37" s="59"/>
      <c r="P37" s="58">
        <f>SUM(P7:P36)</f>
        <v>42129563.14</v>
      </c>
      <c r="Q37" s="166"/>
      <c r="R37" s="25">
        <f>D37/C3</f>
        <v>0.733694381514479</v>
      </c>
      <c r="S37" s="5"/>
      <c r="T37" s="5"/>
      <c r="U37" s="5"/>
      <c r="V37" s="1"/>
      <c r="W37" s="1"/>
      <c r="X37" s="1"/>
      <c r="Y37" s="1"/>
      <c r="Z37" s="1"/>
      <c r="AA37" s="1"/>
      <c r="AB37" s="1"/>
      <c r="AC37" s="1"/>
      <c r="AD37" s="1"/>
    </row>
    <row r="38" s="1" customFormat="1" ht="20" customHeight="1" spans="1:21">
      <c r="A38" s="60" t="s">
        <v>44</v>
      </c>
      <c r="B38" s="60"/>
      <c r="C38" s="27" t="s">
        <v>45</v>
      </c>
      <c r="D38" s="61">
        <f>P32+P33</f>
        <v>2369994.85</v>
      </c>
      <c r="E38" s="61"/>
      <c r="F38" s="61"/>
      <c r="G38" s="61"/>
      <c r="H38" s="61"/>
      <c r="I38" s="146" t="s">
        <v>87</v>
      </c>
      <c r="J38" s="146"/>
      <c r="K38" s="147" t="s">
        <v>88</v>
      </c>
      <c r="L38" s="148"/>
      <c r="M38" s="148"/>
      <c r="N38" s="148"/>
      <c r="O38" s="148"/>
      <c r="P38" s="149"/>
      <c r="Q38" s="166"/>
      <c r="R38" s="194">
        <f>D37-G37</f>
        <v>1504491.66</v>
      </c>
      <c r="T38" s="5"/>
      <c r="U38" s="5"/>
    </row>
    <row r="39" s="1" customFormat="1" ht="20" customHeight="1" spans="1:21">
      <c r="A39" s="60"/>
      <c r="B39" s="60"/>
      <c r="C39" s="62" t="s">
        <v>49</v>
      </c>
      <c r="D39" s="63">
        <f>D38</f>
        <v>2369994.85</v>
      </c>
      <c r="E39" s="63"/>
      <c r="F39" s="63"/>
      <c r="G39" s="63"/>
      <c r="H39" s="63"/>
      <c r="I39" s="150"/>
      <c r="J39" s="150"/>
      <c r="K39" s="151"/>
      <c r="L39" s="152"/>
      <c r="M39" s="152"/>
      <c r="N39" s="152"/>
      <c r="O39" s="152"/>
      <c r="P39" s="153"/>
      <c r="Q39" s="166"/>
      <c r="S39" s="186"/>
      <c r="T39" s="187"/>
      <c r="U39" s="187"/>
    </row>
    <row r="40" s="1" customFormat="1" ht="44" customHeight="1" spans="1:21">
      <c r="A40" s="64" t="s">
        <v>51</v>
      </c>
      <c r="B40" s="65"/>
      <c r="C40" s="66" t="s">
        <v>78</v>
      </c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154"/>
      <c r="Q40" s="166"/>
      <c r="S40" s="5"/>
      <c r="T40" s="5"/>
      <c r="U40" s="5"/>
    </row>
    <row r="41" s="1" customFormat="1" ht="40" hidden="1" customHeight="1" spans="1:21">
      <c r="A41" s="9" t="s">
        <v>53</v>
      </c>
      <c r="B41" s="9"/>
      <c r="C41" s="68" t="s">
        <v>54</v>
      </c>
      <c r="D41" s="69"/>
      <c r="E41" s="69"/>
      <c r="F41" s="69"/>
      <c r="G41" s="69"/>
      <c r="H41" s="69"/>
      <c r="I41" s="69"/>
      <c r="J41" s="69"/>
      <c r="K41" s="155"/>
      <c r="L41" s="155"/>
      <c r="M41" s="155"/>
      <c r="N41" s="155"/>
      <c r="O41" s="155"/>
      <c r="P41" s="156"/>
      <c r="Q41" s="166"/>
      <c r="S41" s="5"/>
      <c r="T41" s="5"/>
      <c r="U41" s="5"/>
    </row>
    <row r="42" s="1" customFormat="1" ht="40" hidden="1" customHeight="1" spans="1:21">
      <c r="A42" s="9" t="s">
        <v>55</v>
      </c>
      <c r="B42" s="9"/>
      <c r="C42" s="70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157"/>
      <c r="Q42" s="166"/>
      <c r="S42" s="5"/>
      <c r="T42" s="5"/>
      <c r="U42" s="186"/>
    </row>
    <row r="43" s="1" customFormat="1" ht="40" hidden="1" customHeight="1" spans="1:21">
      <c r="A43" s="9" t="s">
        <v>56</v>
      </c>
      <c r="B43" s="9"/>
      <c r="C43" s="72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158"/>
      <c r="Q43" s="166"/>
      <c r="S43" s="5"/>
      <c r="T43" s="5"/>
      <c r="U43" s="5"/>
    </row>
    <row r="44" s="1" customFormat="1" ht="40" hidden="1" customHeight="1" spans="1:21">
      <c r="A44" s="64" t="s">
        <v>58</v>
      </c>
      <c r="B44" s="64"/>
      <c r="C44" s="74"/>
      <c r="D44" s="74"/>
      <c r="E44" s="74"/>
      <c r="F44" s="74"/>
      <c r="G44" s="74"/>
      <c r="H44" s="74"/>
      <c r="I44" s="74"/>
      <c r="J44" s="64" t="s">
        <v>65</v>
      </c>
      <c r="K44" s="64"/>
      <c r="L44" s="74"/>
      <c r="M44" s="74"/>
      <c r="N44" s="74"/>
      <c r="O44" s="74"/>
      <c r="P44" s="74"/>
      <c r="S44" s="5"/>
      <c r="T44" s="5"/>
      <c r="U44" s="5"/>
    </row>
    <row r="45" s="1" customFormat="1" spans="2:21">
      <c r="B45" s="6"/>
      <c r="D45" s="7"/>
      <c r="E45" s="7"/>
      <c r="F45" s="6"/>
      <c r="G45" s="7"/>
      <c r="H45" s="7"/>
      <c r="J45" s="7"/>
      <c r="L45" s="7"/>
      <c r="M45" s="7"/>
      <c r="P45" s="7"/>
      <c r="R45" s="1">
        <f>M51+M52+M53+M54</f>
        <v>556.379314</v>
      </c>
      <c r="S45" s="5"/>
      <c r="T45" s="5"/>
      <c r="U45" s="5"/>
    </row>
    <row r="46" s="1" customFormat="1" spans="2:21">
      <c r="B46" s="6"/>
      <c r="D46" s="7"/>
      <c r="E46" s="7"/>
      <c r="F46" s="6"/>
      <c r="G46" s="7"/>
      <c r="H46" s="7"/>
      <c r="J46" s="7"/>
      <c r="L46" s="7"/>
      <c r="M46" s="7"/>
      <c r="P46" s="7"/>
      <c r="R46" s="1">
        <v>350</v>
      </c>
      <c r="S46" s="5"/>
      <c r="T46" s="5"/>
      <c r="U46" s="5"/>
    </row>
    <row r="47" s="1" customFormat="1" spans="2:23">
      <c r="B47" s="6"/>
      <c r="D47" s="7"/>
      <c r="E47" s="7"/>
      <c r="F47" s="6"/>
      <c r="G47" s="7"/>
      <c r="H47" s="7"/>
      <c r="J47" s="7"/>
      <c r="L47" s="7"/>
      <c r="M47" s="7"/>
      <c r="P47" s="7"/>
      <c r="R47" s="188">
        <v>25.457</v>
      </c>
      <c r="S47" s="5"/>
      <c r="T47" s="5"/>
      <c r="U47" s="5"/>
      <c r="V47" s="5"/>
      <c r="W47" s="5"/>
    </row>
    <row r="48" s="1" customFormat="1" spans="17:30">
      <c r="Q48" s="5"/>
      <c r="R48" s="5">
        <v>153.900515</v>
      </c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</row>
    <row r="49" s="5" customFormat="1"/>
    <row r="50" s="5" customFormat="1" spans="13:23">
      <c r="M50" s="36" t="s">
        <v>89</v>
      </c>
      <c r="P50" s="5">
        <v>1000</v>
      </c>
      <c r="R50" s="1"/>
      <c r="V50" s="1"/>
      <c r="W50" s="1"/>
    </row>
    <row r="51" s="5" customFormat="1" spans="12:30">
      <c r="L51" s="5">
        <v>2019.2</v>
      </c>
      <c r="M51" s="159">
        <v>300</v>
      </c>
      <c r="N51" s="5" t="s">
        <v>90</v>
      </c>
      <c r="Q51" s="1"/>
      <c r="R51" s="1"/>
      <c r="V51" s="1"/>
      <c r="W51" s="1"/>
      <c r="X51" s="1"/>
      <c r="Y51" s="1"/>
      <c r="Z51" s="1"/>
      <c r="AA51" s="1"/>
      <c r="AB51" s="1"/>
      <c r="AC51" s="1"/>
      <c r="AD51" s="1"/>
    </row>
    <row r="52" s="1" customFormat="1" spans="2:21">
      <c r="B52" s="6"/>
      <c r="D52" s="7"/>
      <c r="E52" s="7"/>
      <c r="F52" s="6"/>
      <c r="G52" s="7"/>
      <c r="H52" s="7"/>
      <c r="J52" s="7"/>
      <c r="L52" s="5">
        <v>2019.5</v>
      </c>
      <c r="M52" s="159">
        <v>103.6</v>
      </c>
      <c r="N52" s="5" t="s">
        <v>90</v>
      </c>
      <c r="P52" s="7"/>
      <c r="S52" s="5"/>
      <c r="T52" s="5"/>
      <c r="U52" s="5"/>
    </row>
    <row r="53" s="1" customFormat="1" spans="2:21">
      <c r="B53" s="6"/>
      <c r="D53" s="7"/>
      <c r="E53" s="7"/>
      <c r="F53" s="6"/>
      <c r="G53" s="7"/>
      <c r="H53" s="7"/>
      <c r="J53" s="7"/>
      <c r="L53" s="5">
        <v>2019.7</v>
      </c>
      <c r="M53" s="160">
        <v>50</v>
      </c>
      <c r="N53" s="5" t="s">
        <v>91</v>
      </c>
      <c r="P53" s="7"/>
      <c r="S53" s="5"/>
      <c r="T53" s="5"/>
      <c r="U53" s="5"/>
    </row>
    <row r="54" s="1" customFormat="1" spans="2:21">
      <c r="B54" s="6"/>
      <c r="D54" s="7"/>
      <c r="E54" s="7"/>
      <c r="F54" s="6"/>
      <c r="G54" s="7"/>
      <c r="H54" s="7"/>
      <c r="J54" s="7"/>
      <c r="L54" s="161">
        <v>2019.1</v>
      </c>
      <c r="M54" s="160">
        <v>102.779314</v>
      </c>
      <c r="N54" s="5" t="s">
        <v>91</v>
      </c>
      <c r="P54" s="7"/>
      <c r="S54" s="5"/>
      <c r="T54" s="5"/>
      <c r="U54" s="5"/>
    </row>
    <row r="55" s="1" customFormat="1" spans="2:21">
      <c r="B55" s="6"/>
      <c r="D55" s="7"/>
      <c r="E55" s="7"/>
      <c r="F55" s="6"/>
      <c r="G55" s="7"/>
      <c r="H55" s="7"/>
      <c r="J55" s="7"/>
      <c r="L55" s="7"/>
      <c r="M55" s="7"/>
      <c r="P55" s="7"/>
      <c r="S55" s="5"/>
      <c r="T55" s="5"/>
      <c r="U55" s="5"/>
    </row>
    <row r="56" s="1" customFormat="1" spans="2:21">
      <c r="B56" s="6"/>
      <c r="D56" s="7"/>
      <c r="E56" s="7"/>
      <c r="F56" s="6"/>
      <c r="G56" s="7"/>
      <c r="H56" s="7"/>
      <c r="J56" s="7"/>
      <c r="L56" s="7"/>
      <c r="M56" s="162">
        <f>SUM(M51:M55)</f>
        <v>556.379314</v>
      </c>
      <c r="P56" s="7">
        <f>P50-M56</f>
        <v>443.620686</v>
      </c>
      <c r="S56" s="5"/>
      <c r="T56" s="5"/>
      <c r="U56" s="5"/>
    </row>
    <row r="57" s="1" customFormat="1" spans="2:21">
      <c r="B57" s="6"/>
      <c r="D57" s="7"/>
      <c r="E57" s="7"/>
      <c r="F57" s="6"/>
      <c r="G57" s="7"/>
      <c r="H57" s="7"/>
      <c r="J57" s="7"/>
      <c r="L57" s="7"/>
      <c r="M57" s="7">
        <v>350</v>
      </c>
      <c r="P57" s="7"/>
      <c r="S57" s="5"/>
      <c r="T57" s="5"/>
      <c r="U57" s="5"/>
    </row>
    <row r="58" s="1" customFormat="1" spans="2:21">
      <c r="B58" s="6"/>
      <c r="D58" s="7"/>
      <c r="E58" s="7"/>
      <c r="F58" s="6"/>
      <c r="G58" s="7"/>
      <c r="H58" s="7"/>
      <c r="J58" s="7"/>
      <c r="L58" s="7"/>
      <c r="M58" s="7">
        <v>25.457</v>
      </c>
      <c r="P58" s="7"/>
      <c r="S58" s="5"/>
      <c r="T58" s="5"/>
      <c r="U58" s="5"/>
    </row>
    <row r="59" s="1" customFormat="1" spans="2:21">
      <c r="B59" s="6"/>
      <c r="D59" s="7"/>
      <c r="E59" s="7"/>
      <c r="F59" s="6"/>
      <c r="G59" s="7"/>
      <c r="H59" s="7"/>
      <c r="J59" s="7"/>
      <c r="L59" s="7"/>
      <c r="M59" s="7">
        <v>1539005.15</v>
      </c>
      <c r="P59" s="7"/>
      <c r="S59" s="5"/>
      <c r="T59" s="5"/>
      <c r="U59" s="5"/>
    </row>
    <row r="60" s="1" customFormat="1" spans="2:21">
      <c r="B60" s="6"/>
      <c r="D60" s="7"/>
      <c r="E60" s="7"/>
      <c r="F60" s="6"/>
      <c r="G60" s="7"/>
      <c r="H60" s="7"/>
      <c r="J60" s="7"/>
      <c r="L60" s="7"/>
      <c r="M60" s="7"/>
      <c r="P60" s="7"/>
      <c r="S60" s="5"/>
      <c r="T60" s="5"/>
      <c r="U60" s="5"/>
    </row>
    <row r="61" s="1" customFormat="1" spans="2:21">
      <c r="B61" s="6"/>
      <c r="D61" s="7"/>
      <c r="E61" s="7"/>
      <c r="F61" s="6"/>
      <c r="G61" s="7"/>
      <c r="H61" s="7"/>
      <c r="J61" s="7"/>
      <c r="L61" s="7"/>
      <c r="M61" s="7"/>
      <c r="P61" s="7"/>
      <c r="S61" s="5"/>
      <c r="T61" s="5"/>
      <c r="U61" s="5"/>
    </row>
    <row r="62" s="1" customFormat="1" spans="2:21">
      <c r="B62" s="6"/>
      <c r="D62" s="7"/>
      <c r="E62" s="7"/>
      <c r="F62" s="6"/>
      <c r="G62" s="7"/>
      <c r="H62" s="7"/>
      <c r="J62" s="7"/>
      <c r="L62" s="7"/>
      <c r="M62" s="7"/>
      <c r="P62" s="7"/>
      <c r="S62" s="5"/>
      <c r="T62" s="5"/>
      <c r="U62" s="5"/>
    </row>
    <row r="63" s="1" customFormat="1" spans="2:21">
      <c r="B63" s="6"/>
      <c r="D63" s="7"/>
      <c r="E63" s="7"/>
      <c r="F63" s="6"/>
      <c r="G63" s="7"/>
      <c r="H63" s="7"/>
      <c r="J63" s="7"/>
      <c r="L63" s="7"/>
      <c r="M63" s="7"/>
      <c r="P63" s="7"/>
      <c r="S63" s="5"/>
      <c r="T63" s="5"/>
      <c r="U63" s="5"/>
    </row>
    <row r="64" s="1" customFormat="1" spans="2:21">
      <c r="B64" s="6"/>
      <c r="D64" s="7"/>
      <c r="E64" s="7"/>
      <c r="F64" s="6"/>
      <c r="G64" s="7"/>
      <c r="H64" s="7"/>
      <c r="J64" s="7"/>
      <c r="L64" s="7"/>
      <c r="M64" s="7"/>
      <c r="P64" s="7"/>
      <c r="S64" s="5"/>
      <c r="T64" s="5"/>
      <c r="U64" s="5"/>
    </row>
    <row r="65" s="1" customFormat="1" spans="2:21">
      <c r="B65" s="6"/>
      <c r="D65" s="7"/>
      <c r="E65" s="7"/>
      <c r="F65" s="6"/>
      <c r="G65" s="7"/>
      <c r="H65" s="7"/>
      <c r="J65" s="7"/>
      <c r="L65" s="7"/>
      <c r="M65" s="7"/>
      <c r="P65" s="7"/>
      <c r="S65" s="5"/>
      <c r="T65" s="5"/>
      <c r="U65" s="5"/>
    </row>
    <row r="66" s="1" customFormat="1" spans="2:21">
      <c r="B66" s="6"/>
      <c r="D66" s="7"/>
      <c r="E66" s="7"/>
      <c r="F66" s="6"/>
      <c r="G66" s="7"/>
      <c r="H66" s="7"/>
      <c r="J66" s="7"/>
      <c r="L66" s="7"/>
      <c r="M66" s="7"/>
      <c r="P66" s="7"/>
      <c r="S66" s="5"/>
      <c r="T66" s="5"/>
      <c r="U66" s="5"/>
    </row>
    <row r="67" s="1" customFormat="1" spans="2:21">
      <c r="B67" s="6"/>
      <c r="D67" s="7"/>
      <c r="E67" s="7"/>
      <c r="F67" s="6"/>
      <c r="G67" s="7"/>
      <c r="H67" s="7"/>
      <c r="J67" s="7"/>
      <c r="L67" s="7"/>
      <c r="M67" s="7"/>
      <c r="P67" s="7"/>
      <c r="S67" s="5"/>
      <c r="T67" s="5"/>
      <c r="U67" s="5"/>
    </row>
    <row r="68" s="1" customFormat="1" spans="2:21">
      <c r="B68" s="6"/>
      <c r="D68" s="7"/>
      <c r="E68" s="7"/>
      <c r="F68" s="6"/>
      <c r="G68" s="7"/>
      <c r="H68" s="7"/>
      <c r="J68" s="7"/>
      <c r="L68" s="7"/>
      <c r="M68" s="7"/>
      <c r="P68" s="7"/>
      <c r="S68" s="5"/>
      <c r="T68" s="5"/>
      <c r="U68" s="5"/>
    </row>
    <row r="69" s="1" customFormat="1" spans="2:21">
      <c r="B69" s="6"/>
      <c r="D69" s="7"/>
      <c r="E69" s="7"/>
      <c r="F69" s="6"/>
      <c r="G69" s="7"/>
      <c r="H69" s="7"/>
      <c r="J69" s="7"/>
      <c r="L69" s="7"/>
      <c r="M69" s="7"/>
      <c r="P69" s="7"/>
      <c r="S69" s="5"/>
      <c r="T69" s="5"/>
      <c r="U69" s="5"/>
    </row>
    <row r="70" s="1" customFormat="1" spans="2:21">
      <c r="B70" s="6"/>
      <c r="D70" s="7"/>
      <c r="E70" s="7"/>
      <c r="F70" s="6"/>
      <c r="G70" s="7"/>
      <c r="H70" s="7"/>
      <c r="J70" s="7"/>
      <c r="L70" s="7"/>
      <c r="M70" s="7"/>
      <c r="P70" s="7"/>
      <c r="S70" s="5"/>
      <c r="T70" s="5"/>
      <c r="U70" s="5"/>
    </row>
    <row r="71" s="1" customFormat="1" spans="2:21">
      <c r="B71" s="6"/>
      <c r="D71" s="7"/>
      <c r="E71" s="7"/>
      <c r="F71" s="6"/>
      <c r="G71" s="7"/>
      <c r="H71" s="7"/>
      <c r="J71" s="7"/>
      <c r="L71" s="7"/>
      <c r="M71" s="7"/>
      <c r="P71" s="7"/>
      <c r="S71" s="5"/>
      <c r="T71" s="5"/>
      <c r="U71" s="5"/>
    </row>
    <row r="72" s="1" customFormat="1" spans="2:21">
      <c r="B72" s="6"/>
      <c r="D72" s="7"/>
      <c r="E72" s="7"/>
      <c r="F72" s="6"/>
      <c r="G72" s="7"/>
      <c r="H72" s="7"/>
      <c r="J72" s="7"/>
      <c r="L72" s="7"/>
      <c r="M72" s="7"/>
      <c r="P72" s="7"/>
      <c r="S72" s="5"/>
      <c r="T72" s="5"/>
      <c r="U72" s="5"/>
    </row>
    <row r="73" s="1" customFormat="1" spans="2:21">
      <c r="B73" s="6"/>
      <c r="D73" s="7"/>
      <c r="E73" s="7"/>
      <c r="F73" s="6"/>
      <c r="G73" s="7"/>
      <c r="H73" s="7"/>
      <c r="J73" s="7"/>
      <c r="L73" s="7"/>
      <c r="M73" s="7"/>
      <c r="P73" s="7"/>
      <c r="S73" s="5"/>
      <c r="T73" s="5"/>
      <c r="U73" s="5"/>
    </row>
    <row r="74" s="1" customFormat="1" spans="2:21">
      <c r="B74" s="6"/>
      <c r="D74" s="7"/>
      <c r="E74" s="7"/>
      <c r="F74" s="6"/>
      <c r="G74" s="7"/>
      <c r="H74" s="7"/>
      <c r="J74" s="7"/>
      <c r="L74" s="7"/>
      <c r="M74" s="7"/>
      <c r="P74" s="7"/>
      <c r="S74" s="5"/>
      <c r="T74" s="5"/>
      <c r="U74" s="5"/>
    </row>
    <row r="75" s="1" customFormat="1" spans="2:21">
      <c r="B75" s="6"/>
      <c r="D75" s="7"/>
      <c r="E75" s="7"/>
      <c r="F75" s="6"/>
      <c r="G75" s="7"/>
      <c r="H75" s="7"/>
      <c r="J75" s="7"/>
      <c r="L75" s="7"/>
      <c r="M75" s="7"/>
      <c r="P75" s="7"/>
      <c r="S75" s="5"/>
      <c r="T75" s="5"/>
      <c r="U75" s="5"/>
    </row>
    <row r="76" s="1" customFormat="1" spans="2:21">
      <c r="B76" s="6"/>
      <c r="D76" s="7"/>
      <c r="E76" s="7"/>
      <c r="F76" s="6"/>
      <c r="G76" s="7"/>
      <c r="H76" s="7"/>
      <c r="J76" s="7"/>
      <c r="L76" s="7"/>
      <c r="M76" s="7"/>
      <c r="P76" s="7"/>
      <c r="S76" s="5"/>
      <c r="T76" s="5"/>
      <c r="U76" s="5"/>
    </row>
    <row r="77" s="1" customFormat="1" spans="2:21">
      <c r="B77" s="6"/>
      <c r="D77" s="7"/>
      <c r="E77" s="7"/>
      <c r="F77" s="6"/>
      <c r="G77" s="7"/>
      <c r="H77" s="7"/>
      <c r="J77" s="7"/>
      <c r="L77" s="7"/>
      <c r="M77" s="7"/>
      <c r="P77" s="7"/>
      <c r="S77" s="5"/>
      <c r="T77" s="5"/>
      <c r="U77" s="5"/>
    </row>
    <row r="78" s="1" customFormat="1" spans="2:21">
      <c r="B78" s="6"/>
      <c r="D78" s="7"/>
      <c r="E78" s="7"/>
      <c r="F78" s="6"/>
      <c r="G78" s="7"/>
      <c r="H78" s="7"/>
      <c r="J78" s="7"/>
      <c r="L78" s="7"/>
      <c r="M78" s="7"/>
      <c r="P78" s="7"/>
      <c r="S78" s="5"/>
      <c r="T78" s="5"/>
      <c r="U78" s="5"/>
    </row>
    <row r="79" s="1" customFormat="1" spans="2:21">
      <c r="B79" s="6"/>
      <c r="D79" s="7"/>
      <c r="E79" s="7"/>
      <c r="F79" s="6"/>
      <c r="G79" s="7"/>
      <c r="H79" s="7"/>
      <c r="J79" s="7"/>
      <c r="L79" s="7"/>
      <c r="M79" s="7"/>
      <c r="P79" s="7"/>
      <c r="S79" s="5"/>
      <c r="T79" s="5"/>
      <c r="U79" s="5"/>
    </row>
    <row r="80" s="1" customFormat="1" spans="2:21">
      <c r="B80" s="6"/>
      <c r="D80" s="7"/>
      <c r="E80" s="7"/>
      <c r="F80" s="6"/>
      <c r="G80" s="7"/>
      <c r="H80" s="7"/>
      <c r="J80" s="7"/>
      <c r="L80" s="7"/>
      <c r="M80" s="7"/>
      <c r="P80" s="7"/>
      <c r="S80" s="5"/>
      <c r="T80" s="5"/>
      <c r="U80" s="5"/>
    </row>
    <row r="81" s="1" customFormat="1" spans="2:21">
      <c r="B81" s="6"/>
      <c r="D81" s="7"/>
      <c r="E81" s="7"/>
      <c r="F81" s="6"/>
      <c r="G81" s="7"/>
      <c r="H81" s="7"/>
      <c r="J81" s="7"/>
      <c r="L81" s="7"/>
      <c r="M81" s="7"/>
      <c r="P81" s="7"/>
      <c r="S81" s="5"/>
      <c r="T81" s="5"/>
      <c r="U81" s="5"/>
    </row>
    <row r="82" s="1" customFormat="1" spans="2:21">
      <c r="B82" s="6"/>
      <c r="D82" s="7"/>
      <c r="E82" s="7"/>
      <c r="F82" s="6"/>
      <c r="G82" s="7"/>
      <c r="H82" s="7"/>
      <c r="J82" s="7"/>
      <c r="L82" s="7"/>
      <c r="M82" s="7"/>
      <c r="P82" s="7"/>
      <c r="S82" s="5"/>
      <c r="T82" s="5"/>
      <c r="U82" s="5"/>
    </row>
    <row r="83" s="1" customFormat="1" spans="2:21">
      <c r="B83" s="6"/>
      <c r="D83" s="7"/>
      <c r="E83" s="7"/>
      <c r="F83" s="6"/>
      <c r="G83" s="7"/>
      <c r="H83" s="7"/>
      <c r="J83" s="7"/>
      <c r="L83" s="7"/>
      <c r="M83" s="7"/>
      <c r="P83" s="7"/>
      <c r="R83" s="1">
        <v>480</v>
      </c>
      <c r="S83" s="5"/>
      <c r="T83" s="5"/>
      <c r="U83" s="5"/>
    </row>
    <row r="84" s="1" customFormat="1" spans="2:21">
      <c r="B84" s="6"/>
      <c r="D84" s="7"/>
      <c r="E84" s="7"/>
      <c r="F84" s="6"/>
      <c r="G84" s="7"/>
      <c r="H84" s="7"/>
      <c r="J84" s="7"/>
      <c r="L84" s="7"/>
      <c r="M84" s="7"/>
      <c r="P84" s="7"/>
      <c r="R84" s="1">
        <v>300</v>
      </c>
      <c r="S84" s="5"/>
      <c r="T84" s="5"/>
      <c r="U84" s="5"/>
    </row>
    <row r="85" s="1" customFormat="1" spans="2:21">
      <c r="B85" s="6"/>
      <c r="D85" s="7"/>
      <c r="E85" s="7"/>
      <c r="F85" s="6"/>
      <c r="G85" s="7"/>
      <c r="H85" s="7"/>
      <c r="J85" s="7"/>
      <c r="L85" s="7"/>
      <c r="M85" s="7"/>
      <c r="P85" s="7"/>
      <c r="R85" s="1">
        <v>300</v>
      </c>
      <c r="S85" s="5"/>
      <c r="T85" s="5"/>
      <c r="U85" s="5"/>
    </row>
    <row r="86" s="1" customFormat="1" spans="2:21">
      <c r="B86" s="6"/>
      <c r="D86" s="7"/>
      <c r="E86" s="7"/>
      <c r="F86" s="6"/>
      <c r="G86" s="7"/>
      <c r="H86" s="7"/>
      <c r="J86" s="7"/>
      <c r="L86" s="7"/>
      <c r="M86" s="7"/>
      <c r="P86" s="7"/>
      <c r="R86" s="1">
        <v>650</v>
      </c>
      <c r="S86" s="5"/>
      <c r="T86" s="5"/>
      <c r="U86" s="5"/>
    </row>
  </sheetData>
  <mergeCells count="63">
    <mergeCell ref="A1:P1"/>
    <mergeCell ref="A2:B2"/>
    <mergeCell ref="C2:L2"/>
    <mergeCell ref="M2:N2"/>
    <mergeCell ref="O2:P2"/>
    <mergeCell ref="S2:T2"/>
    <mergeCell ref="A3:B3"/>
    <mergeCell ref="C3:G3"/>
    <mergeCell ref="I3:L3"/>
    <mergeCell ref="M3:N3"/>
    <mergeCell ref="O3:P3"/>
    <mergeCell ref="A4:B4"/>
    <mergeCell ref="C4:G4"/>
    <mergeCell ref="I4:L4"/>
    <mergeCell ref="M4:N4"/>
    <mergeCell ref="O4:P4"/>
    <mergeCell ref="B5:D5"/>
    <mergeCell ref="F5:G5"/>
    <mergeCell ref="I5:J5"/>
    <mergeCell ref="K5:L5"/>
    <mergeCell ref="M5:N5"/>
    <mergeCell ref="O5:P5"/>
    <mergeCell ref="B9:N9"/>
    <mergeCell ref="B14:N14"/>
    <mergeCell ref="J33:L33"/>
    <mergeCell ref="A37:B37"/>
    <mergeCell ref="D38:H38"/>
    <mergeCell ref="D39:H39"/>
    <mergeCell ref="A40:B40"/>
    <mergeCell ref="C40:P40"/>
    <mergeCell ref="A41:B41"/>
    <mergeCell ref="C41:P41"/>
    <mergeCell ref="A42:B42"/>
    <mergeCell ref="C42:P42"/>
    <mergeCell ref="A43:B43"/>
    <mergeCell ref="C43:P43"/>
    <mergeCell ref="A44:B44"/>
    <mergeCell ref="C44:I44"/>
    <mergeCell ref="J44:K44"/>
    <mergeCell ref="L44:P44"/>
    <mergeCell ref="A5:A6"/>
    <mergeCell ref="A13:A14"/>
    <mergeCell ref="A16:A17"/>
    <mergeCell ref="A23:A25"/>
    <mergeCell ref="A27:A28"/>
    <mergeCell ref="B23:B25"/>
    <mergeCell ref="B27:B28"/>
    <mergeCell ref="C23:C25"/>
    <mergeCell ref="C27:C28"/>
    <mergeCell ref="D27:D28"/>
    <mergeCell ref="I27:I28"/>
    <mergeCell ref="J27:J28"/>
    <mergeCell ref="K27:K28"/>
    <mergeCell ref="N23:N25"/>
    <mergeCell ref="O16:O17"/>
    <mergeCell ref="P7:P8"/>
    <mergeCell ref="P13:P14"/>
    <mergeCell ref="P16:P17"/>
    <mergeCell ref="P23:P25"/>
    <mergeCell ref="A38:B39"/>
    <mergeCell ref="I38:J39"/>
    <mergeCell ref="K38:P39"/>
    <mergeCell ref="Q32:R33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90"/>
  <sheetViews>
    <sheetView topLeftCell="A13" workbookViewId="0">
      <selection activeCell="A13" sqref="$A1:$XFD1048576"/>
    </sheetView>
  </sheetViews>
  <sheetFormatPr defaultColWidth="9" defaultRowHeight="13.5"/>
  <cols>
    <col min="1" max="1" width="3.63333333333333" style="1" customWidth="1"/>
    <col min="2" max="2" width="6.63333333333333" style="6" customWidth="1"/>
    <col min="3" max="3" width="3.63333333333333" style="1" customWidth="1"/>
    <col min="4" max="5" width="11.3833333333333" style="7" customWidth="1"/>
    <col min="6" max="6" width="5.75" style="6" customWidth="1"/>
    <col min="7" max="7" width="11.3833333333333" style="7" customWidth="1"/>
    <col min="8" max="8" width="10.3833333333333" style="7" customWidth="1"/>
    <col min="9" max="9" width="3.63333333333333" style="1" customWidth="1"/>
    <col min="10" max="10" width="9.75" style="7" customWidth="1"/>
    <col min="11" max="11" width="5" style="1" customWidth="1"/>
    <col min="12" max="12" width="8.55833333333333" style="7" customWidth="1"/>
    <col min="13" max="13" width="11.25" style="7" customWidth="1"/>
    <col min="14" max="14" width="8.55833333333333" style="1" customWidth="1"/>
    <col min="15" max="15" width="5.5" style="1" customWidth="1"/>
    <col min="16" max="16" width="14.6083333333333" style="7" customWidth="1"/>
    <col min="17" max="17" width="9.25" style="1" customWidth="1"/>
    <col min="18" max="18" width="23.8833333333333" style="1" customWidth="1"/>
    <col min="19" max="19" width="6.25" style="5" customWidth="1"/>
    <col min="20" max="20" width="8.63333333333333" style="5" customWidth="1"/>
    <col min="21" max="21" width="23.75" style="5" customWidth="1"/>
    <col min="22" max="22" width="10.5" style="1" customWidth="1"/>
    <col min="23" max="23" width="11.8833333333333" style="1" customWidth="1"/>
    <col min="24" max="25" width="9" style="1"/>
    <col min="26" max="26" width="11.1333333333333" style="1" customWidth="1"/>
    <col min="27" max="27" width="11.25" style="1" customWidth="1"/>
    <col min="28" max="28" width="27" style="1" customWidth="1"/>
    <col min="29" max="29" width="21.3833333333333" style="1" customWidth="1"/>
    <col min="30" max="33" width="9" style="1"/>
    <col min="34" max="34" width="14.75" style="1" customWidth="1"/>
    <col min="35" max="16384" width="9" style="1"/>
  </cols>
  <sheetData>
    <row r="1" s="1" customFormat="1" ht="24.95" customHeight="1" spans="1:2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163"/>
      <c r="R1" s="30" t="s">
        <v>1</v>
      </c>
      <c r="S1" s="5"/>
      <c r="T1" s="5"/>
      <c r="U1" s="5"/>
    </row>
    <row r="2" s="1" customFormat="1" ht="24.95" customHeight="1" spans="1:37">
      <c r="A2" s="9" t="s">
        <v>2</v>
      </c>
      <c r="B2" s="9"/>
      <c r="C2" s="10" t="s">
        <v>79</v>
      </c>
      <c r="D2" s="11"/>
      <c r="E2" s="11"/>
      <c r="F2" s="11"/>
      <c r="G2" s="11"/>
      <c r="H2" s="11"/>
      <c r="I2" s="11"/>
      <c r="J2" s="11"/>
      <c r="K2" s="11"/>
      <c r="L2" s="75"/>
      <c r="M2" s="76" t="s">
        <v>4</v>
      </c>
      <c r="N2" s="77"/>
      <c r="O2" s="78" t="s">
        <v>5</v>
      </c>
      <c r="P2" s="79"/>
      <c r="Q2"/>
      <c r="R2" s="164"/>
      <c r="S2" s="165"/>
      <c r="T2" s="165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</row>
    <row r="3" s="1" customFormat="1" ht="24.95" customHeight="1" spans="1:37">
      <c r="A3" s="9" t="s">
        <v>6</v>
      </c>
      <c r="B3" s="9"/>
      <c r="C3" s="12">
        <v>44651113.55</v>
      </c>
      <c r="D3" s="13"/>
      <c r="E3" s="13"/>
      <c r="F3" s="13"/>
      <c r="G3" s="14"/>
      <c r="H3" s="15" t="s">
        <v>7</v>
      </c>
      <c r="I3" s="80" t="s">
        <v>8</v>
      </c>
      <c r="J3" s="81"/>
      <c r="K3" s="81"/>
      <c r="L3" s="82"/>
      <c r="M3" s="9" t="s">
        <v>9</v>
      </c>
      <c r="N3" s="9"/>
      <c r="O3" s="83" t="s">
        <v>100</v>
      </c>
      <c r="P3" s="84"/>
      <c r="Q3" s="166"/>
      <c r="R3" s="167" t="s">
        <v>5</v>
      </c>
      <c r="S3" s="168">
        <v>26</v>
      </c>
      <c r="T3" s="169">
        <v>3030</v>
      </c>
      <c r="U3" s="170" t="s">
        <v>3</v>
      </c>
      <c r="V3" s="171" t="s">
        <v>8</v>
      </c>
      <c r="W3" s="169">
        <v>44651113.55</v>
      </c>
      <c r="X3" s="172" t="s">
        <v>11</v>
      </c>
      <c r="Y3" s="172"/>
      <c r="Z3" s="189" t="s">
        <v>12</v>
      </c>
      <c r="AA3" s="190" t="s">
        <v>13</v>
      </c>
      <c r="AB3" s="190" t="s">
        <v>10</v>
      </c>
      <c r="AC3" s="191" t="s">
        <v>14</v>
      </c>
      <c r="AD3" s="192" t="s">
        <v>15</v>
      </c>
      <c r="AE3" s="193"/>
      <c r="AF3" s="166"/>
      <c r="AG3" s="166"/>
      <c r="AH3" s="166"/>
      <c r="AI3" s="166"/>
      <c r="AJ3" s="166"/>
      <c r="AK3" s="166"/>
    </row>
    <row r="4" s="1" customFormat="1" ht="24.95" customHeight="1" spans="1:18">
      <c r="A4" s="9" t="s">
        <v>16</v>
      </c>
      <c r="B4" s="9"/>
      <c r="C4" s="12">
        <v>40292934.61</v>
      </c>
      <c r="D4" s="13"/>
      <c r="E4" s="13"/>
      <c r="F4" s="13"/>
      <c r="G4" s="14"/>
      <c r="H4" s="15" t="s">
        <v>17</v>
      </c>
      <c r="I4" s="12"/>
      <c r="J4" s="13"/>
      <c r="K4" s="13"/>
      <c r="L4" s="14"/>
      <c r="M4" s="9" t="s">
        <v>18</v>
      </c>
      <c r="N4" s="9"/>
      <c r="O4" s="85">
        <v>3030</v>
      </c>
      <c r="P4" s="86"/>
      <c r="Q4" s="166"/>
      <c r="R4" s="173"/>
    </row>
    <row r="5" s="1" customFormat="1" ht="24.95" customHeight="1" spans="1:21">
      <c r="A5" s="9" t="s">
        <v>19</v>
      </c>
      <c r="B5" s="9" t="s">
        <v>20</v>
      </c>
      <c r="C5" s="9"/>
      <c r="D5" s="9"/>
      <c r="E5" s="9" t="s">
        <v>92</v>
      </c>
      <c r="F5" s="9" t="s">
        <v>21</v>
      </c>
      <c r="G5" s="9"/>
      <c r="H5" s="16" t="s">
        <v>22</v>
      </c>
      <c r="I5" s="9" t="s">
        <v>23</v>
      </c>
      <c r="J5" s="9"/>
      <c r="K5" s="9" t="s">
        <v>24</v>
      </c>
      <c r="L5" s="9"/>
      <c r="M5" s="9" t="s">
        <v>25</v>
      </c>
      <c r="N5" s="9"/>
      <c r="O5" s="87" t="s">
        <v>26</v>
      </c>
      <c r="P5" s="87"/>
      <c r="Q5" s="166"/>
      <c r="S5" s="5"/>
      <c r="T5" s="5"/>
      <c r="U5" s="5"/>
    </row>
    <row r="6" s="1" customFormat="1" ht="24.95" customHeight="1" spans="1:21">
      <c r="A6" s="9"/>
      <c r="B6" s="17" t="s">
        <v>27</v>
      </c>
      <c r="C6" s="9" t="s">
        <v>28</v>
      </c>
      <c r="D6" s="16" t="s">
        <v>29</v>
      </c>
      <c r="E6" s="16" t="s">
        <v>29</v>
      </c>
      <c r="F6" s="17" t="s">
        <v>27</v>
      </c>
      <c r="G6" s="16" t="s">
        <v>29</v>
      </c>
      <c r="H6" s="16" t="s">
        <v>29</v>
      </c>
      <c r="I6" s="9" t="s">
        <v>30</v>
      </c>
      <c r="J6" s="16" t="s">
        <v>29</v>
      </c>
      <c r="K6" s="9" t="s">
        <v>31</v>
      </c>
      <c r="L6" s="15" t="s">
        <v>29</v>
      </c>
      <c r="M6" s="16" t="s">
        <v>29</v>
      </c>
      <c r="N6" s="9" t="s">
        <v>32</v>
      </c>
      <c r="O6" s="87" t="s">
        <v>33</v>
      </c>
      <c r="P6" s="87" t="s">
        <v>29</v>
      </c>
      <c r="Q6" s="166"/>
      <c r="T6" s="5"/>
      <c r="U6" s="5"/>
    </row>
    <row r="7" s="1" customFormat="1" ht="33.75" customHeight="1" spans="1:21">
      <c r="A7" s="18">
        <v>1</v>
      </c>
      <c r="B7" s="19">
        <v>42759</v>
      </c>
      <c r="C7" s="20" t="s">
        <v>34</v>
      </c>
      <c r="D7" s="21">
        <v>622000</v>
      </c>
      <c r="E7" s="21"/>
      <c r="F7" s="19">
        <v>42479</v>
      </c>
      <c r="G7" s="21">
        <v>31255779.48</v>
      </c>
      <c r="H7" s="21">
        <v>720187</v>
      </c>
      <c r="I7" s="88">
        <v>0.01</v>
      </c>
      <c r="J7" s="89">
        <f>D7*0.01</f>
        <v>6220</v>
      </c>
      <c r="K7" s="90"/>
      <c r="L7" s="89">
        <v>0</v>
      </c>
      <c r="M7" s="50">
        <v>40600</v>
      </c>
      <c r="N7" s="91" t="s">
        <v>35</v>
      </c>
      <c r="O7" s="91" t="s">
        <v>101</v>
      </c>
      <c r="P7" s="92">
        <f>D7-J7-L7-M7-M8</f>
        <v>375180</v>
      </c>
      <c r="Q7" s="166"/>
      <c r="T7" s="5"/>
      <c r="U7" s="5"/>
    </row>
    <row r="8" s="1" customFormat="1" ht="24.95" customHeight="1" spans="1:21">
      <c r="A8" s="22"/>
      <c r="B8" s="23"/>
      <c r="C8" s="24"/>
      <c r="D8" s="25"/>
      <c r="E8" s="25"/>
      <c r="F8" s="26"/>
      <c r="G8" s="25"/>
      <c r="H8" s="25"/>
      <c r="I8" s="93"/>
      <c r="J8" s="94"/>
      <c r="K8" s="95"/>
      <c r="L8" s="94"/>
      <c r="M8" s="96">
        <v>200000</v>
      </c>
      <c r="N8" s="97" t="s">
        <v>72</v>
      </c>
      <c r="O8" s="98"/>
      <c r="P8" s="99"/>
      <c r="Q8" s="166"/>
      <c r="T8" s="5"/>
      <c r="U8" s="5"/>
    </row>
    <row r="9" s="1" customFormat="1" ht="60" customHeight="1" spans="1:21">
      <c r="A9" s="27"/>
      <c r="B9" s="28" t="s">
        <v>38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100"/>
      <c r="O9" s="101"/>
      <c r="P9" s="102"/>
      <c r="Q9" s="166"/>
      <c r="T9" s="5"/>
      <c r="U9" s="5"/>
    </row>
    <row r="10" s="1" customFormat="1" ht="8" customHeight="1" spans="1:21">
      <c r="A10" s="22"/>
      <c r="B10" s="30"/>
      <c r="C10" s="24"/>
      <c r="D10" s="25"/>
      <c r="E10" s="25"/>
      <c r="F10" s="26"/>
      <c r="G10" s="25"/>
      <c r="H10" s="25"/>
      <c r="I10" s="93"/>
      <c r="J10" s="94"/>
      <c r="K10" s="95"/>
      <c r="L10" s="94"/>
      <c r="M10" s="44"/>
      <c r="N10" s="98"/>
      <c r="O10" s="98"/>
      <c r="P10" s="102"/>
      <c r="Q10" s="166"/>
      <c r="T10" s="5"/>
      <c r="U10" s="5"/>
    </row>
    <row r="11" s="2" customFormat="1" ht="25" customHeight="1" spans="1:21">
      <c r="A11" s="18">
        <v>2</v>
      </c>
      <c r="B11" s="31" t="s">
        <v>59</v>
      </c>
      <c r="C11" s="20"/>
      <c r="D11" s="21"/>
      <c r="E11" s="21"/>
      <c r="F11" s="32"/>
      <c r="G11" s="21"/>
      <c r="H11" s="21"/>
      <c r="I11" s="88"/>
      <c r="J11" s="89"/>
      <c r="K11" s="90"/>
      <c r="L11" s="89"/>
      <c r="M11" s="96">
        <v>-200000</v>
      </c>
      <c r="N11" s="97" t="s">
        <v>66</v>
      </c>
      <c r="O11" s="91" t="s">
        <v>68</v>
      </c>
      <c r="P11" s="103">
        <f>D11-J11-L11-M11-M12</f>
        <v>200000</v>
      </c>
      <c r="Q11" s="174"/>
      <c r="R11" s="1"/>
      <c r="T11" s="175"/>
      <c r="U11" s="175"/>
    </row>
    <row r="12" s="1" customFormat="1" ht="11" customHeight="1" spans="1:21">
      <c r="A12" s="22"/>
      <c r="B12" s="30"/>
      <c r="C12" s="24"/>
      <c r="D12" s="25"/>
      <c r="E12" s="25"/>
      <c r="F12" s="26"/>
      <c r="G12" s="25"/>
      <c r="H12" s="25"/>
      <c r="I12" s="93"/>
      <c r="J12" s="94"/>
      <c r="K12" s="95"/>
      <c r="L12" s="94"/>
      <c r="M12" s="104"/>
      <c r="N12" s="105"/>
      <c r="O12" s="98"/>
      <c r="P12" s="103"/>
      <c r="Q12" s="166"/>
      <c r="T12" s="5"/>
      <c r="U12" s="5"/>
    </row>
    <row r="13" s="2" customFormat="1" ht="27" customHeight="1" spans="1:21">
      <c r="A13" s="33">
        <v>3</v>
      </c>
      <c r="B13" s="19">
        <v>43062</v>
      </c>
      <c r="C13" s="20" t="s">
        <v>34</v>
      </c>
      <c r="D13" s="21">
        <v>521000</v>
      </c>
      <c r="E13" s="21"/>
      <c r="F13" s="32"/>
      <c r="G13" s="21"/>
      <c r="H13" s="21">
        <v>11981192.21</v>
      </c>
      <c r="I13" s="88">
        <v>0.01</v>
      </c>
      <c r="J13" s="89">
        <f>D13*0.01</f>
        <v>5210</v>
      </c>
      <c r="K13" s="90"/>
      <c r="L13" s="89">
        <v>0</v>
      </c>
      <c r="M13" s="50">
        <v>1730</v>
      </c>
      <c r="N13" s="91"/>
      <c r="O13" s="91" t="s">
        <v>68</v>
      </c>
      <c r="P13" s="92">
        <f>D13-J13-L13-M13</f>
        <v>514060</v>
      </c>
      <c r="Q13" s="174">
        <v>514060</v>
      </c>
      <c r="R13" s="1">
        <f>C3*0.01</f>
        <v>446511.1355</v>
      </c>
      <c r="T13" s="175"/>
      <c r="U13" s="175"/>
    </row>
    <row r="14" s="2" customFormat="1" ht="30" customHeight="1" spans="1:21">
      <c r="A14" s="34"/>
      <c r="B14" s="28" t="s">
        <v>67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100"/>
      <c r="O14" s="106"/>
      <c r="P14" s="99"/>
      <c r="Q14" s="174"/>
      <c r="R14" s="2">
        <v>446511</v>
      </c>
      <c r="T14" s="175"/>
      <c r="U14" s="175"/>
    </row>
    <row r="15" s="1" customFormat="1" ht="9" customHeight="1" spans="1:21">
      <c r="A15" s="22"/>
      <c r="B15" s="30"/>
      <c r="C15" s="24"/>
      <c r="D15" s="25"/>
      <c r="E15" s="25"/>
      <c r="F15" s="26"/>
      <c r="G15" s="25"/>
      <c r="H15" s="25"/>
      <c r="I15" s="93"/>
      <c r="J15" s="94"/>
      <c r="K15" s="95"/>
      <c r="L15" s="94"/>
      <c r="M15" s="44"/>
      <c r="N15" s="98"/>
      <c r="O15" s="98"/>
      <c r="P15" s="102"/>
      <c r="Q15" s="166"/>
      <c r="T15" s="5"/>
      <c r="U15" s="5"/>
    </row>
    <row r="16" s="1" customFormat="1" ht="35" customHeight="1" spans="1:21">
      <c r="A16" s="33">
        <v>4</v>
      </c>
      <c r="B16" s="19">
        <v>43143</v>
      </c>
      <c r="C16" s="20" t="s">
        <v>34</v>
      </c>
      <c r="D16" s="35"/>
      <c r="E16" s="35">
        <v>10000000</v>
      </c>
      <c r="F16" s="36" t="s">
        <v>102</v>
      </c>
      <c r="G16" s="21"/>
      <c r="H16" s="21"/>
      <c r="I16" s="107">
        <v>0.01</v>
      </c>
      <c r="J16" s="35">
        <f>E16*I16</f>
        <v>100000</v>
      </c>
      <c r="K16" s="108"/>
      <c r="L16" s="89">
        <v>0</v>
      </c>
      <c r="M16" s="109"/>
      <c r="N16" s="87"/>
      <c r="O16" s="110" t="s">
        <v>68</v>
      </c>
      <c r="P16" s="111">
        <f>D17+E16-J17-J16</f>
        <v>25413300</v>
      </c>
      <c r="Q16" s="166"/>
      <c r="T16" s="5"/>
      <c r="U16" s="5"/>
    </row>
    <row r="17" s="1" customFormat="1" ht="21" customHeight="1" spans="1:21">
      <c r="A17" s="34"/>
      <c r="B17" s="19">
        <v>43144</v>
      </c>
      <c r="C17" s="20" t="s">
        <v>34</v>
      </c>
      <c r="D17" s="21">
        <v>15670000</v>
      </c>
      <c r="E17" s="21"/>
      <c r="F17" s="32"/>
      <c r="G17" s="21"/>
      <c r="H17" s="21"/>
      <c r="I17" s="112">
        <v>0.01</v>
      </c>
      <c r="J17" s="89">
        <f>D17*I17</f>
        <v>156700</v>
      </c>
      <c r="K17" s="108"/>
      <c r="L17" s="89"/>
      <c r="M17" s="50"/>
      <c r="N17" s="91"/>
      <c r="O17" s="113"/>
      <c r="P17" s="114"/>
      <c r="Q17" s="166"/>
      <c r="T17" s="5"/>
      <c r="U17" s="5"/>
    </row>
    <row r="18" s="1" customFormat="1" ht="21" customHeight="1" spans="1:21">
      <c r="A18" s="22"/>
      <c r="B18" s="30"/>
      <c r="C18" s="24"/>
      <c r="D18" s="25"/>
      <c r="E18" s="25"/>
      <c r="F18" s="32"/>
      <c r="G18" s="25"/>
      <c r="H18" s="25"/>
      <c r="I18" s="93"/>
      <c r="J18" s="89"/>
      <c r="K18" s="95"/>
      <c r="L18" s="94"/>
      <c r="M18" s="44"/>
      <c r="N18" s="98"/>
      <c r="O18" s="98"/>
      <c r="P18" s="102"/>
      <c r="Q18" s="166"/>
      <c r="T18" s="5"/>
      <c r="U18" s="5"/>
    </row>
    <row r="19" s="1" customFormat="1" ht="36" customHeight="1" spans="1:21">
      <c r="A19" s="18">
        <v>5</v>
      </c>
      <c r="B19" s="19">
        <v>43498</v>
      </c>
      <c r="C19" s="20" t="s">
        <v>34</v>
      </c>
      <c r="D19" s="21">
        <v>6567000</v>
      </c>
      <c r="E19" s="21"/>
      <c r="F19" s="32"/>
      <c r="G19" s="21"/>
      <c r="H19" s="21"/>
      <c r="I19" s="112">
        <v>0.01</v>
      </c>
      <c r="J19" s="89">
        <f>D19*I19</f>
        <v>65670</v>
      </c>
      <c r="K19" s="108"/>
      <c r="L19" s="89">
        <v>0</v>
      </c>
      <c r="M19" s="115">
        <f>ROUNDUP(D19*1%,0)</f>
        <v>65670</v>
      </c>
      <c r="N19" s="116" t="s">
        <v>69</v>
      </c>
      <c r="O19" s="106" t="s">
        <v>68</v>
      </c>
      <c r="P19" s="117">
        <v>2399660</v>
      </c>
      <c r="Q19" s="166"/>
      <c r="T19" s="5"/>
      <c r="U19" s="5"/>
    </row>
    <row r="20" s="1" customFormat="1" ht="21" customHeight="1" spans="1:21">
      <c r="A20" s="22"/>
      <c r="B20" s="30"/>
      <c r="C20" s="24"/>
      <c r="D20" s="25"/>
      <c r="E20" s="21">
        <v>-3000000</v>
      </c>
      <c r="F20" s="32" t="s">
        <v>85</v>
      </c>
      <c r="G20" s="25"/>
      <c r="H20" s="25"/>
      <c r="I20" s="93"/>
      <c r="J20" s="94"/>
      <c r="K20" s="95"/>
      <c r="L20" s="94"/>
      <c r="M20" s="44"/>
      <c r="N20" s="98"/>
      <c r="O20" s="91"/>
      <c r="P20" s="118"/>
      <c r="Q20" s="166"/>
      <c r="S20" s="5"/>
      <c r="T20" s="5"/>
      <c r="U20" s="5"/>
    </row>
    <row r="21" s="1" customFormat="1" ht="21" customHeight="1" spans="1:21">
      <c r="A21" s="22"/>
      <c r="B21" s="30"/>
      <c r="C21" s="24"/>
      <c r="D21" s="25"/>
      <c r="E21" s="21">
        <v>-1036000</v>
      </c>
      <c r="F21" s="32" t="s">
        <v>85</v>
      </c>
      <c r="G21" s="25"/>
      <c r="H21" s="25"/>
      <c r="I21" s="93"/>
      <c r="J21" s="94"/>
      <c r="K21" s="95"/>
      <c r="L21" s="94"/>
      <c r="M21" s="44"/>
      <c r="N21" s="98"/>
      <c r="O21" s="91"/>
      <c r="P21" s="118"/>
      <c r="Q21" s="166"/>
      <c r="S21" s="5"/>
      <c r="T21" s="5"/>
      <c r="U21" s="5"/>
    </row>
    <row r="22" s="2" customFormat="1" ht="24" customHeight="1" spans="1:21">
      <c r="A22" s="18">
        <v>6</v>
      </c>
      <c r="B22" s="19">
        <v>43655</v>
      </c>
      <c r="C22" s="20" t="s">
        <v>34</v>
      </c>
      <c r="D22" s="21">
        <v>500000</v>
      </c>
      <c r="E22" s="21">
        <v>-500000</v>
      </c>
      <c r="F22" s="32" t="s">
        <v>85</v>
      </c>
      <c r="G22" s="21"/>
      <c r="H22" s="21"/>
      <c r="I22" s="119" t="s">
        <v>75</v>
      </c>
      <c r="J22" s="89"/>
      <c r="K22" s="108"/>
      <c r="L22" s="89"/>
      <c r="M22" s="120"/>
      <c r="N22" s="121"/>
      <c r="O22" s="106"/>
      <c r="P22" s="117"/>
      <c r="Q22" s="174">
        <v>76159</v>
      </c>
      <c r="R22" s="176"/>
      <c r="S22" s="176"/>
      <c r="T22" s="175"/>
      <c r="U22" s="175"/>
    </row>
    <row r="23" s="1" customFormat="1" ht="24" customHeight="1" spans="1:21">
      <c r="A23" s="22"/>
      <c r="B23" s="30"/>
      <c r="C23" s="24"/>
      <c r="D23" s="25"/>
      <c r="E23" s="25"/>
      <c r="F23" s="32"/>
      <c r="G23" s="25"/>
      <c r="H23" s="25"/>
      <c r="I23" s="122"/>
      <c r="J23" s="94"/>
      <c r="K23" s="95"/>
      <c r="L23" s="94"/>
      <c r="M23" s="115"/>
      <c r="N23" s="116"/>
      <c r="O23" s="101"/>
      <c r="P23" s="123"/>
      <c r="Q23" s="166"/>
      <c r="R23" s="177"/>
      <c r="S23" s="178"/>
      <c r="T23" s="5"/>
      <c r="U23" s="5">
        <f>J7+J13+J17+J19+J24+J25+J28+J26+J33</f>
        <v>327604</v>
      </c>
    </row>
    <row r="24" s="1" customFormat="1" ht="24" customHeight="1" spans="1:21">
      <c r="A24" s="33">
        <v>7</v>
      </c>
      <c r="B24" s="37">
        <v>43748</v>
      </c>
      <c r="C24" s="38" t="s">
        <v>34</v>
      </c>
      <c r="D24" s="21">
        <v>593151.61</v>
      </c>
      <c r="E24" s="21">
        <v>-1027793.14</v>
      </c>
      <c r="F24" s="32" t="s">
        <v>85</v>
      </c>
      <c r="G24" s="25"/>
      <c r="H24" s="25"/>
      <c r="I24" s="112">
        <v>0.01</v>
      </c>
      <c r="J24" s="89">
        <f t="shared" ref="J24:J26" si="0">ROUNDUP(D24*I24,0)</f>
        <v>5932</v>
      </c>
      <c r="K24" s="108"/>
      <c r="L24" s="89">
        <v>0</v>
      </c>
      <c r="M24" s="115">
        <f>ROUNDUP(D24*1%,0)</f>
        <v>5932</v>
      </c>
      <c r="N24" s="124" t="s">
        <v>69</v>
      </c>
      <c r="O24" s="110"/>
      <c r="P24" s="125"/>
      <c r="Q24" s="166"/>
      <c r="R24" s="177"/>
      <c r="S24" s="178"/>
      <c r="T24" s="5"/>
      <c r="U24" s="5"/>
    </row>
    <row r="25" s="1" customFormat="1" ht="24" customHeight="1" spans="1:21">
      <c r="A25" s="39"/>
      <c r="B25" s="40"/>
      <c r="C25" s="41"/>
      <c r="D25" s="21">
        <v>409231.94</v>
      </c>
      <c r="E25" s="21"/>
      <c r="F25" s="32"/>
      <c r="G25" s="25"/>
      <c r="H25" s="25"/>
      <c r="I25" s="112">
        <v>0.01</v>
      </c>
      <c r="J25" s="89">
        <f t="shared" si="0"/>
        <v>4093</v>
      </c>
      <c r="K25" s="108"/>
      <c r="L25" s="89"/>
      <c r="M25" s="115">
        <f>ROUNDUP(D25*1%,0)</f>
        <v>4093</v>
      </c>
      <c r="N25" s="126"/>
      <c r="O25" s="127"/>
      <c r="P25" s="128"/>
      <c r="Q25" s="166"/>
      <c r="R25" s="177"/>
      <c r="S25" s="178"/>
      <c r="T25" s="5"/>
      <c r="U25" s="5"/>
    </row>
    <row r="26" s="1" customFormat="1" ht="21" customHeight="1" spans="1:21">
      <c r="A26" s="34"/>
      <c r="B26" s="42"/>
      <c r="C26" s="43"/>
      <c r="D26" s="21">
        <v>46387.59</v>
      </c>
      <c r="E26" s="21"/>
      <c r="F26" s="32"/>
      <c r="G26" s="44"/>
      <c r="H26" s="44"/>
      <c r="I26" s="112">
        <v>0.01</v>
      </c>
      <c r="J26" s="89">
        <f t="shared" si="0"/>
        <v>464</v>
      </c>
      <c r="K26" s="64"/>
      <c r="L26" s="89"/>
      <c r="M26" s="115">
        <f>ROUNDUP(D26*1%,0)</f>
        <v>464</v>
      </c>
      <c r="N26" s="129"/>
      <c r="O26" s="113"/>
      <c r="P26" s="130"/>
      <c r="Q26" s="166"/>
      <c r="R26" s="179" t="s">
        <v>76</v>
      </c>
      <c r="S26" s="180"/>
      <c r="T26" s="27"/>
      <c r="U26" s="5"/>
    </row>
    <row r="27" s="3" customFormat="1" ht="28" customHeight="1" spans="1:21">
      <c r="A27" s="45"/>
      <c r="B27" s="30"/>
      <c r="C27" s="46"/>
      <c r="D27" s="25"/>
      <c r="E27" s="25"/>
      <c r="F27" s="47"/>
      <c r="G27" s="44"/>
      <c r="H27" s="44"/>
      <c r="I27" s="119" t="s">
        <v>82</v>
      </c>
      <c r="J27" s="89"/>
      <c r="K27" s="108"/>
      <c r="L27" s="89"/>
      <c r="M27" s="120"/>
      <c r="N27" s="121"/>
      <c r="O27" s="98"/>
      <c r="P27" s="94"/>
      <c r="Q27" s="166"/>
      <c r="R27" s="166"/>
      <c r="S27" s="166"/>
      <c r="T27" s="5"/>
      <c r="U27" s="5"/>
    </row>
    <row r="28" s="3" customFormat="1" ht="35" customHeight="1" spans="1:21">
      <c r="A28" s="39">
        <v>8</v>
      </c>
      <c r="B28" s="37">
        <v>43852</v>
      </c>
      <c r="C28" s="41" t="s">
        <v>34</v>
      </c>
      <c r="D28" s="48">
        <v>3831500</v>
      </c>
      <c r="E28" s="49">
        <v>-3500000</v>
      </c>
      <c r="F28" s="32" t="s">
        <v>85</v>
      </c>
      <c r="G28" s="50"/>
      <c r="H28" s="50"/>
      <c r="I28" s="112">
        <v>0.01</v>
      </c>
      <c r="J28" s="131">
        <f>ROUNDUP(D28*I28,0)</f>
        <v>38315</v>
      </c>
      <c r="K28" s="132"/>
      <c r="L28" s="89"/>
      <c r="M28" s="120">
        <f>ROUNDUP(D28*1%,0)</f>
        <v>38315</v>
      </c>
      <c r="N28" s="121" t="s">
        <v>69</v>
      </c>
      <c r="O28" s="91"/>
      <c r="P28" s="50"/>
      <c r="Q28" s="166"/>
      <c r="R28" s="166"/>
      <c r="S28" s="166"/>
      <c r="T28" s="5"/>
      <c r="U28" s="5"/>
    </row>
    <row r="29" s="3" customFormat="1" ht="31" customHeight="1" spans="1:21">
      <c r="A29" s="34"/>
      <c r="B29" s="42"/>
      <c r="C29" s="43"/>
      <c r="D29" s="51"/>
      <c r="E29" s="21">
        <v>-254570</v>
      </c>
      <c r="F29" s="32" t="s">
        <v>85</v>
      </c>
      <c r="G29" s="21"/>
      <c r="H29" s="21"/>
      <c r="I29" s="133"/>
      <c r="J29" s="99"/>
      <c r="K29" s="134"/>
      <c r="L29" s="89"/>
      <c r="M29" s="135">
        <v>300</v>
      </c>
      <c r="N29" s="136" t="s">
        <v>83</v>
      </c>
      <c r="O29" s="106"/>
      <c r="P29" s="137"/>
      <c r="Q29" s="166"/>
      <c r="R29" s="166"/>
      <c r="S29" s="166"/>
      <c r="T29" s="5"/>
      <c r="U29" s="5"/>
    </row>
    <row r="30" s="3" customFormat="1" ht="22" customHeight="1" spans="1:21">
      <c r="A30" s="45"/>
      <c r="B30" s="52"/>
      <c r="C30" s="46"/>
      <c r="D30" s="25"/>
      <c r="E30" s="25"/>
      <c r="F30" s="47"/>
      <c r="G30" s="44"/>
      <c r="H30" s="44"/>
      <c r="I30" s="138"/>
      <c r="J30" s="94"/>
      <c r="K30" s="27"/>
      <c r="L30" s="94"/>
      <c r="M30" s="139"/>
      <c r="N30" s="140"/>
      <c r="O30" s="98"/>
      <c r="P30" s="94"/>
      <c r="Q30" s="166"/>
      <c r="R30" s="166"/>
      <c r="S30" s="166"/>
      <c r="T30" s="5"/>
      <c r="U30" s="5"/>
    </row>
    <row r="31" s="3" customFormat="1" ht="27" customHeight="1" spans="1:21">
      <c r="A31" s="34">
        <v>9</v>
      </c>
      <c r="B31" s="42">
        <v>43950</v>
      </c>
      <c r="C31" s="43" t="s">
        <v>34</v>
      </c>
      <c r="D31" s="21">
        <v>4000000</v>
      </c>
      <c r="E31" s="21">
        <v>-681636.86</v>
      </c>
      <c r="F31" s="32" t="s">
        <v>85</v>
      </c>
      <c r="G31" s="50"/>
      <c r="H31" s="50"/>
      <c r="I31" s="112"/>
      <c r="J31" s="89"/>
      <c r="K31" s="64"/>
      <c r="L31" s="89"/>
      <c r="M31" s="120">
        <v>200</v>
      </c>
      <c r="N31" s="141" t="s">
        <v>93</v>
      </c>
      <c r="O31" s="91" t="s">
        <v>103</v>
      </c>
      <c r="P31" s="89">
        <v>857368.29</v>
      </c>
      <c r="Q31" s="166"/>
      <c r="R31" s="166"/>
      <c r="S31" s="166"/>
      <c r="T31" s="5"/>
      <c r="U31" s="5"/>
    </row>
    <row r="32" s="3" customFormat="1" ht="22" customHeight="1" spans="1:21">
      <c r="A32" s="45"/>
      <c r="B32" s="52"/>
      <c r="C32" s="46"/>
      <c r="D32" s="25"/>
      <c r="E32" s="25"/>
      <c r="F32" s="47"/>
      <c r="G32" s="44"/>
      <c r="H32" s="44"/>
      <c r="I32" s="138"/>
      <c r="J32" s="94"/>
      <c r="K32" s="27"/>
      <c r="L32" s="94"/>
      <c r="M32" s="139"/>
      <c r="N32" s="140"/>
      <c r="O32" s="98"/>
      <c r="P32" s="94"/>
      <c r="Q32" s="166"/>
      <c r="R32" s="166">
        <f>D31-M31-P31-M33-J33-M34-P34</f>
        <v>2730636.86</v>
      </c>
      <c r="S32" s="166"/>
      <c r="T32" s="5"/>
      <c r="U32" s="5">
        <f>D31-P31</f>
        <v>3142631.71</v>
      </c>
    </row>
    <row r="33" s="3" customFormat="1" ht="27" customHeight="1" spans="1:21">
      <c r="A33" s="34">
        <v>10</v>
      </c>
      <c r="B33" s="42">
        <v>43958</v>
      </c>
      <c r="C33" s="43"/>
      <c r="D33" s="21"/>
      <c r="E33" s="21"/>
      <c r="F33" s="53"/>
      <c r="G33" s="50"/>
      <c r="H33" s="50"/>
      <c r="I33" s="112">
        <v>0.01</v>
      </c>
      <c r="J33" s="89">
        <v>45000</v>
      </c>
      <c r="K33" s="64"/>
      <c r="L33" s="89">
        <v>0</v>
      </c>
      <c r="M33" s="120">
        <v>45000</v>
      </c>
      <c r="N33" s="141" t="s">
        <v>69</v>
      </c>
      <c r="O33" s="91" t="s">
        <v>95</v>
      </c>
      <c r="P33" s="89">
        <v>2049000</v>
      </c>
      <c r="Q33" s="181" t="s">
        <v>96</v>
      </c>
      <c r="R33" s="181"/>
      <c r="S33" s="166"/>
      <c r="T33" s="5"/>
      <c r="U33" s="5">
        <v>2380994.85</v>
      </c>
    </row>
    <row r="34" s="3" customFormat="1" ht="22" customHeight="1" spans="1:21">
      <c r="A34" s="34"/>
      <c r="B34" s="42"/>
      <c r="C34" s="43"/>
      <c r="D34" s="21"/>
      <c r="E34" s="21"/>
      <c r="F34" s="53"/>
      <c r="G34" s="50"/>
      <c r="H34" s="50"/>
      <c r="I34" s="112"/>
      <c r="J34" s="142" t="s">
        <v>97</v>
      </c>
      <c r="K34" s="143"/>
      <c r="L34" s="144"/>
      <c r="M34" s="120">
        <v>800</v>
      </c>
      <c r="N34" s="141" t="s">
        <v>98</v>
      </c>
      <c r="O34" s="91" t="s">
        <v>68</v>
      </c>
      <c r="P34" s="89">
        <v>320994.85</v>
      </c>
      <c r="Q34" s="181"/>
      <c r="R34" s="181"/>
      <c r="S34" s="166"/>
      <c r="T34" s="5"/>
      <c r="U34" s="5">
        <f>P33-1800000</f>
        <v>249000</v>
      </c>
    </row>
    <row r="35" s="3" customFormat="1" ht="22" customHeight="1" spans="1:21">
      <c r="A35" s="45">
        <v>11</v>
      </c>
      <c r="B35" s="52">
        <v>44237</v>
      </c>
      <c r="C35" s="46" t="s">
        <v>34</v>
      </c>
      <c r="D35" s="25">
        <v>3000000</v>
      </c>
      <c r="E35" s="25"/>
      <c r="F35" s="47"/>
      <c r="G35" s="44"/>
      <c r="H35" s="44"/>
      <c r="I35" s="138">
        <v>0.01</v>
      </c>
      <c r="J35" s="94">
        <v>18907.14</v>
      </c>
      <c r="K35" s="27"/>
      <c r="L35" s="94">
        <v>0</v>
      </c>
      <c r="M35" s="139">
        <v>1500</v>
      </c>
      <c r="N35" s="140" t="s">
        <v>98</v>
      </c>
      <c r="O35" s="98" t="s">
        <v>95</v>
      </c>
      <c r="P35" s="94">
        <v>4200000</v>
      </c>
      <c r="Q35" s="166"/>
      <c r="R35" s="166"/>
      <c r="S35" s="166"/>
      <c r="T35" s="5"/>
      <c r="U35" s="5"/>
    </row>
    <row r="36" s="3" customFormat="1" ht="22" customHeight="1" spans="1:21">
      <c r="A36" s="45"/>
      <c r="B36" s="52"/>
      <c r="C36" s="46"/>
      <c r="D36" s="25">
        <v>1450000</v>
      </c>
      <c r="E36" s="25"/>
      <c r="F36" s="47"/>
      <c r="G36" s="44"/>
      <c r="H36" s="44"/>
      <c r="I36" s="138"/>
      <c r="J36" s="94" t="s">
        <v>104</v>
      </c>
      <c r="K36" s="27"/>
      <c r="L36" s="94"/>
      <c r="M36" s="139">
        <v>500</v>
      </c>
      <c r="N36" s="140" t="s">
        <v>105</v>
      </c>
      <c r="O36" s="98" t="s">
        <v>95</v>
      </c>
      <c r="P36" s="94">
        <f>D35+D36-J35-L35-M35-M36-P35</f>
        <v>229092.86</v>
      </c>
      <c r="Q36" s="166"/>
      <c r="R36" s="166"/>
      <c r="S36" s="166"/>
      <c r="T36" s="5"/>
      <c r="U36" s="5"/>
    </row>
    <row r="37" s="3" customFormat="1" ht="22" customHeight="1" spans="1:21">
      <c r="A37" s="45"/>
      <c r="B37" s="52"/>
      <c r="C37" s="46"/>
      <c r="D37" s="25"/>
      <c r="E37" s="25"/>
      <c r="F37" s="47"/>
      <c r="G37" s="44"/>
      <c r="H37" s="44"/>
      <c r="I37" s="138"/>
      <c r="J37" s="94"/>
      <c r="K37" s="27"/>
      <c r="L37" s="94"/>
      <c r="M37" s="139"/>
      <c r="N37" s="140"/>
      <c r="O37" s="98"/>
      <c r="P37" s="94"/>
      <c r="Q37" s="166"/>
      <c r="R37" s="166">
        <f>P31+E31</f>
        <v>175731.43</v>
      </c>
      <c r="S37" s="166"/>
      <c r="T37" s="5"/>
      <c r="U37" s="5"/>
    </row>
    <row r="38" s="3" customFormat="1" ht="22" customHeight="1" spans="1:21">
      <c r="A38" s="45"/>
      <c r="B38" s="52"/>
      <c r="C38" s="46"/>
      <c r="D38" s="25"/>
      <c r="E38" s="25"/>
      <c r="F38" s="47"/>
      <c r="G38" s="44"/>
      <c r="H38" s="44"/>
      <c r="I38" s="138"/>
      <c r="J38" s="94"/>
      <c r="K38" s="27"/>
      <c r="L38" s="94"/>
      <c r="M38" s="139"/>
      <c r="N38" s="140"/>
      <c r="O38" s="98"/>
      <c r="P38" s="94"/>
      <c r="Q38" s="166"/>
      <c r="R38" s="166"/>
      <c r="S38" s="166"/>
      <c r="T38" s="5"/>
      <c r="U38" s="5"/>
    </row>
    <row r="39" s="1" customFormat="1" ht="18" customHeight="1" spans="1:21">
      <c r="A39" s="27"/>
      <c r="B39" s="54"/>
      <c r="C39" s="55"/>
      <c r="D39" s="44"/>
      <c r="E39" s="44"/>
      <c r="F39" s="47"/>
      <c r="G39" s="44"/>
      <c r="H39" s="44"/>
      <c r="I39" s="138"/>
      <c r="J39" s="94"/>
      <c r="K39" s="27"/>
      <c r="L39" s="94"/>
      <c r="M39" s="44"/>
      <c r="N39" s="98"/>
      <c r="O39" s="98"/>
      <c r="P39" s="94"/>
      <c r="Q39" s="166"/>
      <c r="R39" s="166">
        <v>2370194.85</v>
      </c>
      <c r="S39" s="166"/>
      <c r="T39" s="5"/>
      <c r="U39" s="5"/>
    </row>
    <row r="40" s="1" customFormat="1" ht="22" customHeight="1" spans="1:30">
      <c r="A40" s="27"/>
      <c r="B40" s="54"/>
      <c r="C40" s="56"/>
      <c r="D40" s="44"/>
      <c r="E40" s="44"/>
      <c r="F40" s="47"/>
      <c r="G40" s="44"/>
      <c r="H40" s="44"/>
      <c r="I40" s="98"/>
      <c r="J40" s="94"/>
      <c r="K40" s="27"/>
      <c r="L40" s="145" t="s">
        <v>99</v>
      </c>
      <c r="M40" s="44"/>
      <c r="N40" s="98"/>
      <c r="O40" s="98"/>
      <c r="P40" s="94"/>
      <c r="Q40" s="166"/>
      <c r="R40" s="123">
        <f>C3-D41</f>
        <v>7440842.41</v>
      </c>
      <c r="S40" s="5"/>
      <c r="T40" s="5"/>
      <c r="U40" s="5"/>
      <c r="X40" s="4"/>
      <c r="Y40" s="4"/>
      <c r="Z40" s="4"/>
      <c r="AA40" s="4"/>
      <c r="AB40" s="4"/>
      <c r="AC40" s="4"/>
      <c r="AD40" s="4"/>
    </row>
    <row r="41" s="4" customFormat="1" ht="22" customHeight="1" spans="1:30">
      <c r="A41" s="9" t="s">
        <v>42</v>
      </c>
      <c r="B41" s="9"/>
      <c r="C41" s="57" t="s">
        <v>43</v>
      </c>
      <c r="D41" s="58">
        <f>SUM(D7:D40)</f>
        <v>37210271.14</v>
      </c>
      <c r="E41" s="58">
        <f>SUM(E16:E40)</f>
        <v>0</v>
      </c>
      <c r="F41" s="59" t="s">
        <v>43</v>
      </c>
      <c r="G41" s="58">
        <f>SUM(G7:G40)</f>
        <v>31255779.48</v>
      </c>
      <c r="H41" s="58">
        <f>SUM(H7:H40)</f>
        <v>12701379.21</v>
      </c>
      <c r="I41" s="59" t="s">
        <v>43</v>
      </c>
      <c r="J41" s="58">
        <f>SUM(J7:J40)</f>
        <v>446511.14</v>
      </c>
      <c r="K41" s="59" t="s">
        <v>43</v>
      </c>
      <c r="L41" s="58">
        <f>SUM(L7:L40)</f>
        <v>0</v>
      </c>
      <c r="M41" s="58">
        <f>SUM(M7:M40)</f>
        <v>205104</v>
      </c>
      <c r="N41" s="59" t="s">
        <v>43</v>
      </c>
      <c r="O41" s="59"/>
      <c r="P41" s="58">
        <f>SUM(P7:P40)</f>
        <v>36558656</v>
      </c>
      <c r="Q41" s="166"/>
      <c r="R41" s="25">
        <f>D41/C3</f>
        <v>0.83335594975324</v>
      </c>
      <c r="S41" s="5"/>
      <c r="T41" s="5"/>
      <c r="U41" s="5"/>
      <c r="V41" s="1"/>
      <c r="W41" s="1"/>
      <c r="X41" s="1"/>
      <c r="Y41" s="1"/>
      <c r="Z41" s="1"/>
      <c r="AA41" s="1"/>
      <c r="AB41" s="1"/>
      <c r="AC41" s="1"/>
      <c r="AD41" s="1"/>
    </row>
    <row r="42" s="1" customFormat="1" ht="20" customHeight="1" spans="1:21">
      <c r="A42" s="60" t="s">
        <v>44</v>
      </c>
      <c r="B42" s="60"/>
      <c r="C42" s="27" t="s">
        <v>45</v>
      </c>
      <c r="D42" s="61">
        <f>P35+P36</f>
        <v>4429092.86</v>
      </c>
      <c r="E42" s="61"/>
      <c r="F42" s="61"/>
      <c r="G42" s="61"/>
      <c r="H42" s="61"/>
      <c r="I42" s="146" t="s">
        <v>87</v>
      </c>
      <c r="J42" s="146"/>
      <c r="K42" s="147" t="s">
        <v>88</v>
      </c>
      <c r="L42" s="148"/>
      <c r="M42" s="148"/>
      <c r="N42" s="148"/>
      <c r="O42" s="148"/>
      <c r="P42" s="149"/>
      <c r="Q42" s="166"/>
      <c r="R42" s="194">
        <f>D41-G41</f>
        <v>5954491.66</v>
      </c>
      <c r="T42" s="5"/>
      <c r="U42" s="5"/>
    </row>
    <row r="43" s="1" customFormat="1" ht="20" customHeight="1" spans="1:21">
      <c r="A43" s="60"/>
      <c r="B43" s="60"/>
      <c r="C43" s="62" t="s">
        <v>49</v>
      </c>
      <c r="D43" s="63">
        <f>D42</f>
        <v>4429092.86</v>
      </c>
      <c r="E43" s="63"/>
      <c r="F43" s="63"/>
      <c r="G43" s="63"/>
      <c r="H43" s="63"/>
      <c r="I43" s="150"/>
      <c r="J43" s="150"/>
      <c r="K43" s="151"/>
      <c r="L43" s="152"/>
      <c r="M43" s="152"/>
      <c r="N43" s="152"/>
      <c r="O43" s="152"/>
      <c r="P43" s="153"/>
      <c r="Q43" s="166"/>
      <c r="S43" s="186"/>
      <c r="T43" s="187"/>
      <c r="U43" s="187"/>
    </row>
    <row r="44" s="1" customFormat="1" ht="44" customHeight="1" spans="1:21">
      <c r="A44" s="64" t="s">
        <v>51</v>
      </c>
      <c r="B44" s="65"/>
      <c r="C44" s="66" t="s">
        <v>78</v>
      </c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154"/>
      <c r="Q44" s="166"/>
      <c r="S44" s="5"/>
      <c r="T44" s="5"/>
      <c r="U44" s="5"/>
    </row>
    <row r="45" s="1" customFormat="1" ht="40" hidden="1" customHeight="1" spans="1:21">
      <c r="A45" s="9" t="s">
        <v>53</v>
      </c>
      <c r="B45" s="9"/>
      <c r="C45" s="68" t="s">
        <v>54</v>
      </c>
      <c r="D45" s="69"/>
      <c r="E45" s="69"/>
      <c r="F45" s="69"/>
      <c r="G45" s="69"/>
      <c r="H45" s="69"/>
      <c r="I45" s="69"/>
      <c r="J45" s="69"/>
      <c r="K45" s="155"/>
      <c r="L45" s="155"/>
      <c r="M45" s="155"/>
      <c r="N45" s="155"/>
      <c r="O45" s="155"/>
      <c r="P45" s="156"/>
      <c r="Q45" s="166"/>
      <c r="S45" s="5"/>
      <c r="T45" s="5"/>
      <c r="U45" s="5"/>
    </row>
    <row r="46" s="1" customFormat="1" ht="40" hidden="1" customHeight="1" spans="1:21">
      <c r="A46" s="9" t="s">
        <v>55</v>
      </c>
      <c r="B46" s="9"/>
      <c r="C46" s="70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157"/>
      <c r="Q46" s="166"/>
      <c r="S46" s="5"/>
      <c r="T46" s="5"/>
      <c r="U46" s="186"/>
    </row>
    <row r="47" s="1" customFormat="1" ht="40" hidden="1" customHeight="1" spans="1:21">
      <c r="A47" s="9" t="s">
        <v>56</v>
      </c>
      <c r="B47" s="9"/>
      <c r="C47" s="72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158"/>
      <c r="Q47" s="166"/>
      <c r="S47" s="5"/>
      <c r="T47" s="5"/>
      <c r="U47" s="5"/>
    </row>
    <row r="48" s="1" customFormat="1" ht="40" hidden="1" customHeight="1" spans="1:21">
      <c r="A48" s="64" t="s">
        <v>58</v>
      </c>
      <c r="B48" s="64"/>
      <c r="C48" s="74"/>
      <c r="D48" s="74"/>
      <c r="E48" s="74"/>
      <c r="F48" s="74"/>
      <c r="G48" s="74"/>
      <c r="H48" s="74"/>
      <c r="I48" s="74"/>
      <c r="J48" s="64" t="s">
        <v>65</v>
      </c>
      <c r="K48" s="64"/>
      <c r="L48" s="74"/>
      <c r="M48" s="74"/>
      <c r="N48" s="74"/>
      <c r="O48" s="74"/>
      <c r="P48" s="74"/>
      <c r="S48" s="5"/>
      <c r="T48" s="5"/>
      <c r="U48" s="5"/>
    </row>
    <row r="49" s="1" customFormat="1" spans="2:21">
      <c r="B49" s="6"/>
      <c r="D49" s="7"/>
      <c r="E49" s="7"/>
      <c r="F49" s="6"/>
      <c r="G49" s="7"/>
      <c r="H49" s="7"/>
      <c r="J49" s="7"/>
      <c r="L49" s="7"/>
      <c r="M49" s="7"/>
      <c r="P49" s="7"/>
      <c r="R49" s="1">
        <f>M55+M56+M57+M58</f>
        <v>556.379314</v>
      </c>
      <c r="S49" s="5"/>
      <c r="T49" s="5"/>
      <c r="U49" s="5"/>
    </row>
    <row r="50" s="1" customFormat="1" spans="2:21">
      <c r="B50" s="6"/>
      <c r="D50" s="7"/>
      <c r="E50" s="7"/>
      <c r="F50" s="6"/>
      <c r="G50" s="7"/>
      <c r="H50" s="7"/>
      <c r="J50" s="7">
        <f>C3*0.01</f>
        <v>446511.1355</v>
      </c>
      <c r="L50" s="7"/>
      <c r="M50" s="7"/>
      <c r="P50" s="7"/>
      <c r="R50" s="1">
        <v>350</v>
      </c>
      <c r="S50" s="5"/>
      <c r="T50" s="5"/>
      <c r="U50" s="5"/>
    </row>
    <row r="51" s="1" customFormat="1" spans="2:23">
      <c r="B51" s="6"/>
      <c r="D51" s="7"/>
      <c r="E51" s="7"/>
      <c r="F51" s="6"/>
      <c r="G51" s="7"/>
      <c r="H51" s="7"/>
      <c r="J51" s="7">
        <f>J50-J41</f>
        <v>-0.00450000003911555</v>
      </c>
      <c r="L51" s="7"/>
      <c r="M51" s="7"/>
      <c r="P51" s="7"/>
      <c r="R51" s="188">
        <v>25.457</v>
      </c>
      <c r="S51" s="5"/>
      <c r="T51" s="5"/>
      <c r="U51" s="5"/>
      <c r="V51" s="5"/>
      <c r="W51" s="5"/>
    </row>
    <row r="52" s="1" customFormat="1" spans="17:30">
      <c r="Q52" s="5"/>
      <c r="R52" s="5">
        <v>153.900515</v>
      </c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</row>
    <row r="53" s="5" customFormat="1"/>
    <row r="54" s="5" customFormat="1" spans="13:23">
      <c r="M54" s="36" t="s">
        <v>89</v>
      </c>
      <c r="P54" s="5">
        <v>1000</v>
      </c>
      <c r="R54" s="1"/>
      <c r="V54" s="1"/>
      <c r="W54" s="1"/>
    </row>
    <row r="55" s="5" customFormat="1" spans="12:30">
      <c r="L55" s="5">
        <v>2019.2</v>
      </c>
      <c r="M55" s="159">
        <v>300</v>
      </c>
      <c r="N55" s="5" t="s">
        <v>90</v>
      </c>
      <c r="Q55" s="1"/>
      <c r="R55" s="1"/>
      <c r="V55" s="1"/>
      <c r="W55" s="1"/>
      <c r="X55" s="1"/>
      <c r="Y55" s="1"/>
      <c r="Z55" s="1"/>
      <c r="AA55" s="1"/>
      <c r="AB55" s="1"/>
      <c r="AC55" s="1"/>
      <c r="AD55" s="1"/>
    </row>
    <row r="56" s="1" customFormat="1" spans="2:21">
      <c r="B56" s="6"/>
      <c r="D56" s="7"/>
      <c r="E56" s="7"/>
      <c r="F56" s="6"/>
      <c r="G56" s="7"/>
      <c r="H56" s="7"/>
      <c r="J56" s="7"/>
      <c r="L56" s="5">
        <v>2019.5</v>
      </c>
      <c r="M56" s="159">
        <v>103.6</v>
      </c>
      <c r="N56" s="5" t="s">
        <v>90</v>
      </c>
      <c r="P56" s="7"/>
      <c r="S56" s="5"/>
      <c r="T56" s="5"/>
      <c r="U56" s="5"/>
    </row>
    <row r="57" s="1" customFormat="1" spans="2:21">
      <c r="B57" s="6"/>
      <c r="D57" s="7"/>
      <c r="E57" s="7"/>
      <c r="F57" s="6"/>
      <c r="G57" s="7"/>
      <c r="H57" s="7"/>
      <c r="J57" s="7"/>
      <c r="L57" s="5">
        <v>2019.7</v>
      </c>
      <c r="M57" s="160">
        <v>50</v>
      </c>
      <c r="N57" s="5" t="s">
        <v>91</v>
      </c>
      <c r="P57" s="7"/>
      <c r="S57" s="5"/>
      <c r="T57" s="5"/>
      <c r="U57" s="5"/>
    </row>
    <row r="58" s="1" customFormat="1" spans="2:21">
      <c r="B58" s="6"/>
      <c r="D58" s="7"/>
      <c r="E58" s="7"/>
      <c r="F58" s="6"/>
      <c r="G58" s="7"/>
      <c r="H58" s="7"/>
      <c r="J58" s="7"/>
      <c r="L58" s="161">
        <v>2019.1</v>
      </c>
      <c r="M58" s="160">
        <v>102.779314</v>
      </c>
      <c r="N58" s="5" t="s">
        <v>91</v>
      </c>
      <c r="P58" s="7"/>
      <c r="S58" s="5"/>
      <c r="T58" s="5"/>
      <c r="U58" s="5"/>
    </row>
    <row r="59" s="1" customFormat="1" spans="2:21">
      <c r="B59" s="6"/>
      <c r="D59" s="7"/>
      <c r="E59" s="7"/>
      <c r="F59" s="6"/>
      <c r="G59" s="7"/>
      <c r="H59" s="7"/>
      <c r="J59" s="7"/>
      <c r="L59" s="7"/>
      <c r="M59" s="7"/>
      <c r="P59" s="7"/>
      <c r="S59" s="5"/>
      <c r="T59" s="5"/>
      <c r="U59" s="5"/>
    </row>
    <row r="60" s="1" customFormat="1" spans="2:21">
      <c r="B60" s="6"/>
      <c r="D60" s="7"/>
      <c r="E60" s="7"/>
      <c r="F60" s="6"/>
      <c r="G60" s="7"/>
      <c r="H60" s="7"/>
      <c r="J60" s="7"/>
      <c r="L60" s="7"/>
      <c r="M60" s="162">
        <f>SUM(M55:M59)</f>
        <v>556.379314</v>
      </c>
      <c r="P60" s="7">
        <f>P54-M60</f>
        <v>443.620686</v>
      </c>
      <c r="S60" s="5"/>
      <c r="T60" s="5"/>
      <c r="U60" s="5"/>
    </row>
    <row r="61" s="1" customFormat="1" spans="2:21">
      <c r="B61" s="6"/>
      <c r="D61" s="7"/>
      <c r="E61" s="7"/>
      <c r="F61" s="6"/>
      <c r="G61" s="7"/>
      <c r="H61" s="7"/>
      <c r="J61" s="7"/>
      <c r="L61" s="7"/>
      <c r="M61" s="7">
        <v>350</v>
      </c>
      <c r="P61" s="7"/>
      <c r="S61" s="5"/>
      <c r="T61" s="5"/>
      <c r="U61" s="5"/>
    </row>
    <row r="62" s="1" customFormat="1" spans="2:21">
      <c r="B62" s="6"/>
      <c r="D62" s="7"/>
      <c r="E62" s="7"/>
      <c r="F62" s="6"/>
      <c r="G62" s="7"/>
      <c r="H62" s="7"/>
      <c r="J62" s="7"/>
      <c r="L62" s="7"/>
      <c r="M62" s="7">
        <v>25.457</v>
      </c>
      <c r="P62" s="7"/>
      <c r="S62" s="5"/>
      <c r="T62" s="5"/>
      <c r="U62" s="5"/>
    </row>
    <row r="63" s="1" customFormat="1" spans="2:21">
      <c r="B63" s="6"/>
      <c r="D63" s="7"/>
      <c r="E63" s="7"/>
      <c r="F63" s="6"/>
      <c r="G63" s="7"/>
      <c r="H63" s="7"/>
      <c r="J63" s="7"/>
      <c r="L63" s="7"/>
      <c r="M63" s="7">
        <v>1539005.15</v>
      </c>
      <c r="P63" s="7"/>
      <c r="S63" s="5"/>
      <c r="T63" s="5"/>
      <c r="U63" s="5"/>
    </row>
    <row r="64" s="1" customFormat="1" spans="2:21">
      <c r="B64" s="6"/>
      <c r="D64" s="7"/>
      <c r="E64" s="7"/>
      <c r="F64" s="6"/>
      <c r="G64" s="7"/>
      <c r="H64" s="7"/>
      <c r="J64" s="7"/>
      <c r="L64" s="7"/>
      <c r="M64" s="7"/>
      <c r="P64" s="7"/>
      <c r="S64" s="5"/>
      <c r="T64" s="5"/>
      <c r="U64" s="5"/>
    </row>
    <row r="65" s="1" customFormat="1" spans="2:21">
      <c r="B65" s="6"/>
      <c r="D65" s="7"/>
      <c r="E65" s="7"/>
      <c r="F65" s="6"/>
      <c r="G65" s="7"/>
      <c r="H65" s="7"/>
      <c r="J65" s="7"/>
      <c r="L65" s="7"/>
      <c r="M65" s="7"/>
      <c r="P65" s="7"/>
      <c r="S65" s="5"/>
      <c r="T65" s="5"/>
      <c r="U65" s="5"/>
    </row>
    <row r="66" s="1" customFormat="1" spans="2:21">
      <c r="B66" s="6"/>
      <c r="D66" s="7"/>
      <c r="E66" s="7"/>
      <c r="F66" s="6"/>
      <c r="G66" s="7"/>
      <c r="H66" s="7"/>
      <c r="J66" s="7"/>
      <c r="L66" s="7"/>
      <c r="M66" s="7"/>
      <c r="P66" s="7"/>
      <c r="S66" s="5"/>
      <c r="T66" s="5"/>
      <c r="U66" s="5"/>
    </row>
    <row r="67" s="1" customFormat="1" spans="2:21">
      <c r="B67" s="6"/>
      <c r="D67" s="7"/>
      <c r="E67" s="7"/>
      <c r="F67" s="6"/>
      <c r="G67" s="7"/>
      <c r="H67" s="7"/>
      <c r="J67" s="7"/>
      <c r="L67" s="7"/>
      <c r="M67" s="7"/>
      <c r="P67" s="7"/>
      <c r="S67" s="5"/>
      <c r="T67" s="5"/>
      <c r="U67" s="5"/>
    </row>
    <row r="68" s="1" customFormat="1" spans="2:21">
      <c r="B68" s="6"/>
      <c r="D68" s="7"/>
      <c r="E68" s="7"/>
      <c r="F68" s="6"/>
      <c r="G68" s="7"/>
      <c r="H68" s="7"/>
      <c r="J68" s="7"/>
      <c r="L68" s="7"/>
      <c r="M68" s="7"/>
      <c r="P68" s="7"/>
      <c r="S68" s="5"/>
      <c r="T68" s="5"/>
      <c r="U68" s="5"/>
    </row>
    <row r="69" s="1" customFormat="1" spans="2:21">
      <c r="B69" s="6"/>
      <c r="D69" s="7"/>
      <c r="E69" s="7"/>
      <c r="F69" s="6"/>
      <c r="G69" s="7"/>
      <c r="H69" s="7"/>
      <c r="J69" s="7"/>
      <c r="L69" s="7"/>
      <c r="M69" s="7"/>
      <c r="P69" s="7"/>
      <c r="S69" s="5"/>
      <c r="T69" s="5"/>
      <c r="U69" s="5"/>
    </row>
    <row r="70" s="1" customFormat="1" spans="2:21">
      <c r="B70" s="6"/>
      <c r="D70" s="7"/>
      <c r="E70" s="7"/>
      <c r="F70" s="6"/>
      <c r="G70" s="7"/>
      <c r="H70" s="7"/>
      <c r="J70" s="7"/>
      <c r="L70" s="7"/>
      <c r="M70" s="7"/>
      <c r="P70" s="7"/>
      <c r="S70" s="5"/>
      <c r="T70" s="5"/>
      <c r="U70" s="5"/>
    </row>
    <row r="71" s="1" customFormat="1" spans="2:21">
      <c r="B71" s="6"/>
      <c r="D71" s="7"/>
      <c r="E71" s="7"/>
      <c r="F71" s="6"/>
      <c r="G71" s="7"/>
      <c r="H71" s="7"/>
      <c r="J71" s="7"/>
      <c r="L71" s="7"/>
      <c r="M71" s="7"/>
      <c r="P71" s="7"/>
      <c r="S71" s="5"/>
      <c r="T71" s="5"/>
      <c r="U71" s="5"/>
    </row>
    <row r="72" s="1" customFormat="1" spans="2:21">
      <c r="B72" s="6"/>
      <c r="D72" s="7"/>
      <c r="E72" s="7"/>
      <c r="F72" s="6"/>
      <c r="G72" s="7"/>
      <c r="H72" s="7"/>
      <c r="J72" s="7"/>
      <c r="L72" s="7"/>
      <c r="M72" s="7"/>
      <c r="P72" s="7"/>
      <c r="S72" s="5"/>
      <c r="T72" s="5"/>
      <c r="U72" s="5"/>
    </row>
    <row r="73" s="1" customFormat="1" spans="2:21">
      <c r="B73" s="6"/>
      <c r="D73" s="7"/>
      <c r="E73" s="7"/>
      <c r="F73" s="6"/>
      <c r="G73" s="7"/>
      <c r="H73" s="7"/>
      <c r="J73" s="7"/>
      <c r="L73" s="7"/>
      <c r="M73" s="7"/>
      <c r="P73" s="7"/>
      <c r="S73" s="5"/>
      <c r="T73" s="5"/>
      <c r="U73" s="5"/>
    </row>
    <row r="74" s="1" customFormat="1" spans="2:21">
      <c r="B74" s="6"/>
      <c r="D74" s="7"/>
      <c r="E74" s="7"/>
      <c r="F74" s="6"/>
      <c r="G74" s="7"/>
      <c r="H74" s="7"/>
      <c r="J74" s="7"/>
      <c r="L74" s="7"/>
      <c r="M74" s="7"/>
      <c r="P74" s="7"/>
      <c r="S74" s="5"/>
      <c r="T74" s="5"/>
      <c r="U74" s="5"/>
    </row>
    <row r="75" s="1" customFormat="1" spans="2:21">
      <c r="B75" s="6"/>
      <c r="D75" s="7"/>
      <c r="E75" s="7"/>
      <c r="F75" s="6"/>
      <c r="G75" s="7"/>
      <c r="H75" s="7"/>
      <c r="J75" s="7"/>
      <c r="L75" s="7"/>
      <c r="M75" s="7"/>
      <c r="P75" s="7"/>
      <c r="S75" s="5"/>
      <c r="T75" s="5"/>
      <c r="U75" s="5"/>
    </row>
    <row r="76" s="1" customFormat="1" spans="2:21">
      <c r="B76" s="6"/>
      <c r="D76" s="7"/>
      <c r="E76" s="7"/>
      <c r="F76" s="6"/>
      <c r="G76" s="7"/>
      <c r="H76" s="7"/>
      <c r="J76" s="7"/>
      <c r="L76" s="7"/>
      <c r="M76" s="7"/>
      <c r="P76" s="7"/>
      <c r="S76" s="5"/>
      <c r="T76" s="5"/>
      <c r="U76" s="5"/>
    </row>
    <row r="77" s="1" customFormat="1" spans="2:21">
      <c r="B77" s="6"/>
      <c r="D77" s="7"/>
      <c r="E77" s="7"/>
      <c r="F77" s="6"/>
      <c r="G77" s="7"/>
      <c r="H77" s="7"/>
      <c r="J77" s="7"/>
      <c r="L77" s="7"/>
      <c r="M77" s="7"/>
      <c r="P77" s="7"/>
      <c r="S77" s="5"/>
      <c r="T77" s="5"/>
      <c r="U77" s="5"/>
    </row>
    <row r="78" s="1" customFormat="1" spans="2:21">
      <c r="B78" s="6"/>
      <c r="D78" s="7"/>
      <c r="E78" s="7"/>
      <c r="F78" s="6"/>
      <c r="G78" s="7"/>
      <c r="H78" s="7"/>
      <c r="J78" s="7"/>
      <c r="L78" s="7"/>
      <c r="M78" s="7"/>
      <c r="P78" s="7"/>
      <c r="S78" s="5"/>
      <c r="T78" s="5"/>
      <c r="U78" s="5"/>
    </row>
    <row r="79" s="1" customFormat="1" spans="2:21">
      <c r="B79" s="6"/>
      <c r="D79" s="7"/>
      <c r="E79" s="7"/>
      <c r="F79" s="6"/>
      <c r="G79" s="7"/>
      <c r="H79" s="7"/>
      <c r="J79" s="7"/>
      <c r="L79" s="7"/>
      <c r="M79" s="7"/>
      <c r="P79" s="7"/>
      <c r="S79" s="5"/>
      <c r="T79" s="5"/>
      <c r="U79" s="5"/>
    </row>
    <row r="80" s="1" customFormat="1" spans="2:21">
      <c r="B80" s="6"/>
      <c r="D80" s="7"/>
      <c r="E80" s="7"/>
      <c r="F80" s="6"/>
      <c r="G80" s="7"/>
      <c r="H80" s="7"/>
      <c r="J80" s="7"/>
      <c r="L80" s="7"/>
      <c r="M80" s="7"/>
      <c r="P80" s="7"/>
      <c r="S80" s="5"/>
      <c r="T80" s="5"/>
      <c r="U80" s="5"/>
    </row>
    <row r="81" s="1" customFormat="1" spans="2:21">
      <c r="B81" s="6"/>
      <c r="D81" s="7"/>
      <c r="E81" s="7"/>
      <c r="F81" s="6"/>
      <c r="G81" s="7"/>
      <c r="H81" s="7"/>
      <c r="J81" s="7"/>
      <c r="L81" s="7"/>
      <c r="M81" s="7"/>
      <c r="P81" s="7"/>
      <c r="S81" s="5"/>
      <c r="T81" s="5"/>
      <c r="U81" s="5"/>
    </row>
    <row r="82" s="1" customFormat="1" spans="2:21">
      <c r="B82" s="6"/>
      <c r="D82" s="7"/>
      <c r="E82" s="7"/>
      <c r="F82" s="6"/>
      <c r="G82" s="7"/>
      <c r="H82" s="7"/>
      <c r="J82" s="7"/>
      <c r="L82" s="7"/>
      <c r="M82" s="7"/>
      <c r="P82" s="7"/>
      <c r="S82" s="5"/>
      <c r="T82" s="5"/>
      <c r="U82" s="5"/>
    </row>
    <row r="83" s="1" customFormat="1" spans="2:21">
      <c r="B83" s="6"/>
      <c r="D83" s="7"/>
      <c r="E83" s="7"/>
      <c r="F83" s="6"/>
      <c r="G83" s="7"/>
      <c r="H83" s="7"/>
      <c r="J83" s="7"/>
      <c r="L83" s="7"/>
      <c r="M83" s="7"/>
      <c r="P83" s="7"/>
      <c r="S83" s="5"/>
      <c r="T83" s="5"/>
      <c r="U83" s="5"/>
    </row>
    <row r="84" s="1" customFormat="1" spans="2:21">
      <c r="B84" s="6"/>
      <c r="D84" s="7"/>
      <c r="E84" s="7"/>
      <c r="F84" s="6"/>
      <c r="G84" s="7"/>
      <c r="H84" s="7"/>
      <c r="J84" s="7"/>
      <c r="L84" s="7"/>
      <c r="M84" s="7"/>
      <c r="P84" s="7"/>
      <c r="S84" s="5"/>
      <c r="T84" s="5"/>
      <c r="U84" s="5"/>
    </row>
    <row r="85" s="1" customFormat="1" spans="2:21">
      <c r="B85" s="6"/>
      <c r="D85" s="7"/>
      <c r="E85" s="7"/>
      <c r="F85" s="6"/>
      <c r="G85" s="7"/>
      <c r="H85" s="7"/>
      <c r="J85" s="7"/>
      <c r="L85" s="7"/>
      <c r="M85" s="7"/>
      <c r="P85" s="7"/>
      <c r="S85" s="5"/>
      <c r="T85" s="5"/>
      <c r="U85" s="5"/>
    </row>
    <row r="86" s="1" customFormat="1" spans="2:21">
      <c r="B86" s="6"/>
      <c r="D86" s="7"/>
      <c r="E86" s="7"/>
      <c r="F86" s="6"/>
      <c r="G86" s="7"/>
      <c r="H86" s="7"/>
      <c r="J86" s="7"/>
      <c r="L86" s="7"/>
      <c r="M86" s="7"/>
      <c r="P86" s="7"/>
      <c r="S86" s="5"/>
      <c r="T86" s="5"/>
      <c r="U86" s="5"/>
    </row>
    <row r="87" s="1" customFormat="1" spans="2:21">
      <c r="B87" s="6"/>
      <c r="D87" s="7"/>
      <c r="E87" s="7"/>
      <c r="F87" s="6"/>
      <c r="G87" s="7"/>
      <c r="H87" s="7"/>
      <c r="J87" s="7"/>
      <c r="L87" s="7"/>
      <c r="M87" s="7"/>
      <c r="P87" s="7"/>
      <c r="R87" s="1">
        <v>480</v>
      </c>
      <c r="S87" s="5"/>
      <c r="T87" s="5"/>
      <c r="U87" s="5"/>
    </row>
    <row r="88" s="1" customFormat="1" spans="2:21">
      <c r="B88" s="6"/>
      <c r="D88" s="7"/>
      <c r="E88" s="7"/>
      <c r="F88" s="6"/>
      <c r="G88" s="7"/>
      <c r="H88" s="7"/>
      <c r="J88" s="7"/>
      <c r="L88" s="7"/>
      <c r="M88" s="7"/>
      <c r="P88" s="7"/>
      <c r="R88" s="1">
        <v>300</v>
      </c>
      <c r="S88" s="5"/>
      <c r="T88" s="5"/>
      <c r="U88" s="5"/>
    </row>
    <row r="89" s="1" customFormat="1" spans="2:21">
      <c r="B89" s="6"/>
      <c r="D89" s="7"/>
      <c r="E89" s="7"/>
      <c r="F89" s="6"/>
      <c r="G89" s="7"/>
      <c r="H89" s="7"/>
      <c r="J89" s="7"/>
      <c r="L89" s="7"/>
      <c r="M89" s="7"/>
      <c r="P89" s="7"/>
      <c r="R89" s="1">
        <v>300</v>
      </c>
      <c r="S89" s="5"/>
      <c r="T89" s="5"/>
      <c r="U89" s="5"/>
    </row>
    <row r="90" s="1" customFormat="1" spans="2:21">
      <c r="B90" s="6"/>
      <c r="D90" s="7"/>
      <c r="E90" s="7"/>
      <c r="F90" s="6"/>
      <c r="G90" s="7"/>
      <c r="H90" s="7"/>
      <c r="J90" s="7"/>
      <c r="L90" s="7"/>
      <c r="M90" s="7"/>
      <c r="P90" s="7"/>
      <c r="R90" s="1">
        <v>650</v>
      </c>
      <c r="S90" s="5"/>
      <c r="T90" s="5"/>
      <c r="U90" s="5"/>
    </row>
  </sheetData>
  <mergeCells count="64">
    <mergeCell ref="A1:P1"/>
    <mergeCell ref="A2:B2"/>
    <mergeCell ref="C2:L2"/>
    <mergeCell ref="M2:N2"/>
    <mergeCell ref="O2:P2"/>
    <mergeCell ref="S2:T2"/>
    <mergeCell ref="A3:B3"/>
    <mergeCell ref="C3:G3"/>
    <mergeCell ref="I3:L3"/>
    <mergeCell ref="M3:N3"/>
    <mergeCell ref="O3:P3"/>
    <mergeCell ref="A4:B4"/>
    <mergeCell ref="C4:G4"/>
    <mergeCell ref="I4:L4"/>
    <mergeCell ref="M4:N4"/>
    <mergeCell ref="O4:P4"/>
    <mergeCell ref="B5:D5"/>
    <mergeCell ref="F5:G5"/>
    <mergeCell ref="I5:J5"/>
    <mergeCell ref="K5:L5"/>
    <mergeCell ref="M5:N5"/>
    <mergeCell ref="O5:P5"/>
    <mergeCell ref="B9:N9"/>
    <mergeCell ref="B14:N14"/>
    <mergeCell ref="J34:L34"/>
    <mergeCell ref="A41:B41"/>
    <mergeCell ref="D42:H42"/>
    <mergeCell ref="D43:H43"/>
    <mergeCell ref="A44:B44"/>
    <mergeCell ref="C44:P44"/>
    <mergeCell ref="A45:B45"/>
    <mergeCell ref="C45:P45"/>
    <mergeCell ref="A46:B46"/>
    <mergeCell ref="C46:P46"/>
    <mergeCell ref="A47:B47"/>
    <mergeCell ref="C47:P47"/>
    <mergeCell ref="A48:B48"/>
    <mergeCell ref="C48:I48"/>
    <mergeCell ref="J48:K48"/>
    <mergeCell ref="L48:P48"/>
    <mergeCell ref="A5:A6"/>
    <mergeCell ref="A13:A14"/>
    <mergeCell ref="A16:A17"/>
    <mergeCell ref="A24:A26"/>
    <mergeCell ref="A28:A29"/>
    <mergeCell ref="B24:B26"/>
    <mergeCell ref="B28:B29"/>
    <mergeCell ref="C24:C26"/>
    <mergeCell ref="C28:C29"/>
    <mergeCell ref="D28:D29"/>
    <mergeCell ref="I28:I29"/>
    <mergeCell ref="J28:J29"/>
    <mergeCell ref="K28:K29"/>
    <mergeCell ref="N24:N26"/>
    <mergeCell ref="O16:O17"/>
    <mergeCell ref="O24:O26"/>
    <mergeCell ref="P7:P8"/>
    <mergeCell ref="P13:P14"/>
    <mergeCell ref="P16:P17"/>
    <mergeCell ref="P24:P26"/>
    <mergeCell ref="Q33:R34"/>
    <mergeCell ref="A42:B43"/>
    <mergeCell ref="I42:J43"/>
    <mergeCell ref="K42:P4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3030-1</vt:lpstr>
      <vt:lpstr>3030-(2)</vt:lpstr>
      <vt:lpstr>3030-(3)</vt:lpstr>
      <vt:lpstr>3030-(4)</vt:lpstr>
      <vt:lpstr>3030-(5)</vt:lpstr>
      <vt:lpstr>3030-(6)</vt:lpstr>
      <vt:lpstr>3030-(7)</vt:lpstr>
      <vt:lpstr>3030-（8）</vt:lpstr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朱敏</cp:lastModifiedBy>
  <dcterms:created xsi:type="dcterms:W3CDTF">2017-01-21T06:29:00Z</dcterms:created>
  <cp:lastPrinted>2017-01-26T03:13:00Z</cp:lastPrinted>
  <dcterms:modified xsi:type="dcterms:W3CDTF">2022-01-28T11:09:03Z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5E991F5E2FB44AA3B8337F5B48F09431</vt:lpwstr>
  </property>
</Properties>
</file>