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第3次" sheetId="3" r:id="rId1"/>
    <sheet name="第2次" sheetId="2" r:id="rId2"/>
    <sheet name="第1次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<sst xmlns="http://schemas.openxmlformats.org/spreadsheetml/2006/main" count="270" uniqueCount="81">
  <si>
    <t xml:space="preserve">工程款支付证书 </t>
  </si>
  <si>
    <t>工程名称</t>
  </si>
  <si>
    <t>合肥南站综合交通枢纽配套北广场路网交通监控工程采购及安装</t>
  </si>
  <si>
    <t>建设单位</t>
  </si>
  <si>
    <t>合肥市重点工程建设管理局</t>
  </si>
  <si>
    <t>ERP编号</t>
  </si>
  <si>
    <t>档案编号</t>
  </si>
  <si>
    <t>合同金额</t>
  </si>
  <si>
    <t>中标时间</t>
  </si>
  <si>
    <t>2016.1.6</t>
  </si>
  <si>
    <t>已提供工程资料</t>
  </si>
  <si>
    <t>中标通知书 合同</t>
  </si>
  <si>
    <t>保存地址</t>
  </si>
  <si>
    <t>合肥</t>
  </si>
  <si>
    <t>责任单位</t>
  </si>
  <si>
    <t>第十大区安徽省</t>
  </si>
  <si>
    <t>决算金额</t>
  </si>
  <si>
    <t>决算时间</t>
  </si>
  <si>
    <t>项目部印章</t>
  </si>
  <si>
    <t>施工人</t>
  </si>
  <si>
    <t>孙容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</si>
  <si>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</si>
  <si>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</si>
  <si>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</si>
  <si>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</si>
  <si>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</si>
  <si>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</si>
  <si>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</si>
  <si>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</si>
  <si>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</si>
  <si>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</si>
  <si>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</si>
  <si>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</si>
  <si>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</si>
  <si>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</si>
  <si>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</si>
  <si>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</si>
  <si>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</si>
  <si>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</si>
  <si>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</si>
  <si>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</si>
  <si>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</si>
  <si>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</si>
  <si>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</si>
  <si>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</si>
  <si>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</si>
  <si>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</si>
  <si>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</si>
  <si>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</si>
  <si>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</si>
  <si>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</si>
  <si>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19.1.31</t>
  </si>
  <si>
    <t>中国银行庐江支行</t>
  </si>
  <si>
    <t>175 202 745 165</t>
  </si>
  <si>
    <t>开票65万</t>
  </si>
  <si>
    <t>19.7.17</t>
  </si>
  <si>
    <t>开票14.55万</t>
  </si>
  <si>
    <t>19.9.16</t>
  </si>
  <si>
    <t>开票85万</t>
  </si>
  <si>
    <t>20.12.10</t>
  </si>
  <si>
    <t>中国银行蜀山支行</t>
  </si>
  <si>
    <t>175 257 190 682</t>
  </si>
  <si>
    <t>开票81.5万</t>
  </si>
  <si>
    <t>转账手续费</t>
  </si>
  <si>
    <t>孙业顺</t>
  </si>
  <si>
    <t>孙凌金</t>
  </si>
  <si>
    <t>孙晓玲</t>
  </si>
  <si>
    <t>徐汉生</t>
  </si>
  <si>
    <t>本次</t>
  </si>
  <si>
    <t>2025.06.26</t>
  </si>
  <si>
    <t>补税:(合同价计算印花税1767.6-已扣836.35)+(不含税收入计算水利基金1514.4-已扣570.1)-2020/11多扣增值税及附加797.58</t>
  </si>
  <si>
    <t>合肥励畅建设工程有限公司</t>
  </si>
  <si>
    <t>2025-01-17:3%增值税4766.87+附加税572.02+水利基金95.34+印花税98.2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</si>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</sst>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#,##0_ "/>
  </numFmts>
  <fonts count="35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6" fillId="0" borderId="0">
      <protection locked="0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8" borderId="17" applyNumberFormat="0" applyAlignment="0" applyProtection="0">
      <alignment vertical="center"/>
    </xf>
    <xf numFmtId="0" fontId="26" fillId="9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6" fillId="0" borderId="0">
      <protection locked="0"/>
    </xf>
    <xf numFmtId="0" fontId="34" fillId="0" borderId="0">
      <protection locked="0"/>
    </xf>
  </cellStyleXfs>
  <cellXfs count="147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8" fontId="3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vertical="center" wrapText="1"/>
    </xf>
    <xf numFmtId="178" fontId="5" fillId="2" borderId="6" xfId="50" applyNumberFormat="1" applyFont="1" applyFill="1" applyBorder="1" applyAlignment="1" applyProtection="1">
      <alignment horizontal="center" vertical="center" shrinkToFit="1"/>
    </xf>
    <xf numFmtId="177" fontId="5" fillId="0" borderId="2" xfId="50" applyNumberFormat="1" applyFont="1" applyBorder="1" applyAlignment="1" applyProtection="1">
      <alignment horizontal="right" vertical="center" wrapText="1"/>
    </xf>
    <xf numFmtId="179" fontId="6" fillId="0" borderId="2" xfId="0" applyNumberFormat="1" applyFont="1" applyFill="1" applyBorder="1">
      <alignment vertical="center"/>
    </xf>
    <xf numFmtId="179" fontId="6" fillId="0" borderId="2" xfId="0" applyNumberFormat="1" applyFont="1" applyFill="1" applyBorder="1" applyAlignment="1">
      <alignment horizontal="center" vertical="center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49" applyNumberFormat="1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177" fontId="1" fillId="2" borderId="2" xfId="50" applyNumberFormat="1" applyFont="1" applyFill="1" applyBorder="1" applyAlignment="1" applyProtection="1">
      <alignment vertical="center" shrinkToFit="1"/>
    </xf>
    <xf numFmtId="0" fontId="1" fillId="4" borderId="2" xfId="50" applyFont="1" applyFill="1" applyBorder="1" applyAlignment="1" applyProtection="1">
      <alignment vertical="center" wrapText="1"/>
    </xf>
    <xf numFmtId="178" fontId="8" fillId="4" borderId="2" xfId="0" applyNumberFormat="1" applyFont="1" applyFill="1" applyBorder="1" applyAlignment="1">
      <alignment horizontal="center" vertical="center"/>
    </xf>
    <xf numFmtId="177" fontId="1" fillId="4" borderId="4" xfId="50" applyNumberFormat="1" applyFont="1" applyFill="1" applyBorder="1" applyAlignment="1" applyProtection="1">
      <alignment horizontal="right" vertical="center" shrinkToFit="1"/>
    </xf>
    <xf numFmtId="179" fontId="6" fillId="4" borderId="2" xfId="0" applyNumberFormat="1" applyFont="1" applyFill="1" applyBorder="1">
      <alignment vertical="center"/>
    </xf>
    <xf numFmtId="179" fontId="6" fillId="4" borderId="2" xfId="0" applyNumberFormat="1" applyFont="1" applyFill="1" applyBorder="1" applyAlignment="1">
      <alignment horizontal="center" vertical="center"/>
    </xf>
    <xf numFmtId="177" fontId="1" fillId="4" borderId="2" xfId="50" applyNumberFormat="1" applyFont="1" applyFill="1" applyBorder="1" applyAlignment="1" applyProtection="1">
      <alignment vertical="center" shrinkToFit="1"/>
    </xf>
    <xf numFmtId="180" fontId="1" fillId="4" borderId="2" xfId="49" applyNumberFormat="1" applyFont="1" applyFill="1" applyBorder="1" applyAlignment="1" applyProtection="1">
      <alignment horizontal="center" vertical="center" wrapText="1"/>
    </xf>
    <xf numFmtId="177" fontId="0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178" fontId="6" fillId="0" borderId="2" xfId="0" applyNumberFormat="1" applyFont="1" applyFill="1" applyBorder="1" applyAlignment="1">
      <alignment horizontal="center" vertical="center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8" fontId="6" fillId="0" borderId="7" xfId="0" applyNumberFormat="1" applyFont="1" applyFill="1" applyBorder="1" applyAlignment="1">
      <alignment horizontal="center" vertical="center"/>
    </xf>
    <xf numFmtId="178" fontId="0" fillId="2" borderId="2" xfId="50" applyNumberFormat="1" applyFont="1" applyFill="1" applyBorder="1" applyAlignment="1" applyProtection="1">
      <alignment horizontal="center" vertical="center" shrinkToFit="1"/>
    </xf>
    <xf numFmtId="177" fontId="9" fillId="2" borderId="2" xfId="50" applyNumberFormat="1" applyFont="1" applyFill="1" applyBorder="1" applyAlignment="1" applyProtection="1">
      <alignment horizontal="right" vertical="center" shrinkToFit="1"/>
    </xf>
    <xf numFmtId="178" fontId="10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2" xfId="2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49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0" fontId="3" fillId="2" borderId="2" xfId="50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center" vertical="center" shrinkToFit="1"/>
    </xf>
    <xf numFmtId="177" fontId="11" fillId="2" borderId="2" xfId="50" applyNumberFormat="1" applyFont="1" applyFill="1" applyBorder="1" applyAlignment="1" applyProtection="1">
      <alignment horizontal="right" vertical="center" shrinkToFit="1"/>
    </xf>
    <xf numFmtId="0" fontId="12" fillId="2" borderId="2" xfId="50" applyFont="1" applyFill="1" applyBorder="1" applyAlignment="1" applyProtection="1">
      <alignment horizontal="center" vertical="center" wrapText="1"/>
    </xf>
    <xf numFmtId="181" fontId="13" fillId="2" borderId="3" xfId="50" applyNumberFormat="1" applyFont="1" applyFill="1" applyBorder="1" applyAlignment="1" applyProtection="1">
      <alignment horizontal="center" vertical="center" shrinkToFit="1"/>
    </xf>
    <xf numFmtId="181" fontId="13" fillId="2" borderId="5" xfId="50" applyNumberFormat="1" applyFont="1" applyFill="1" applyBorder="1" applyAlignment="1" applyProtection="1">
      <alignment horizontal="center" vertical="center" shrinkToFit="1"/>
    </xf>
    <xf numFmtId="0" fontId="13" fillId="2" borderId="8" xfId="50" applyFont="1" applyFill="1" applyBorder="1" applyAlignment="1" applyProtection="1">
      <alignment horizontal="center" vertical="center" wrapText="1"/>
    </xf>
    <xf numFmtId="0" fontId="13" fillId="2" borderId="9" xfId="50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4" fillId="2" borderId="4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3" fillId="3" borderId="3" xfId="50" applyNumberFormat="1" applyFont="1" applyFill="1" applyBorder="1" applyAlignment="1" applyProtection="1">
      <alignment horizontal="center" vertical="center" wrapText="1"/>
    </xf>
    <xf numFmtId="177" fontId="3" fillId="2" borderId="3" xfId="50" applyNumberFormat="1" applyFont="1" applyFill="1" applyBorder="1" applyAlignment="1" applyProtection="1">
      <alignment vertical="center" wrapText="1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177" fontId="1" fillId="4" borderId="2" xfId="50" applyNumberFormat="1" applyFont="1" applyFill="1" applyBorder="1" applyAlignment="1" applyProtection="1">
      <alignment horizontal="right" vertical="center" shrinkToFit="1"/>
    </xf>
    <xf numFmtId="177" fontId="1" fillId="4" borderId="2" xfId="50" applyNumberFormat="1" applyFont="1" applyFill="1" applyBorder="1" applyAlignment="1" applyProtection="1">
      <alignment horizontal="left" vertical="center" wrapText="1" shrinkToFit="1"/>
    </xf>
    <xf numFmtId="0" fontId="1" fillId="4" borderId="2" xfId="50" applyFont="1" applyFill="1" applyBorder="1" applyAlignment="1" applyProtection="1">
      <alignment horizontal="center" vertical="center"/>
    </xf>
    <xf numFmtId="177" fontId="1" fillId="4" borderId="2" xfId="50" applyNumberFormat="1" applyFont="1" applyFill="1" applyBorder="1" applyAlignment="1" applyProtection="1">
      <alignment horizontal="center" vertical="center" wrapText="1"/>
    </xf>
    <xf numFmtId="182" fontId="1" fillId="4" borderId="2" xfId="50" applyNumberFormat="1" applyFont="1" applyFill="1" applyBorder="1" applyAlignment="1" applyProtection="1">
      <alignment vertical="center" shrinkToFit="1"/>
    </xf>
    <xf numFmtId="177" fontId="1" fillId="4" borderId="2" xfId="50" applyNumberFormat="1" applyFont="1" applyFill="1" applyBorder="1" applyAlignment="1" applyProtection="1">
      <alignment vertical="center" wrapText="1"/>
    </xf>
    <xf numFmtId="177" fontId="0" fillId="4" borderId="2" xfId="50" applyNumberFormat="1" applyFont="1" applyFill="1" applyBorder="1" applyAlignment="1" applyProtection="1">
      <alignment horizontal="left" vertical="center" wrapText="1"/>
    </xf>
    <xf numFmtId="182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10" fontId="0" fillId="0" borderId="2" xfId="0" applyNumberFormat="1" applyFont="1" applyBorder="1">
      <alignment vertical="center"/>
    </xf>
    <xf numFmtId="0" fontId="13" fillId="2" borderId="10" xfId="50" applyFont="1" applyFill="1" applyBorder="1" applyAlignment="1" applyProtection="1">
      <alignment horizontal="center" vertical="center" wrapText="1"/>
    </xf>
    <xf numFmtId="0" fontId="13" fillId="2" borderId="11" xfId="50" applyFont="1" applyFill="1" applyBorder="1" applyAlignment="1" applyProtection="1">
      <alignment horizontal="center" vertical="center" wrapText="1"/>
    </xf>
    <xf numFmtId="177" fontId="13" fillId="2" borderId="3" xfId="50" applyNumberFormat="1" applyFont="1" applyFill="1" applyBorder="1" applyAlignment="1" applyProtection="1">
      <alignment horizontal="center" vertical="center" shrinkToFit="1"/>
    </xf>
    <xf numFmtId="177" fontId="13" fillId="2" borderId="5" xfId="50" applyNumberFormat="1" applyFont="1" applyFill="1" applyBorder="1" applyAlignment="1" applyProtection="1">
      <alignment horizontal="center" vertical="center" shrinkToFit="1"/>
    </xf>
    <xf numFmtId="0" fontId="13" fillId="2" borderId="1" xfId="50" applyFont="1" applyFill="1" applyBorder="1" applyAlignment="1" applyProtection="1">
      <alignment horizontal="center" vertical="center" wrapText="1"/>
    </xf>
    <xf numFmtId="0" fontId="13" fillId="2" borderId="12" xfId="50" applyFont="1" applyFill="1" applyBorder="1" applyAlignment="1" applyProtection="1">
      <alignment horizontal="center" vertical="center" wrapText="1"/>
    </xf>
    <xf numFmtId="0" fontId="13" fillId="2" borderId="3" xfId="50" applyFont="1" applyFill="1" applyBorder="1" applyAlignment="1" applyProtection="1">
      <alignment horizontal="center" vertical="center" shrinkToFit="1"/>
    </xf>
    <xf numFmtId="0" fontId="13" fillId="2" borderId="5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10" fillId="2" borderId="5" xfId="50" applyFont="1" applyFill="1" applyBorder="1" applyAlignment="1" applyProtection="1">
      <alignment horizontal="center" vertical="center" wrapText="1"/>
    </xf>
    <xf numFmtId="0" fontId="10" fillId="2" borderId="4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7" fontId="10" fillId="2" borderId="2" xfId="50" applyNumberFormat="1" applyFont="1" applyFill="1" applyBorder="1" applyAlignment="1" applyProtection="1">
      <alignment horizontal="center" vertical="center" wrapText="1"/>
    </xf>
    <xf numFmtId="177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7" fontId="3" fillId="2" borderId="5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right" vertical="center" wrapText="1" shrinkToFit="1"/>
    </xf>
    <xf numFmtId="177" fontId="1" fillId="2" borderId="2" xfId="50" applyNumberFormat="1" applyFont="1" applyFill="1" applyBorder="1" applyAlignment="1" applyProtection="1">
      <alignment horizontal="center" vertical="center"/>
    </xf>
    <xf numFmtId="177" fontId="3" fillId="4" borderId="2" xfId="50" applyNumberFormat="1" applyFont="1" applyFill="1" applyBorder="1" applyAlignment="1" applyProtection="1">
      <alignment horizontal="center" vertical="center" wrapText="1"/>
    </xf>
    <xf numFmtId="177" fontId="0" fillId="4" borderId="2" xfId="50" applyNumberFormat="1" applyFont="1" applyFill="1" applyBorder="1" applyAlignment="1" applyProtection="1">
      <alignment horizontal="right" vertical="center" shrinkToFi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179" fontId="1" fillId="2" borderId="2" xfId="50" applyNumberFormat="1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79" fontId="0" fillId="2" borderId="2" xfId="0" applyNumberFormat="1" applyFont="1" applyFill="1" applyBorder="1">
      <alignment vertical="center"/>
    </xf>
    <xf numFmtId="179" fontId="3" fillId="2" borderId="2" xfId="50" applyNumberFormat="1" applyFont="1" applyFill="1" applyBorder="1" applyAlignment="1" applyProtection="1">
      <alignment horizontal="right" vertical="center"/>
    </xf>
    <xf numFmtId="177" fontId="13" fillId="2" borderId="4" xfId="50" applyNumberFormat="1" applyFont="1" applyFill="1" applyBorder="1" applyAlignment="1" applyProtection="1">
      <alignment horizontal="center" vertical="center" shrinkToFit="1"/>
    </xf>
    <xf numFmtId="0" fontId="13" fillId="2" borderId="4" xfId="50" applyFont="1" applyFill="1" applyBorder="1" applyAlignment="1" applyProtection="1">
      <alignment horizontal="center" vertical="center" shrinkToFit="1"/>
    </xf>
    <xf numFmtId="178" fontId="6" fillId="0" borderId="6" xfId="0" applyNumberFormat="1" applyFont="1" applyFill="1" applyBorder="1" applyAlignment="1">
      <alignment horizontal="center" vertical="center"/>
    </xf>
    <xf numFmtId="177" fontId="0" fillId="2" borderId="6" xfId="50" applyNumberFormat="1" applyFont="1" applyFill="1" applyBorder="1" applyAlignment="1" applyProtection="1">
      <alignment horizontal="center" vertical="center" shrinkToFit="1"/>
    </xf>
    <xf numFmtId="179" fontId="6" fillId="0" borderId="6" xfId="0" applyNumberFormat="1" applyFont="1" applyFill="1" applyBorder="1" applyAlignment="1">
      <alignment horizontal="center" vertical="center"/>
    </xf>
    <xf numFmtId="177" fontId="1" fillId="2" borderId="6" xfId="50" applyNumberFormat="1" applyFont="1" applyFill="1" applyBorder="1" applyAlignment="1" applyProtection="1">
      <alignment horizontal="center" vertical="center" wrapText="1" shrinkToFit="1"/>
    </xf>
    <xf numFmtId="178" fontId="6" fillId="0" borderId="13" xfId="0" applyNumberFormat="1" applyFont="1" applyFill="1" applyBorder="1" applyAlignment="1">
      <alignment horizontal="center" vertical="center"/>
    </xf>
    <xf numFmtId="177" fontId="0" fillId="2" borderId="13" xfId="50" applyNumberFormat="1" applyFont="1" applyFill="1" applyBorder="1" applyAlignment="1" applyProtection="1">
      <alignment horizontal="center" vertical="center" shrinkToFit="1"/>
    </xf>
    <xf numFmtId="179" fontId="6" fillId="0" borderId="13" xfId="0" applyNumberFormat="1" applyFont="1" applyFill="1" applyBorder="1" applyAlignment="1">
      <alignment horizontal="center" vertical="center"/>
    </xf>
    <xf numFmtId="177" fontId="1" fillId="2" borderId="13" xfId="50" applyNumberFormat="1" applyFont="1" applyFill="1" applyBorder="1" applyAlignment="1" applyProtection="1">
      <alignment horizontal="center" vertical="center" wrapText="1" shrinkToFit="1"/>
    </xf>
    <xf numFmtId="177" fontId="0" fillId="2" borderId="7" xfId="50" applyNumberFormat="1" applyFont="1" applyFill="1" applyBorder="1" applyAlignment="1" applyProtection="1">
      <alignment horizontal="center" vertical="center" shrinkToFit="1"/>
    </xf>
    <xf numFmtId="179" fontId="6" fillId="0" borderId="7" xfId="0" applyNumberFormat="1" applyFont="1" applyFill="1" applyBorder="1" applyAlignment="1">
      <alignment horizontal="center" vertical="center"/>
    </xf>
    <xf numFmtId="177" fontId="1" fillId="2" borderId="7" xfId="50" applyNumberFormat="1" applyFont="1" applyFill="1" applyBorder="1" applyAlignment="1" applyProtection="1">
      <alignment horizontal="center" vertical="center" wrapText="1" shrinkToFit="1"/>
    </xf>
    <xf numFmtId="177" fontId="1" fillId="2" borderId="6" xfId="50" applyNumberFormat="1" applyFont="1" applyFill="1" applyBorder="1" applyAlignment="1" applyProtection="1">
      <alignment horizontal="center" vertical="center" shrinkToFit="1"/>
    </xf>
    <xf numFmtId="0" fontId="1" fillId="2" borderId="6" xfId="50" applyFont="1" applyFill="1" applyBorder="1" applyAlignment="1" applyProtection="1">
      <alignment horizontal="center" vertical="center"/>
    </xf>
    <xf numFmtId="177" fontId="1" fillId="2" borderId="6" xfId="50" applyNumberFormat="1" applyFont="1" applyFill="1" applyBorder="1" applyAlignment="1" applyProtection="1">
      <alignment horizontal="center" vertical="center" wrapText="1"/>
    </xf>
    <xf numFmtId="182" fontId="1" fillId="2" borderId="6" xfId="50" applyNumberFormat="1" applyFont="1" applyFill="1" applyBorder="1" applyAlignment="1" applyProtection="1">
      <alignment horizontal="center" vertical="center" shrinkToFit="1"/>
    </xf>
    <xf numFmtId="177" fontId="1" fillId="2" borderId="13" xfId="50" applyNumberFormat="1" applyFont="1" applyFill="1" applyBorder="1" applyAlignment="1" applyProtection="1">
      <alignment horizontal="center" vertical="center" shrinkToFit="1"/>
    </xf>
    <xf numFmtId="0" fontId="1" fillId="2" borderId="13" xfId="50" applyFont="1" applyFill="1" applyBorder="1" applyAlignment="1" applyProtection="1">
      <alignment horizontal="center" vertical="center"/>
    </xf>
    <xf numFmtId="177" fontId="1" fillId="2" borderId="13" xfId="50" applyNumberFormat="1" applyFont="1" applyFill="1" applyBorder="1" applyAlignment="1" applyProtection="1">
      <alignment horizontal="center" vertical="center" wrapText="1"/>
    </xf>
    <xf numFmtId="182" fontId="1" fillId="2" borderId="13" xfId="50" applyNumberFormat="1" applyFont="1" applyFill="1" applyBorder="1" applyAlignment="1" applyProtection="1">
      <alignment horizontal="center" vertical="center" shrinkToFit="1"/>
    </xf>
    <xf numFmtId="177" fontId="1" fillId="2" borderId="7" xfId="50" applyNumberFormat="1" applyFont="1" applyFill="1" applyBorder="1" applyAlignment="1" applyProtection="1">
      <alignment horizontal="center" vertical="center" shrinkToFit="1"/>
    </xf>
    <xf numFmtId="0" fontId="1" fillId="2" borderId="7" xfId="50" applyFont="1" applyFill="1" applyBorder="1" applyAlignment="1" applyProtection="1">
      <alignment horizontal="center" vertical="center"/>
    </xf>
    <xf numFmtId="177" fontId="1" fillId="2" borderId="7" xfId="50" applyNumberFormat="1" applyFont="1" applyFill="1" applyBorder="1" applyAlignment="1" applyProtection="1">
      <alignment horizontal="center" vertical="center" wrapText="1"/>
    </xf>
    <xf numFmtId="182" fontId="1" fillId="2" borderId="7" xfId="50" applyNumberFormat="1" applyFont="1" applyFill="1" applyBorder="1" applyAlignment="1" applyProtection="1">
      <alignment horizontal="center" vertical="center" shrinkToFit="1"/>
    </xf>
    <xf numFmtId="0" fontId="1" fillId="5" borderId="2" xfId="50" applyFont="1" applyFill="1" applyBorder="1" applyAlignment="1" applyProtection="1">
      <alignment vertical="center" wrapText="1"/>
    </xf>
    <xf numFmtId="178" fontId="8" fillId="5" borderId="2" xfId="0" applyNumberFormat="1" applyFont="1" applyFill="1" applyBorder="1" applyAlignment="1">
      <alignment horizontal="center" vertical="center"/>
    </xf>
    <xf numFmtId="177" fontId="0" fillId="5" borderId="7" xfId="50" applyNumberFormat="1" applyFont="1" applyFill="1" applyBorder="1" applyAlignment="1" applyProtection="1">
      <alignment horizontal="center" vertical="center" shrinkToFit="1"/>
    </xf>
    <xf numFmtId="179" fontId="6" fillId="5" borderId="7" xfId="0" applyNumberFormat="1" applyFont="1" applyFill="1" applyBorder="1" applyAlignment="1">
      <alignment horizontal="center" vertical="center"/>
    </xf>
    <xf numFmtId="177" fontId="1" fillId="5" borderId="7" xfId="50" applyNumberFormat="1" applyFont="1" applyFill="1" applyBorder="1" applyAlignment="1" applyProtection="1">
      <alignment horizontal="center" vertical="center" wrapText="1" shrinkToFit="1"/>
    </xf>
    <xf numFmtId="180" fontId="1" fillId="5" borderId="2" xfId="49" applyNumberFormat="1" applyFont="1" applyFill="1" applyBorder="1" applyAlignment="1" applyProtection="1">
      <alignment horizontal="center" vertical="center" wrapText="1"/>
    </xf>
    <xf numFmtId="177" fontId="1" fillId="5" borderId="7" xfId="50" applyNumberFormat="1" applyFont="1" applyFill="1" applyBorder="1" applyAlignment="1" applyProtection="1">
      <alignment horizontal="center" vertical="center" shrinkToFit="1"/>
    </xf>
    <xf numFmtId="0" fontId="1" fillId="5" borderId="7" xfId="50" applyFont="1" applyFill="1" applyBorder="1" applyAlignment="1" applyProtection="1">
      <alignment horizontal="center" vertical="center"/>
    </xf>
    <xf numFmtId="177" fontId="1" fillId="5" borderId="7" xfId="50" applyNumberFormat="1" applyFont="1" applyFill="1" applyBorder="1" applyAlignment="1" applyProtection="1">
      <alignment horizontal="center" vertical="center" wrapText="1"/>
    </xf>
    <xf numFmtId="182" fontId="1" fillId="5" borderId="7" xfId="50" applyNumberFormat="1" applyFont="1" applyFill="1" applyBorder="1" applyAlignment="1" applyProtection="1">
      <alignment horizontal="center" vertical="center" shrinkToFit="1"/>
    </xf>
    <xf numFmtId="177" fontId="0" fillId="5" borderId="2" xfId="50" applyNumberFormat="1" applyFont="1" applyFill="1" applyBorder="1" applyAlignment="1" applyProtection="1">
      <alignment horizontal="left" vertical="center" wrapText="1"/>
    </xf>
    <xf numFmtId="4" fontId="1" fillId="2" borderId="7" xfId="50" applyNumberFormat="1" applyFont="1" applyFill="1" applyBorder="1" applyAlignment="1" applyProtection="1">
      <alignment horizontal="center" vertical="center"/>
    </xf>
    <xf numFmtId="177" fontId="3" fillId="5" borderId="2" xfId="50" applyNumberFormat="1" applyFont="1" applyFill="1" applyBorder="1" applyAlignment="1" applyProtection="1">
      <alignment horizontal="center" vertical="center" wrapText="1"/>
    </xf>
    <xf numFmtId="177" fontId="0" fillId="5" borderId="2" xfId="50" applyNumberFormat="1" applyFont="1" applyFill="1" applyBorder="1" applyAlignment="1" applyProtection="1">
      <alignment horizontal="right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8"/>
  <sheetViews>
    <sheetView tabSelected="1" topLeftCell="A11" workbookViewId="0">
      <selection activeCell="Q18" sqref="Q18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19.125" style="3" customWidth="1"/>
    <col min="7" max="7" width="17.5" style="3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33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7.95" customHeight="1" spans="1:20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59"/>
      <c r="J2" s="59" t="s">
        <v>4</v>
      </c>
      <c r="K2" s="59"/>
      <c r="L2" s="59"/>
      <c r="M2" s="60"/>
      <c r="N2" s="61" t="s">
        <v>5</v>
      </c>
      <c r="O2" s="61"/>
      <c r="P2" s="62">
        <v>2857</v>
      </c>
      <c r="Q2" s="67" t="s">
        <v>6</v>
      </c>
      <c r="R2" s="67"/>
      <c r="S2" s="89"/>
      <c r="T2" s="89"/>
    </row>
    <row r="3" ht="27.95" customHeight="1" spans="1:20">
      <c r="A3" s="5" t="s">
        <v>7</v>
      </c>
      <c r="B3" s="5"/>
      <c r="C3" s="8">
        <v>2946000</v>
      </c>
      <c r="D3" s="8"/>
      <c r="E3" s="8"/>
      <c r="F3" s="8" t="s">
        <v>8</v>
      </c>
      <c r="G3" s="9" t="s">
        <v>9</v>
      </c>
      <c r="H3" s="5" t="s">
        <v>10</v>
      </c>
      <c r="I3" s="5"/>
      <c r="J3" s="63" t="s">
        <v>11</v>
      </c>
      <c r="K3" s="63"/>
      <c r="L3" s="63"/>
      <c r="M3" s="63"/>
      <c r="N3" s="5" t="s">
        <v>12</v>
      </c>
      <c r="O3" s="5"/>
      <c r="P3" s="63" t="s">
        <v>13</v>
      </c>
      <c r="Q3" s="90" t="s">
        <v>14</v>
      </c>
      <c r="R3" s="91"/>
      <c r="S3" s="92" t="s">
        <v>15</v>
      </c>
      <c r="T3" s="93"/>
    </row>
    <row r="4" ht="27.95" customHeight="1" spans="1:20">
      <c r="A4" s="5" t="s">
        <v>16</v>
      </c>
      <c r="B4" s="5"/>
      <c r="C4" s="8">
        <v>2483723</v>
      </c>
      <c r="D4" s="8"/>
      <c r="E4" s="8"/>
      <c r="F4" s="8" t="s">
        <v>17</v>
      </c>
      <c r="G4" s="11"/>
      <c r="H4" s="5" t="s">
        <v>18</v>
      </c>
      <c r="I4" s="5"/>
      <c r="J4" s="63"/>
      <c r="K4" s="63"/>
      <c r="L4" s="63"/>
      <c r="M4" s="63"/>
      <c r="N4" s="5" t="s">
        <v>19</v>
      </c>
      <c r="O4" s="5"/>
      <c r="P4" s="64" t="s">
        <v>20</v>
      </c>
      <c r="Q4" s="8" t="s">
        <v>21</v>
      </c>
      <c r="R4" s="64" t="s">
        <v>22</v>
      </c>
      <c r="S4" s="94" t="s">
        <v>23</v>
      </c>
      <c r="T4" s="95" t="s">
        <v>22</v>
      </c>
    </row>
    <row r="5" ht="27.95" customHeight="1" spans="1:20">
      <c r="A5" s="5" t="s">
        <v>24</v>
      </c>
      <c r="B5" s="12" t="s">
        <v>25</v>
      </c>
      <c r="C5" s="13"/>
      <c r="D5" s="13"/>
      <c r="E5" s="13"/>
      <c r="F5" s="14"/>
      <c r="G5" s="15" t="s">
        <v>26</v>
      </c>
      <c r="H5" s="12" t="s">
        <v>25</v>
      </c>
      <c r="I5" s="13"/>
      <c r="J5" s="14"/>
      <c r="K5" s="15" t="s">
        <v>27</v>
      </c>
      <c r="L5" s="12" t="s">
        <v>28</v>
      </c>
      <c r="M5" s="14"/>
      <c r="N5" s="12" t="s">
        <v>29</v>
      </c>
      <c r="O5" s="14"/>
      <c r="P5" s="65" t="s">
        <v>30</v>
      </c>
      <c r="Q5" s="96"/>
      <c r="R5" s="96"/>
      <c r="S5" s="94" t="s">
        <v>31</v>
      </c>
      <c r="T5" s="97" t="s">
        <v>32</v>
      </c>
    </row>
    <row r="6" ht="27.95" customHeight="1" spans="1:20">
      <c r="A6" s="5"/>
      <c r="B6" s="16" t="s">
        <v>33</v>
      </c>
      <c r="C6" s="17"/>
      <c r="D6" s="17"/>
      <c r="E6" s="17"/>
      <c r="F6" s="18"/>
      <c r="G6" s="5"/>
      <c r="H6" s="16" t="s">
        <v>34</v>
      </c>
      <c r="I6" s="17"/>
      <c r="J6" s="18"/>
      <c r="K6" s="5" t="s">
        <v>35</v>
      </c>
      <c r="L6" s="16" t="s">
        <v>36</v>
      </c>
      <c r="M6" s="18"/>
      <c r="N6" s="16" t="s">
        <v>37</v>
      </c>
      <c r="O6" s="18"/>
      <c r="P6" s="66" t="s">
        <v>38</v>
      </c>
      <c r="Q6" s="98"/>
      <c r="R6" s="98"/>
      <c r="S6" s="94"/>
      <c r="T6" s="97"/>
    </row>
    <row r="7" ht="27.95" customHeight="1" spans="1:20">
      <c r="A7" s="5"/>
      <c r="B7" s="19" t="s">
        <v>39</v>
      </c>
      <c r="C7" s="5" t="s">
        <v>40</v>
      </c>
      <c r="D7" s="5" t="s">
        <v>41</v>
      </c>
      <c r="E7" s="8" t="s">
        <v>42</v>
      </c>
      <c r="F7" s="8" t="s">
        <v>43</v>
      </c>
      <c r="G7" s="19" t="s">
        <v>44</v>
      </c>
      <c r="H7" s="5" t="s">
        <v>45</v>
      </c>
      <c r="I7" s="8" t="s">
        <v>46</v>
      </c>
      <c r="J7" s="8" t="s">
        <v>47</v>
      </c>
      <c r="K7" s="67" t="s">
        <v>46</v>
      </c>
      <c r="L7" s="8" t="s">
        <v>46</v>
      </c>
      <c r="M7" s="5" t="s">
        <v>47</v>
      </c>
      <c r="N7" s="5" t="s">
        <v>46</v>
      </c>
      <c r="O7" s="5" t="s">
        <v>47</v>
      </c>
      <c r="P7" s="8" t="s">
        <v>48</v>
      </c>
      <c r="Q7" s="8" t="s">
        <v>49</v>
      </c>
      <c r="R7" s="8" t="s">
        <v>50</v>
      </c>
      <c r="S7" s="94"/>
      <c r="T7" s="97"/>
    </row>
    <row r="8" ht="29.1" customHeight="1" spans="1:20">
      <c r="A8" s="20">
        <v>1</v>
      </c>
      <c r="B8" s="21" t="s">
        <v>51</v>
      </c>
      <c r="C8" s="22">
        <v>611567.96</v>
      </c>
      <c r="D8" s="23"/>
      <c r="E8" s="24" t="s">
        <v>52</v>
      </c>
      <c r="F8" s="24" t="s">
        <v>53</v>
      </c>
      <c r="G8" s="25"/>
      <c r="H8" s="26"/>
      <c r="I8" s="25"/>
      <c r="J8" s="37" t="s">
        <v>54</v>
      </c>
      <c r="K8" s="68">
        <f>ROUNDUP(650000/1.03*3.3909%,2)</f>
        <v>21398.89</v>
      </c>
      <c r="L8" s="25"/>
      <c r="M8" s="64"/>
      <c r="N8" s="69"/>
      <c r="O8" s="8"/>
      <c r="P8" s="70"/>
      <c r="Q8" s="8"/>
      <c r="R8" s="8"/>
      <c r="S8" s="99">
        <f t="shared" ref="S8:S10" si="0">C8+D8-I8-K8-L8-N8</f>
        <v>590169.07</v>
      </c>
      <c r="T8" s="100">
        <f t="shared" ref="T8:T10" si="1">C8+D8-I8-K8-L8-N8-S8</f>
        <v>0</v>
      </c>
    </row>
    <row r="9" ht="29.1" customHeight="1" spans="1:20">
      <c r="A9" s="20">
        <v>2</v>
      </c>
      <c r="B9" s="27" t="s">
        <v>55</v>
      </c>
      <c r="C9" s="22">
        <v>145500</v>
      </c>
      <c r="D9" s="23"/>
      <c r="E9" s="24" t="s">
        <v>52</v>
      </c>
      <c r="F9" s="24" t="s">
        <v>53</v>
      </c>
      <c r="G9" s="28"/>
      <c r="H9" s="26"/>
      <c r="I9" s="25"/>
      <c r="J9" s="37" t="s">
        <v>56</v>
      </c>
      <c r="K9" s="68">
        <f>ROUNDUP(145500/1.03*3.3909%,2)</f>
        <v>4790.06</v>
      </c>
      <c r="L9" s="25"/>
      <c r="M9" s="64"/>
      <c r="N9" s="69"/>
      <c r="O9" s="8"/>
      <c r="P9" s="70"/>
      <c r="Q9" s="8"/>
      <c r="R9" s="8"/>
      <c r="S9" s="99">
        <f t="shared" si="0"/>
        <v>140709.94</v>
      </c>
      <c r="T9" s="100">
        <f t="shared" si="1"/>
        <v>0</v>
      </c>
    </row>
    <row r="10" s="1" customFormat="1" ht="29.1" customHeight="1" spans="1:20">
      <c r="A10" s="20">
        <v>3</v>
      </c>
      <c r="B10" s="27" t="s">
        <v>57</v>
      </c>
      <c r="C10" s="36">
        <v>799742</v>
      </c>
      <c r="D10" s="23"/>
      <c r="E10" s="24" t="s">
        <v>52</v>
      </c>
      <c r="F10" s="24" t="s">
        <v>53</v>
      </c>
      <c r="G10" s="37"/>
      <c r="H10" s="26"/>
      <c r="I10" s="25"/>
      <c r="J10" s="37" t="s">
        <v>58</v>
      </c>
      <c r="K10" s="68">
        <f>ROUNDUP(850000/1.03*3.3909%,2)</f>
        <v>27983.16</v>
      </c>
      <c r="L10" s="25"/>
      <c r="M10" s="64"/>
      <c r="N10" s="78"/>
      <c r="O10" s="79"/>
      <c r="P10" s="70"/>
      <c r="Q10" s="8"/>
      <c r="R10" s="8"/>
      <c r="S10" s="99">
        <f t="shared" si="0"/>
        <v>771758.84</v>
      </c>
      <c r="T10" s="100">
        <f t="shared" si="1"/>
        <v>0</v>
      </c>
    </row>
    <row r="11" s="1" customFormat="1" ht="29.1" customHeight="1" spans="1:20">
      <c r="A11" s="20">
        <v>4</v>
      </c>
      <c r="B11" s="110" t="s">
        <v>59</v>
      </c>
      <c r="C11" s="111">
        <v>763251.46</v>
      </c>
      <c r="D11" s="112"/>
      <c r="E11" s="112" t="s">
        <v>60</v>
      </c>
      <c r="F11" s="112" t="s">
        <v>61</v>
      </c>
      <c r="G11" s="113">
        <v>100</v>
      </c>
      <c r="H11" s="26"/>
      <c r="I11" s="121"/>
      <c r="J11" s="113" t="s">
        <v>62</v>
      </c>
      <c r="K11" s="122">
        <v>27305.67</v>
      </c>
      <c r="L11" s="121">
        <v>400</v>
      </c>
      <c r="M11" s="123" t="s">
        <v>63</v>
      </c>
      <c r="N11" s="124"/>
      <c r="O11" s="123"/>
      <c r="P11" s="70" t="s">
        <v>64</v>
      </c>
      <c r="Q11" s="8"/>
      <c r="R11" s="8"/>
      <c r="S11" s="103">
        <v>200000</v>
      </c>
      <c r="T11" s="122">
        <v>0</v>
      </c>
    </row>
    <row r="12" s="1" customFormat="1" ht="29.1" customHeight="1" spans="1:20">
      <c r="A12" s="20">
        <v>5</v>
      </c>
      <c r="B12" s="114"/>
      <c r="C12" s="115"/>
      <c r="D12" s="116"/>
      <c r="E12" s="116"/>
      <c r="F12" s="116"/>
      <c r="G12" s="117"/>
      <c r="H12" s="26"/>
      <c r="I12" s="125"/>
      <c r="J12" s="117"/>
      <c r="K12" s="126"/>
      <c r="L12" s="125"/>
      <c r="M12" s="127"/>
      <c r="N12" s="128"/>
      <c r="O12" s="127"/>
      <c r="P12" s="70" t="s">
        <v>65</v>
      </c>
      <c r="Q12" s="8"/>
      <c r="R12" s="8"/>
      <c r="S12" s="103">
        <v>200000</v>
      </c>
      <c r="T12" s="126"/>
    </row>
    <row r="13" s="1" customFormat="1" ht="29.1" customHeight="1" spans="1:20">
      <c r="A13" s="20">
        <v>6</v>
      </c>
      <c r="B13" s="114"/>
      <c r="C13" s="115"/>
      <c r="D13" s="116"/>
      <c r="E13" s="116"/>
      <c r="F13" s="116"/>
      <c r="G13" s="117"/>
      <c r="H13" s="26"/>
      <c r="I13" s="125"/>
      <c r="J13" s="117"/>
      <c r="K13" s="126"/>
      <c r="L13" s="125"/>
      <c r="M13" s="127"/>
      <c r="N13" s="128"/>
      <c r="O13" s="127"/>
      <c r="P13" s="80" t="s">
        <v>66</v>
      </c>
      <c r="Q13" s="8"/>
      <c r="R13" s="8"/>
      <c r="S13" s="103">
        <v>200000</v>
      </c>
      <c r="T13" s="126"/>
    </row>
    <row r="14" s="1" customFormat="1" ht="29.1" customHeight="1" spans="1:20">
      <c r="A14" s="20">
        <v>7</v>
      </c>
      <c r="B14" s="40"/>
      <c r="C14" s="118"/>
      <c r="D14" s="119"/>
      <c r="E14" s="119"/>
      <c r="F14" s="119"/>
      <c r="G14" s="120"/>
      <c r="H14" s="26"/>
      <c r="I14" s="129"/>
      <c r="J14" s="120"/>
      <c r="K14" s="130"/>
      <c r="L14" s="129"/>
      <c r="M14" s="131"/>
      <c r="N14" s="132"/>
      <c r="O14" s="131"/>
      <c r="P14" s="70" t="s">
        <v>67</v>
      </c>
      <c r="Q14" s="8"/>
      <c r="R14" s="8"/>
      <c r="S14" s="103">
        <v>135545.79</v>
      </c>
      <c r="T14" s="130"/>
    </row>
    <row r="15" s="1" customFormat="1" ht="29.1" customHeight="1" spans="1:20">
      <c r="A15" s="133"/>
      <c r="B15" s="134" t="s">
        <v>68</v>
      </c>
      <c r="C15" s="135"/>
      <c r="D15" s="136"/>
      <c r="E15" s="136"/>
      <c r="F15" s="136"/>
      <c r="G15" s="137"/>
      <c r="H15" s="138"/>
      <c r="I15" s="139"/>
      <c r="J15" s="137"/>
      <c r="K15" s="140"/>
      <c r="L15" s="139"/>
      <c r="M15" s="141"/>
      <c r="N15" s="142"/>
      <c r="O15" s="141"/>
      <c r="P15" s="143"/>
      <c r="Q15" s="145"/>
      <c r="R15" s="145"/>
      <c r="S15" s="146"/>
      <c r="T15" s="140"/>
    </row>
    <row r="16" s="1" customFormat="1" ht="46" customHeight="1" spans="1:20">
      <c r="A16" s="20">
        <v>8</v>
      </c>
      <c r="B16" s="40" t="s">
        <v>69</v>
      </c>
      <c r="C16" s="118">
        <v>163662.39</v>
      </c>
      <c r="D16" s="119"/>
      <c r="E16" s="119" t="s">
        <v>60</v>
      </c>
      <c r="F16" s="119" t="s">
        <v>61</v>
      </c>
      <c r="G16" s="120">
        <v>100</v>
      </c>
      <c r="H16" s="26"/>
      <c r="I16" s="129"/>
      <c r="J16" s="120"/>
      <c r="K16" s="144">
        <v>1077.96</v>
      </c>
      <c r="L16" s="37" t="s">
        <v>70</v>
      </c>
      <c r="M16" s="131"/>
      <c r="N16" s="132"/>
      <c r="O16" s="131"/>
      <c r="P16" s="70" t="s">
        <v>71</v>
      </c>
      <c r="Q16" s="8">
        <v>157052</v>
      </c>
      <c r="R16" s="8">
        <v>157052</v>
      </c>
      <c r="S16" s="103">
        <v>157052</v>
      </c>
      <c r="T16" s="130">
        <v>0</v>
      </c>
    </row>
    <row r="17" s="1" customFormat="1" ht="29.1" customHeight="1" spans="1:20">
      <c r="A17" s="20"/>
      <c r="B17" s="40"/>
      <c r="C17" s="118"/>
      <c r="D17" s="119"/>
      <c r="E17" s="119"/>
      <c r="F17" s="119"/>
      <c r="G17" s="120"/>
      <c r="H17" s="26"/>
      <c r="I17" s="129"/>
      <c r="J17" s="120"/>
      <c r="K17" s="144">
        <v>5532.43</v>
      </c>
      <c r="L17" s="37" t="s">
        <v>72</v>
      </c>
      <c r="M17" s="131"/>
      <c r="N17" s="132"/>
      <c r="O17" s="131"/>
      <c r="P17" s="70"/>
      <c r="Q17" s="8"/>
      <c r="R17" s="8"/>
      <c r="S17" s="103"/>
      <c r="T17" s="130"/>
    </row>
    <row r="18" s="1" customFormat="1" ht="29.1" customHeight="1" spans="1:20">
      <c r="A18" s="20"/>
      <c r="B18" s="43"/>
      <c r="C18" s="44"/>
      <c r="D18" s="45"/>
      <c r="E18" s="46"/>
      <c r="F18" s="47"/>
      <c r="G18" s="28"/>
      <c r="H18" s="48"/>
      <c r="I18" s="25"/>
      <c r="J18" s="25"/>
      <c r="K18" s="25"/>
      <c r="L18" s="25"/>
      <c r="M18" s="64"/>
      <c r="N18" s="25"/>
      <c r="O18" s="64"/>
      <c r="P18" s="80"/>
      <c r="Q18" s="105"/>
      <c r="R18" s="105"/>
      <c r="S18" s="106"/>
      <c r="T18" s="104"/>
    </row>
    <row r="19" s="1" customFormat="1" ht="29.1" customHeight="1" spans="1:20">
      <c r="A19" s="20"/>
      <c r="B19" s="43"/>
      <c r="C19" s="44"/>
      <c r="D19" s="45"/>
      <c r="E19" s="46"/>
      <c r="F19" s="47"/>
      <c r="G19" s="49"/>
      <c r="H19" s="48"/>
      <c r="I19" s="25"/>
      <c r="J19" s="25"/>
      <c r="K19" s="25"/>
      <c r="L19" s="25"/>
      <c r="M19" s="64"/>
      <c r="N19" s="25"/>
      <c r="O19" s="64"/>
      <c r="P19" s="80"/>
      <c r="Q19" s="105"/>
      <c r="R19" s="105"/>
      <c r="S19" s="106"/>
      <c r="T19" s="104"/>
    </row>
    <row r="20" s="1" customFormat="1" ht="30" customHeight="1" spans="1:20">
      <c r="A20" s="5" t="s">
        <v>73</v>
      </c>
      <c r="B20" s="5"/>
      <c r="C20" s="50">
        <f>SUM(C8:C19)</f>
        <v>2483723.81</v>
      </c>
      <c r="D20" s="51">
        <f>SUM(D8:D19)</f>
        <v>0</v>
      </c>
      <c r="E20" s="52"/>
      <c r="F20" s="52"/>
      <c r="G20" s="52"/>
      <c r="H20" s="50" t="s">
        <v>74</v>
      </c>
      <c r="I20" s="69">
        <f>SUM(I8:I19)</f>
        <v>0</v>
      </c>
      <c r="J20" s="52"/>
      <c r="K20" s="69">
        <f>SUM(K8:K19)</f>
        <v>88088.17</v>
      </c>
      <c r="L20" s="69">
        <f>SUM(L8:L19)</f>
        <v>400</v>
      </c>
      <c r="M20" s="50" t="s">
        <v>74</v>
      </c>
      <c r="N20" s="69">
        <f>SUM(N8:N19)</f>
        <v>0</v>
      </c>
      <c r="O20" s="50" t="s">
        <v>74</v>
      </c>
      <c r="P20" s="50" t="s">
        <v>74</v>
      </c>
      <c r="Q20" s="50"/>
      <c r="R20" s="50"/>
      <c r="S20" s="69">
        <f>SUM(S8:S19)</f>
        <v>2395235.64</v>
      </c>
      <c r="T20" s="107">
        <f>D20+C20-S20-I20-K20-L20-N20</f>
        <v>-7.27595761418343e-11</v>
      </c>
    </row>
    <row r="21" s="1" customFormat="1" ht="30" customHeight="1" spans="1:20">
      <c r="A21" s="53" t="s">
        <v>75</v>
      </c>
      <c r="B21" s="53"/>
      <c r="C21" s="53" t="s">
        <v>76</v>
      </c>
      <c r="D21" s="53"/>
      <c r="E21" s="53"/>
      <c r="F21" s="54">
        <v>157052</v>
      </c>
      <c r="G21" s="55"/>
      <c r="H21" s="56" t="s">
        <v>77</v>
      </c>
      <c r="I21" s="81"/>
      <c r="J21" s="81"/>
      <c r="K21" s="81"/>
      <c r="L21" s="82"/>
      <c r="M21" s="53" t="s">
        <v>78</v>
      </c>
      <c r="N21" s="83">
        <f>F21</f>
        <v>157052</v>
      </c>
      <c r="O21" s="84"/>
      <c r="P21" s="84"/>
      <c r="Q21" s="84"/>
      <c r="R21" s="84"/>
      <c r="S21" s="84"/>
      <c r="T21" s="108"/>
    </row>
    <row r="22" s="1" customFormat="1" ht="30" customHeight="1" spans="1:20">
      <c r="A22" s="53"/>
      <c r="B22" s="53"/>
      <c r="C22" s="53" t="s">
        <v>79</v>
      </c>
      <c r="D22" s="53"/>
      <c r="E22" s="53"/>
      <c r="F22" s="54">
        <v>0</v>
      </c>
      <c r="G22" s="55"/>
      <c r="H22" s="57"/>
      <c r="I22" s="85"/>
      <c r="J22" s="85"/>
      <c r="K22" s="85"/>
      <c r="L22" s="86"/>
      <c r="M22" s="53" t="s">
        <v>80</v>
      </c>
      <c r="N22" s="87" t="str">
        <f>SUBSTITUTE(SUBSTITUTE(TEXT(INT(N21),"[DBNum2][$-804]G/通用格式元"&amp;IF(INT(N21)=N21,"整",""))&amp;TEXT(MID(N21,FIND(".",N21&amp;".0")+1,1),"[DBNum2][$-804]G/通用格式角")&amp;TEXT(MID(N21,FIND(".",N21&amp;".0")+2,1),"[DBNum2][$-804]G/通用格式分"),"零角","零"),"零分","")</f>
        <v>壹拾伍万柒仟零伍拾贰元整</v>
      </c>
      <c r="O22" s="88"/>
      <c r="P22" s="88"/>
      <c r="Q22" s="88"/>
      <c r="R22" s="88"/>
      <c r="S22" s="88"/>
      <c r="T22" s="109"/>
    </row>
    <row r="28" s="1" customFormat="1" spans="2:19">
      <c r="B28" s="58"/>
      <c r="E28" s="3"/>
      <c r="F28" s="3"/>
      <c r="G28" s="3"/>
      <c r="I28" s="3"/>
      <c r="J28" s="3"/>
      <c r="L28" s="3"/>
      <c r="S28" s="3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0:B20"/>
    <mergeCell ref="C21:E21"/>
    <mergeCell ref="F21:G21"/>
    <mergeCell ref="N21:T21"/>
    <mergeCell ref="C22:E22"/>
    <mergeCell ref="F22:G22"/>
    <mergeCell ref="N22:T22"/>
    <mergeCell ref="A5:A7"/>
    <mergeCell ref="B11:B14"/>
    <mergeCell ref="C11:C14"/>
    <mergeCell ref="D11:D14"/>
    <mergeCell ref="E11:E14"/>
    <mergeCell ref="F11:F14"/>
    <mergeCell ref="G11:G14"/>
    <mergeCell ref="I11:I14"/>
    <mergeCell ref="J11:J14"/>
    <mergeCell ref="K11:K14"/>
    <mergeCell ref="L11:L14"/>
    <mergeCell ref="M11:M14"/>
    <mergeCell ref="N11:N14"/>
    <mergeCell ref="O11:O14"/>
    <mergeCell ref="S5:S7"/>
    <mergeCell ref="T5:T7"/>
    <mergeCell ref="T11:T14"/>
    <mergeCell ref="A21:B22"/>
    <mergeCell ref="H21:L22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6"/>
  <sheetViews>
    <sheetView topLeftCell="A3" workbookViewId="0">
      <selection activeCell="B25" sqref="B25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19.125" style="3" customWidth="1"/>
    <col min="7" max="7" width="17.5" style="3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33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7.95" customHeight="1" spans="1:20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59"/>
      <c r="J2" s="59" t="s">
        <v>4</v>
      </c>
      <c r="K2" s="59"/>
      <c r="L2" s="59"/>
      <c r="M2" s="60"/>
      <c r="N2" s="61" t="s">
        <v>5</v>
      </c>
      <c r="O2" s="61"/>
      <c r="P2" s="62">
        <v>2857</v>
      </c>
      <c r="Q2" s="67" t="s">
        <v>6</v>
      </c>
      <c r="R2" s="67"/>
      <c r="S2" s="89"/>
      <c r="T2" s="89"/>
    </row>
    <row r="3" ht="27.95" customHeight="1" spans="1:20">
      <c r="A3" s="5" t="s">
        <v>7</v>
      </c>
      <c r="B3" s="5"/>
      <c r="C3" s="8">
        <v>2946000</v>
      </c>
      <c r="D3" s="8"/>
      <c r="E3" s="8"/>
      <c r="F3" s="8" t="s">
        <v>8</v>
      </c>
      <c r="G3" s="9" t="s">
        <v>9</v>
      </c>
      <c r="H3" s="5" t="s">
        <v>10</v>
      </c>
      <c r="I3" s="5"/>
      <c r="J3" s="63" t="s">
        <v>11</v>
      </c>
      <c r="K3" s="63"/>
      <c r="L3" s="63"/>
      <c r="M3" s="63"/>
      <c r="N3" s="5" t="s">
        <v>12</v>
      </c>
      <c r="O3" s="5"/>
      <c r="P3" s="63" t="s">
        <v>13</v>
      </c>
      <c r="Q3" s="90" t="s">
        <v>14</v>
      </c>
      <c r="R3" s="91"/>
      <c r="S3" s="92" t="s">
        <v>15</v>
      </c>
      <c r="T3" s="93"/>
    </row>
    <row r="4" ht="27.95" customHeight="1" spans="1:20">
      <c r="A4" s="5" t="s">
        <v>16</v>
      </c>
      <c r="B4" s="5"/>
      <c r="C4" s="10"/>
      <c r="D4" s="10"/>
      <c r="E4" s="10"/>
      <c r="F4" s="8" t="s">
        <v>17</v>
      </c>
      <c r="G4" s="11"/>
      <c r="H4" s="5" t="s">
        <v>18</v>
      </c>
      <c r="I4" s="5"/>
      <c r="J4" s="63"/>
      <c r="K4" s="63"/>
      <c r="L4" s="63"/>
      <c r="M4" s="63"/>
      <c r="N4" s="5" t="s">
        <v>19</v>
      </c>
      <c r="O4" s="5"/>
      <c r="P4" s="64" t="s">
        <v>20</v>
      </c>
      <c r="Q4" s="8" t="s">
        <v>21</v>
      </c>
      <c r="R4" s="64" t="s">
        <v>22</v>
      </c>
      <c r="S4" s="94" t="s">
        <v>23</v>
      </c>
      <c r="T4" s="95" t="s">
        <v>22</v>
      </c>
    </row>
    <row r="5" ht="27.95" customHeight="1" spans="1:20">
      <c r="A5" s="5" t="s">
        <v>24</v>
      </c>
      <c r="B5" s="12" t="s">
        <v>25</v>
      </c>
      <c r="C5" s="13"/>
      <c r="D5" s="13"/>
      <c r="E5" s="13"/>
      <c r="F5" s="14"/>
      <c r="G5" s="15" t="s">
        <v>26</v>
      </c>
      <c r="H5" s="12" t="s">
        <v>25</v>
      </c>
      <c r="I5" s="13"/>
      <c r="J5" s="14"/>
      <c r="K5" s="15" t="s">
        <v>27</v>
      </c>
      <c r="L5" s="12" t="s">
        <v>28</v>
      </c>
      <c r="M5" s="14"/>
      <c r="N5" s="12" t="s">
        <v>29</v>
      </c>
      <c r="O5" s="14"/>
      <c r="P5" s="65" t="s">
        <v>30</v>
      </c>
      <c r="Q5" s="96"/>
      <c r="R5" s="96"/>
      <c r="S5" s="94" t="s">
        <v>31</v>
      </c>
      <c r="T5" s="97" t="s">
        <v>32</v>
      </c>
    </row>
    <row r="6" ht="27.95" customHeight="1" spans="1:20">
      <c r="A6" s="5"/>
      <c r="B6" s="16" t="s">
        <v>33</v>
      </c>
      <c r="C6" s="17"/>
      <c r="D6" s="17"/>
      <c r="E6" s="17"/>
      <c r="F6" s="18"/>
      <c r="G6" s="5"/>
      <c r="H6" s="16" t="s">
        <v>34</v>
      </c>
      <c r="I6" s="17"/>
      <c r="J6" s="18"/>
      <c r="K6" s="5" t="s">
        <v>35</v>
      </c>
      <c r="L6" s="16" t="s">
        <v>36</v>
      </c>
      <c r="M6" s="18"/>
      <c r="N6" s="16" t="s">
        <v>37</v>
      </c>
      <c r="O6" s="18"/>
      <c r="P6" s="66" t="s">
        <v>38</v>
      </c>
      <c r="Q6" s="98"/>
      <c r="R6" s="98"/>
      <c r="S6" s="94"/>
      <c r="T6" s="97"/>
    </row>
    <row r="7" ht="27.95" customHeight="1" spans="1:20">
      <c r="A7" s="5"/>
      <c r="B7" s="19" t="s">
        <v>39</v>
      </c>
      <c r="C7" s="5" t="s">
        <v>40</v>
      </c>
      <c r="D7" s="5" t="s">
        <v>41</v>
      </c>
      <c r="E7" s="8" t="s">
        <v>42</v>
      </c>
      <c r="F7" s="8" t="s">
        <v>43</v>
      </c>
      <c r="G7" s="19" t="s">
        <v>44</v>
      </c>
      <c r="H7" s="5" t="s">
        <v>45</v>
      </c>
      <c r="I7" s="8" t="s">
        <v>46</v>
      </c>
      <c r="J7" s="8" t="s">
        <v>47</v>
      </c>
      <c r="K7" s="67" t="s">
        <v>46</v>
      </c>
      <c r="L7" s="8" t="s">
        <v>46</v>
      </c>
      <c r="M7" s="5" t="s">
        <v>47</v>
      </c>
      <c r="N7" s="5" t="s">
        <v>46</v>
      </c>
      <c r="O7" s="5" t="s">
        <v>47</v>
      </c>
      <c r="P7" s="8" t="s">
        <v>48</v>
      </c>
      <c r="Q7" s="8" t="s">
        <v>49</v>
      </c>
      <c r="R7" s="8" t="s">
        <v>50</v>
      </c>
      <c r="S7" s="94"/>
      <c r="T7" s="97"/>
    </row>
    <row r="8" ht="29.1" customHeight="1" spans="1:20">
      <c r="A8" s="20">
        <v>1</v>
      </c>
      <c r="B8" s="21" t="s">
        <v>51</v>
      </c>
      <c r="C8" s="22">
        <v>611567.96</v>
      </c>
      <c r="D8" s="23"/>
      <c r="E8" s="24" t="s">
        <v>52</v>
      </c>
      <c r="F8" s="24" t="s">
        <v>53</v>
      </c>
      <c r="G8" s="25"/>
      <c r="H8" s="26"/>
      <c r="I8" s="25"/>
      <c r="J8" s="37" t="s">
        <v>54</v>
      </c>
      <c r="K8" s="68">
        <f>ROUNDUP(650000/1.03*3.3909%,2)</f>
        <v>21398.89</v>
      </c>
      <c r="L8" s="25"/>
      <c r="M8" s="64"/>
      <c r="N8" s="69"/>
      <c r="O8" s="8"/>
      <c r="P8" s="70"/>
      <c r="Q8" s="8"/>
      <c r="R8" s="8"/>
      <c r="S8" s="99">
        <f>C8+D8-I8-K8-L8-N8</f>
        <v>590169.07</v>
      </c>
      <c r="T8" s="100">
        <f>C8+D8-I8-K8-L8-N8-S8</f>
        <v>0</v>
      </c>
    </row>
    <row r="9" ht="29.1" customHeight="1" spans="1:20">
      <c r="A9" s="20">
        <v>2</v>
      </c>
      <c r="B9" s="27" t="s">
        <v>55</v>
      </c>
      <c r="C9" s="22">
        <v>145500</v>
      </c>
      <c r="D9" s="23"/>
      <c r="E9" s="24" t="s">
        <v>52</v>
      </c>
      <c r="F9" s="24" t="s">
        <v>53</v>
      </c>
      <c r="G9" s="28"/>
      <c r="H9" s="26"/>
      <c r="I9" s="25"/>
      <c r="J9" s="37" t="s">
        <v>56</v>
      </c>
      <c r="K9" s="68">
        <f>ROUNDUP(145500/1.03*3.3909%,2)</f>
        <v>4790.06</v>
      </c>
      <c r="L9" s="25"/>
      <c r="M9" s="64"/>
      <c r="N9" s="69"/>
      <c r="O9" s="8"/>
      <c r="P9" s="70"/>
      <c r="Q9" s="8"/>
      <c r="R9" s="8"/>
      <c r="S9" s="99">
        <f>C9+D9-I9-K9-L9-N9</f>
        <v>140709.94</v>
      </c>
      <c r="T9" s="100">
        <f>C9+D9-I9-K9-L9-N9-S9</f>
        <v>0</v>
      </c>
    </row>
    <row r="10" s="1" customFormat="1" ht="29.1" customHeight="1" spans="1:20">
      <c r="A10" s="20">
        <v>4</v>
      </c>
      <c r="B10" s="27" t="s">
        <v>57</v>
      </c>
      <c r="C10" s="36">
        <v>799742</v>
      </c>
      <c r="D10" s="23"/>
      <c r="E10" s="24" t="s">
        <v>52</v>
      </c>
      <c r="F10" s="24" t="s">
        <v>53</v>
      </c>
      <c r="G10" s="37"/>
      <c r="H10" s="26"/>
      <c r="I10" s="25"/>
      <c r="J10" s="37" t="s">
        <v>58</v>
      </c>
      <c r="K10" s="68">
        <f>ROUNDUP(850000/1.03*3.3909%,2)</f>
        <v>27983.16</v>
      </c>
      <c r="L10" s="25"/>
      <c r="M10" s="64"/>
      <c r="N10" s="78"/>
      <c r="O10" s="79"/>
      <c r="P10" s="70"/>
      <c r="Q10" s="8"/>
      <c r="R10" s="8"/>
      <c r="S10" s="99">
        <f>C10+D10-I10-K10-L10-N10</f>
        <v>771758.84</v>
      </c>
      <c r="T10" s="100">
        <f>C10+D10-I10-K10-L10-N10-S10</f>
        <v>0</v>
      </c>
    </row>
    <row r="11" s="1" customFormat="1" ht="20.25" customHeight="1" spans="1:20">
      <c r="A11" s="29">
        <v>3</v>
      </c>
      <c r="B11" s="30" t="s">
        <v>68</v>
      </c>
      <c r="C11" s="31"/>
      <c r="D11" s="32"/>
      <c r="E11" s="33"/>
      <c r="F11" s="33"/>
      <c r="G11" s="34"/>
      <c r="H11" s="35"/>
      <c r="I11" s="71"/>
      <c r="J11" s="72"/>
      <c r="K11" s="73"/>
      <c r="L11" s="71"/>
      <c r="M11" s="74"/>
      <c r="N11" s="75"/>
      <c r="O11" s="76"/>
      <c r="P11" s="77"/>
      <c r="Q11" s="101"/>
      <c r="R11" s="101"/>
      <c r="S11" s="102"/>
      <c r="T11" s="73"/>
    </row>
    <row r="12" s="1" customFormat="1" ht="29.1" customHeight="1" spans="1:20">
      <c r="A12" s="20">
        <v>5</v>
      </c>
      <c r="B12" s="110" t="s">
        <v>59</v>
      </c>
      <c r="C12" s="111">
        <v>763251.46</v>
      </c>
      <c r="D12" s="112"/>
      <c r="E12" s="112" t="s">
        <v>60</v>
      </c>
      <c r="F12" s="112" t="s">
        <v>61</v>
      </c>
      <c r="G12" s="113">
        <v>100</v>
      </c>
      <c r="H12" s="26"/>
      <c r="I12" s="121"/>
      <c r="J12" s="113" t="s">
        <v>62</v>
      </c>
      <c r="K12" s="122">
        <v>27305.67</v>
      </c>
      <c r="L12" s="121">
        <v>400</v>
      </c>
      <c r="M12" s="123" t="s">
        <v>63</v>
      </c>
      <c r="N12" s="124"/>
      <c r="O12" s="123"/>
      <c r="P12" s="70" t="s">
        <v>64</v>
      </c>
      <c r="Q12" s="8"/>
      <c r="R12" s="8"/>
      <c r="S12" s="103">
        <v>200000</v>
      </c>
      <c r="T12" s="122">
        <v>0</v>
      </c>
    </row>
    <row r="13" s="1" customFormat="1" ht="29.1" customHeight="1" spans="1:20">
      <c r="A13" s="20">
        <v>6</v>
      </c>
      <c r="B13" s="114"/>
      <c r="C13" s="115"/>
      <c r="D13" s="116"/>
      <c r="E13" s="116"/>
      <c r="F13" s="116"/>
      <c r="G13" s="117"/>
      <c r="H13" s="26"/>
      <c r="I13" s="125"/>
      <c r="J13" s="117"/>
      <c r="K13" s="126"/>
      <c r="L13" s="125"/>
      <c r="M13" s="127"/>
      <c r="N13" s="128"/>
      <c r="O13" s="127"/>
      <c r="P13" s="70" t="s">
        <v>65</v>
      </c>
      <c r="Q13" s="8"/>
      <c r="R13" s="8"/>
      <c r="S13" s="103">
        <v>200000</v>
      </c>
      <c r="T13" s="126"/>
    </row>
    <row r="14" s="1" customFormat="1" ht="29.1" customHeight="1" spans="1:20">
      <c r="A14" s="20">
        <v>7</v>
      </c>
      <c r="B14" s="114"/>
      <c r="C14" s="115"/>
      <c r="D14" s="116"/>
      <c r="E14" s="116"/>
      <c r="F14" s="116"/>
      <c r="G14" s="117"/>
      <c r="H14" s="26"/>
      <c r="I14" s="125"/>
      <c r="J14" s="117"/>
      <c r="K14" s="126"/>
      <c r="L14" s="125"/>
      <c r="M14" s="127"/>
      <c r="N14" s="128"/>
      <c r="O14" s="127"/>
      <c r="P14" s="80" t="s">
        <v>66</v>
      </c>
      <c r="Q14" s="8"/>
      <c r="R14" s="8"/>
      <c r="S14" s="103">
        <v>200000</v>
      </c>
      <c r="T14" s="126"/>
    </row>
    <row r="15" s="1" customFormat="1" ht="29.1" customHeight="1" spans="1:20">
      <c r="A15" s="20">
        <v>8</v>
      </c>
      <c r="B15" s="40"/>
      <c r="C15" s="118"/>
      <c r="D15" s="119"/>
      <c r="E15" s="119"/>
      <c r="F15" s="119"/>
      <c r="G15" s="120"/>
      <c r="H15" s="26"/>
      <c r="I15" s="129"/>
      <c r="J15" s="120"/>
      <c r="K15" s="130"/>
      <c r="L15" s="129"/>
      <c r="M15" s="131"/>
      <c r="N15" s="132"/>
      <c r="O15" s="131"/>
      <c r="P15" s="70" t="s">
        <v>67</v>
      </c>
      <c r="Q15" s="8"/>
      <c r="R15" s="8"/>
      <c r="S15" s="103">
        <v>135545.79</v>
      </c>
      <c r="T15" s="130"/>
    </row>
    <row r="16" s="1" customFormat="1" ht="29.1" customHeight="1" spans="1:20">
      <c r="A16" s="20">
        <v>9</v>
      </c>
      <c r="B16" s="43"/>
      <c r="C16" s="44"/>
      <c r="D16" s="45"/>
      <c r="E16" s="46"/>
      <c r="F16" s="47"/>
      <c r="G16" s="28"/>
      <c r="H16" s="48"/>
      <c r="I16" s="25"/>
      <c r="J16" s="25"/>
      <c r="K16" s="25"/>
      <c r="L16" s="25"/>
      <c r="M16" s="64"/>
      <c r="N16" s="25"/>
      <c r="O16" s="64"/>
      <c r="P16" s="80"/>
      <c r="Q16" s="105"/>
      <c r="R16" s="105"/>
      <c r="S16" s="106"/>
      <c r="T16" s="104"/>
    </row>
    <row r="17" s="1" customFormat="1" ht="29.1" customHeight="1" spans="1:20">
      <c r="A17" s="20">
        <v>10</v>
      </c>
      <c r="B17" s="43"/>
      <c r="C17" s="44"/>
      <c r="D17" s="45"/>
      <c r="E17" s="46"/>
      <c r="F17" s="47"/>
      <c r="G17" s="49"/>
      <c r="H17" s="48"/>
      <c r="I17" s="25"/>
      <c r="J17" s="25"/>
      <c r="K17" s="25"/>
      <c r="L17" s="25"/>
      <c r="M17" s="64"/>
      <c r="N17" s="25"/>
      <c r="O17" s="64"/>
      <c r="P17" s="80"/>
      <c r="Q17" s="105"/>
      <c r="R17" s="105"/>
      <c r="S17" s="106"/>
      <c r="T17" s="104"/>
    </row>
    <row r="18" s="1" customFormat="1" ht="30" customHeight="1" spans="1:20">
      <c r="A18" s="5" t="s">
        <v>73</v>
      </c>
      <c r="B18" s="5"/>
      <c r="C18" s="50">
        <f>SUM(C8:C17)</f>
        <v>2320061.42</v>
      </c>
      <c r="D18" s="51">
        <f>SUM(D8:D17)</f>
        <v>0</v>
      </c>
      <c r="E18" s="52"/>
      <c r="F18" s="52"/>
      <c r="G18" s="52"/>
      <c r="H18" s="50" t="s">
        <v>74</v>
      </c>
      <c r="I18" s="69">
        <f>SUM(I8:I17)</f>
        <v>0</v>
      </c>
      <c r="J18" s="52"/>
      <c r="K18" s="69">
        <f>SUM(K8:K17)</f>
        <v>81477.78</v>
      </c>
      <c r="L18" s="69">
        <f>SUM(L8:L17)</f>
        <v>400</v>
      </c>
      <c r="M18" s="50" t="s">
        <v>74</v>
      </c>
      <c r="N18" s="69">
        <f>SUM(N8:N17)</f>
        <v>0</v>
      </c>
      <c r="O18" s="50" t="s">
        <v>74</v>
      </c>
      <c r="P18" s="50" t="s">
        <v>74</v>
      </c>
      <c r="Q18" s="50"/>
      <c r="R18" s="50"/>
      <c r="S18" s="69">
        <f>SUM(S8:S17)</f>
        <v>2238183.64</v>
      </c>
      <c r="T18" s="107">
        <f>D18+C18-S18-I18-K18-L18-N18</f>
        <v>-2.03726813197136e-10</v>
      </c>
    </row>
    <row r="19" s="1" customFormat="1" ht="30" customHeight="1" spans="1:20">
      <c r="A19" s="53" t="s">
        <v>75</v>
      </c>
      <c r="B19" s="53"/>
      <c r="C19" s="53" t="s">
        <v>76</v>
      </c>
      <c r="D19" s="53"/>
      <c r="E19" s="53"/>
      <c r="F19" s="54">
        <f>S12+S13+S14+S15</f>
        <v>735545.79</v>
      </c>
      <c r="G19" s="55"/>
      <c r="H19" s="56" t="s">
        <v>77</v>
      </c>
      <c r="I19" s="81"/>
      <c r="J19" s="81"/>
      <c r="K19" s="81"/>
      <c r="L19" s="82"/>
      <c r="M19" s="53" t="s">
        <v>78</v>
      </c>
      <c r="N19" s="83">
        <f>F19</f>
        <v>735545.79</v>
      </c>
      <c r="O19" s="84"/>
      <c r="P19" s="84"/>
      <c r="Q19" s="84"/>
      <c r="R19" s="84"/>
      <c r="S19" s="84"/>
      <c r="T19" s="108"/>
    </row>
    <row r="20" s="1" customFormat="1" ht="30" customHeight="1" spans="1:20">
      <c r="A20" s="53"/>
      <c r="B20" s="53"/>
      <c r="C20" s="53" t="s">
        <v>79</v>
      </c>
      <c r="D20" s="53"/>
      <c r="E20" s="53"/>
      <c r="F20" s="54">
        <v>0</v>
      </c>
      <c r="G20" s="55"/>
      <c r="H20" s="57"/>
      <c r="I20" s="85"/>
      <c r="J20" s="85"/>
      <c r="K20" s="85"/>
      <c r="L20" s="86"/>
      <c r="M20" s="53" t="s">
        <v>80</v>
      </c>
      <c r="N20" s="87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柒拾叁万伍仟伍佰肆拾伍元柒角玖分</v>
      </c>
      <c r="O20" s="88"/>
      <c r="P20" s="88"/>
      <c r="Q20" s="88"/>
      <c r="R20" s="88"/>
      <c r="S20" s="88"/>
      <c r="T20" s="109"/>
    </row>
    <row r="26" s="1" customFormat="1" spans="2:19">
      <c r="B26" s="58"/>
      <c r="E26" s="3"/>
      <c r="F26" s="3"/>
      <c r="G26" s="3"/>
      <c r="I26" s="3"/>
      <c r="J26" s="3"/>
      <c r="L26" s="3"/>
      <c r="S26" s="3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B12:B15"/>
    <mergeCell ref="C12:C15"/>
    <mergeCell ref="D12:D15"/>
    <mergeCell ref="E12:E15"/>
    <mergeCell ref="F12:F15"/>
    <mergeCell ref="G12:G15"/>
    <mergeCell ref="I12:I15"/>
    <mergeCell ref="J12:J15"/>
    <mergeCell ref="K12:K15"/>
    <mergeCell ref="L12:L15"/>
    <mergeCell ref="M12:M15"/>
    <mergeCell ref="N12:N15"/>
    <mergeCell ref="O12:O15"/>
    <mergeCell ref="S5:S7"/>
    <mergeCell ref="T5:T7"/>
    <mergeCell ref="T12:T15"/>
    <mergeCell ref="A19:B20"/>
    <mergeCell ref="H19:L20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6"/>
  <sheetViews>
    <sheetView zoomScale="70" zoomScaleNormal="70" workbookViewId="0">
      <selection activeCell="J11" sqref="J11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19.125" style="3" customWidth="1"/>
    <col min="7" max="7" width="17.5" style="3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24.9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7.95" customHeight="1" spans="1:20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59"/>
      <c r="J2" s="59" t="s">
        <v>4</v>
      </c>
      <c r="K2" s="59"/>
      <c r="L2" s="59"/>
      <c r="M2" s="60"/>
      <c r="N2" s="61" t="s">
        <v>5</v>
      </c>
      <c r="O2" s="61"/>
      <c r="P2" s="62">
        <v>2857</v>
      </c>
      <c r="Q2" s="67" t="s">
        <v>6</v>
      </c>
      <c r="R2" s="67"/>
      <c r="S2" s="89"/>
      <c r="T2" s="89"/>
    </row>
    <row r="3" ht="27.95" customHeight="1" spans="1:20">
      <c r="A3" s="5" t="s">
        <v>7</v>
      </c>
      <c r="B3" s="5"/>
      <c r="C3" s="8">
        <v>2946000</v>
      </c>
      <c r="D3" s="8"/>
      <c r="E3" s="8"/>
      <c r="F3" s="8" t="s">
        <v>8</v>
      </c>
      <c r="G3" s="9" t="s">
        <v>9</v>
      </c>
      <c r="H3" s="5" t="s">
        <v>10</v>
      </c>
      <c r="I3" s="5"/>
      <c r="J3" s="63" t="s">
        <v>11</v>
      </c>
      <c r="K3" s="63"/>
      <c r="L3" s="63"/>
      <c r="M3" s="63"/>
      <c r="N3" s="5" t="s">
        <v>12</v>
      </c>
      <c r="O3" s="5"/>
      <c r="P3" s="63" t="s">
        <v>13</v>
      </c>
      <c r="Q3" s="90" t="s">
        <v>14</v>
      </c>
      <c r="R3" s="91"/>
      <c r="S3" s="92" t="s">
        <v>15</v>
      </c>
      <c r="T3" s="93"/>
    </row>
    <row r="4" ht="27.95" customHeight="1" spans="1:20">
      <c r="A4" s="5" t="s">
        <v>16</v>
      </c>
      <c r="B4" s="5"/>
      <c r="C4" s="10"/>
      <c r="D4" s="10"/>
      <c r="E4" s="10"/>
      <c r="F4" s="8" t="s">
        <v>17</v>
      </c>
      <c r="G4" s="11"/>
      <c r="H4" s="5" t="s">
        <v>18</v>
      </c>
      <c r="I4" s="5"/>
      <c r="J4" s="63"/>
      <c r="K4" s="63"/>
      <c r="L4" s="63"/>
      <c r="M4" s="63"/>
      <c r="N4" s="5" t="s">
        <v>19</v>
      </c>
      <c r="O4" s="5"/>
      <c r="P4" s="64" t="s">
        <v>20</v>
      </c>
      <c r="Q4" s="8" t="s">
        <v>21</v>
      </c>
      <c r="R4" s="64" t="s">
        <v>22</v>
      </c>
      <c r="S4" s="94" t="s">
        <v>23</v>
      </c>
      <c r="T4" s="95" t="s">
        <v>22</v>
      </c>
    </row>
    <row r="5" ht="27.95" customHeight="1" spans="1:20">
      <c r="A5" s="5" t="s">
        <v>24</v>
      </c>
      <c r="B5" s="12" t="s">
        <v>25</v>
      </c>
      <c r="C5" s="13"/>
      <c r="D5" s="13"/>
      <c r="E5" s="13"/>
      <c r="F5" s="14"/>
      <c r="G5" s="15" t="s">
        <v>26</v>
      </c>
      <c r="H5" s="12" t="s">
        <v>25</v>
      </c>
      <c r="I5" s="13"/>
      <c r="J5" s="14"/>
      <c r="K5" s="15" t="s">
        <v>27</v>
      </c>
      <c r="L5" s="12" t="s">
        <v>28</v>
      </c>
      <c r="M5" s="14"/>
      <c r="N5" s="12" t="s">
        <v>29</v>
      </c>
      <c r="O5" s="14"/>
      <c r="P5" s="65" t="s">
        <v>30</v>
      </c>
      <c r="Q5" s="96"/>
      <c r="R5" s="96"/>
      <c r="S5" s="94" t="s">
        <v>31</v>
      </c>
      <c r="T5" s="97" t="s">
        <v>32</v>
      </c>
    </row>
    <row r="6" ht="27.95" customHeight="1" spans="1:20">
      <c r="A6" s="5"/>
      <c r="B6" s="16" t="s">
        <v>33</v>
      </c>
      <c r="C6" s="17"/>
      <c r="D6" s="17"/>
      <c r="E6" s="17"/>
      <c r="F6" s="18"/>
      <c r="G6" s="5"/>
      <c r="H6" s="16" t="s">
        <v>34</v>
      </c>
      <c r="I6" s="17"/>
      <c r="J6" s="18"/>
      <c r="K6" s="5" t="s">
        <v>35</v>
      </c>
      <c r="L6" s="16" t="s">
        <v>36</v>
      </c>
      <c r="M6" s="18"/>
      <c r="N6" s="16" t="s">
        <v>37</v>
      </c>
      <c r="O6" s="18"/>
      <c r="P6" s="66" t="s">
        <v>38</v>
      </c>
      <c r="Q6" s="98"/>
      <c r="R6" s="98"/>
      <c r="S6" s="94"/>
      <c r="T6" s="97"/>
    </row>
    <row r="7" ht="27.95" customHeight="1" spans="1:20">
      <c r="A7" s="5"/>
      <c r="B7" s="19" t="s">
        <v>39</v>
      </c>
      <c r="C7" s="5" t="s">
        <v>40</v>
      </c>
      <c r="D7" s="5" t="s">
        <v>41</v>
      </c>
      <c r="E7" s="8" t="s">
        <v>42</v>
      </c>
      <c r="F7" s="8" t="s">
        <v>43</v>
      </c>
      <c r="G7" s="19" t="s">
        <v>44</v>
      </c>
      <c r="H7" s="5" t="s">
        <v>45</v>
      </c>
      <c r="I7" s="8" t="s">
        <v>46</v>
      </c>
      <c r="J7" s="8" t="s">
        <v>47</v>
      </c>
      <c r="K7" s="67" t="s">
        <v>46</v>
      </c>
      <c r="L7" s="8" t="s">
        <v>46</v>
      </c>
      <c r="M7" s="5" t="s">
        <v>47</v>
      </c>
      <c r="N7" s="5" t="s">
        <v>46</v>
      </c>
      <c r="O7" s="5" t="s">
        <v>47</v>
      </c>
      <c r="P7" s="8" t="s">
        <v>48</v>
      </c>
      <c r="Q7" s="8" t="s">
        <v>49</v>
      </c>
      <c r="R7" s="8" t="s">
        <v>50</v>
      </c>
      <c r="S7" s="94"/>
      <c r="T7" s="97"/>
    </row>
    <row r="8" ht="29.1" customHeight="1" spans="1:20">
      <c r="A8" s="20">
        <v>1</v>
      </c>
      <c r="B8" s="21" t="s">
        <v>51</v>
      </c>
      <c r="C8" s="22">
        <v>611567.96</v>
      </c>
      <c r="D8" s="23"/>
      <c r="E8" s="24" t="s">
        <v>52</v>
      </c>
      <c r="F8" s="24" t="s">
        <v>53</v>
      </c>
      <c r="G8" s="25"/>
      <c r="H8" s="26"/>
      <c r="I8" s="25"/>
      <c r="J8" s="37" t="s">
        <v>54</v>
      </c>
      <c r="K8" s="68">
        <f>ROUNDUP(650000/1.03*3.3909%,2)</f>
        <v>21398.89</v>
      </c>
      <c r="L8" s="25"/>
      <c r="M8" s="64"/>
      <c r="N8" s="69"/>
      <c r="O8" s="8"/>
      <c r="P8" s="70"/>
      <c r="Q8" s="8"/>
      <c r="R8" s="8"/>
      <c r="S8" s="99">
        <f>C8+D8-I8-K8-L8-N8</f>
        <v>590169.07</v>
      </c>
      <c r="T8" s="100">
        <f>C8+D8-I8-K8-L8-N8-S8</f>
        <v>0</v>
      </c>
    </row>
    <row r="9" ht="29.1" customHeight="1" spans="1:20">
      <c r="A9" s="20">
        <v>2</v>
      </c>
      <c r="B9" s="27" t="s">
        <v>55</v>
      </c>
      <c r="C9" s="22">
        <v>145500</v>
      </c>
      <c r="D9" s="23"/>
      <c r="E9" s="24" t="s">
        <v>52</v>
      </c>
      <c r="F9" s="24" t="s">
        <v>53</v>
      </c>
      <c r="G9" s="28"/>
      <c r="H9" s="26"/>
      <c r="I9" s="25"/>
      <c r="J9" s="37" t="s">
        <v>56</v>
      </c>
      <c r="K9" s="68">
        <f>ROUNDUP(145500/1.03*3.3909%,2)</f>
        <v>4790.06</v>
      </c>
      <c r="L9" s="25"/>
      <c r="M9" s="64"/>
      <c r="N9" s="69"/>
      <c r="O9" s="8"/>
      <c r="P9" s="70"/>
      <c r="Q9" s="8"/>
      <c r="R9" s="8"/>
      <c r="S9" s="99">
        <f>C9+D9-I9-K9-L9-N9</f>
        <v>140709.94</v>
      </c>
      <c r="T9" s="100">
        <f>C9+D9-I9-K9-L9-N9-S9</f>
        <v>0</v>
      </c>
    </row>
    <row r="10" ht="20.25" customHeight="1" spans="1:20">
      <c r="A10" s="29">
        <v>3</v>
      </c>
      <c r="B10" s="30" t="s">
        <v>68</v>
      </c>
      <c r="C10" s="31"/>
      <c r="D10" s="32"/>
      <c r="E10" s="33"/>
      <c r="F10" s="33"/>
      <c r="G10" s="34"/>
      <c r="H10" s="35"/>
      <c r="I10" s="71"/>
      <c r="J10" s="72"/>
      <c r="K10" s="73"/>
      <c r="L10" s="71"/>
      <c r="M10" s="74"/>
      <c r="N10" s="75"/>
      <c r="O10" s="76"/>
      <c r="P10" s="77"/>
      <c r="Q10" s="101"/>
      <c r="R10" s="101"/>
      <c r="S10" s="102"/>
      <c r="T10" s="73"/>
    </row>
    <row r="11" ht="29.1" customHeight="1" spans="1:20">
      <c r="A11" s="20">
        <v>4</v>
      </c>
      <c r="B11" s="27" t="s">
        <v>57</v>
      </c>
      <c r="C11" s="36">
        <v>799742</v>
      </c>
      <c r="D11" s="23"/>
      <c r="E11" s="24" t="s">
        <v>52</v>
      </c>
      <c r="F11" s="24" t="s">
        <v>53</v>
      </c>
      <c r="G11" s="37"/>
      <c r="H11" s="26"/>
      <c r="I11" s="25"/>
      <c r="J11" s="37" t="s">
        <v>58</v>
      </c>
      <c r="K11" s="68">
        <f>ROUNDUP(850000/1.03*3.3909%,2)</f>
        <v>27983.16</v>
      </c>
      <c r="L11" s="25"/>
      <c r="M11" s="64"/>
      <c r="N11" s="78"/>
      <c r="O11" s="79"/>
      <c r="P11" s="70"/>
      <c r="Q11" s="8"/>
      <c r="R11" s="8"/>
      <c r="S11" s="99">
        <f>C11+D11-I11-K11-L11-N11</f>
        <v>771758.84</v>
      </c>
      <c r="T11" s="100">
        <f>C11+D11-I11-K11-L11-N11-S11</f>
        <v>0</v>
      </c>
    </row>
    <row r="12" ht="29.1" customHeight="1" spans="1:20">
      <c r="A12" s="20">
        <v>5</v>
      </c>
      <c r="B12" s="38"/>
      <c r="C12" s="39"/>
      <c r="D12" s="23"/>
      <c r="E12" s="24"/>
      <c r="F12" s="24"/>
      <c r="G12" s="37"/>
      <c r="H12" s="26"/>
      <c r="I12" s="25"/>
      <c r="J12" s="37"/>
      <c r="K12" s="68"/>
      <c r="L12" s="25"/>
      <c r="M12" s="64"/>
      <c r="N12" s="78"/>
      <c r="O12" s="79"/>
      <c r="P12" s="70"/>
      <c r="Q12" s="8"/>
      <c r="R12" s="8"/>
      <c r="S12" s="103"/>
      <c r="T12" s="68"/>
    </row>
    <row r="13" ht="29.1" customHeight="1" spans="1:20">
      <c r="A13" s="20">
        <v>6</v>
      </c>
      <c r="B13" s="38"/>
      <c r="C13" s="39"/>
      <c r="D13" s="23"/>
      <c r="E13" s="24"/>
      <c r="F13" s="24"/>
      <c r="G13" s="37"/>
      <c r="H13" s="26"/>
      <c r="I13" s="25"/>
      <c r="J13" s="37"/>
      <c r="K13" s="68"/>
      <c r="L13" s="25"/>
      <c r="M13" s="64"/>
      <c r="N13" s="78"/>
      <c r="O13" s="79"/>
      <c r="P13" s="70"/>
      <c r="Q13" s="8"/>
      <c r="R13" s="8"/>
      <c r="S13" s="103"/>
      <c r="T13" s="68"/>
    </row>
    <row r="14" ht="29.1" customHeight="1" spans="1:20">
      <c r="A14" s="20">
        <v>7</v>
      </c>
      <c r="B14" s="40"/>
      <c r="C14" s="39"/>
      <c r="D14" s="23"/>
      <c r="E14" s="24"/>
      <c r="F14" s="24"/>
      <c r="G14" s="37"/>
      <c r="H14" s="26"/>
      <c r="I14" s="25"/>
      <c r="J14" s="37"/>
      <c r="K14" s="68"/>
      <c r="L14" s="25"/>
      <c r="M14" s="64"/>
      <c r="N14" s="69"/>
      <c r="O14" s="8"/>
      <c r="P14" s="80"/>
      <c r="Q14" s="8"/>
      <c r="R14" s="8"/>
      <c r="S14" s="103"/>
      <c r="T14" s="104"/>
    </row>
    <row r="15" ht="29.1" customHeight="1" spans="1:20">
      <c r="A15" s="20">
        <v>8</v>
      </c>
      <c r="B15" s="41"/>
      <c r="C15" s="25"/>
      <c r="D15" s="42"/>
      <c r="E15" s="24"/>
      <c r="F15" s="24"/>
      <c r="G15" s="37"/>
      <c r="H15" s="26"/>
      <c r="I15" s="25"/>
      <c r="J15" s="37"/>
      <c r="K15" s="68"/>
      <c r="L15" s="25"/>
      <c r="M15" s="64"/>
      <c r="N15" s="69"/>
      <c r="O15" s="8"/>
      <c r="P15" s="70"/>
      <c r="Q15" s="8"/>
      <c r="R15" s="8"/>
      <c r="S15" s="103"/>
      <c r="T15" s="104"/>
    </row>
    <row r="16" ht="29.1" customHeight="1" spans="1:20">
      <c r="A16" s="20">
        <v>9</v>
      </c>
      <c r="B16" s="43"/>
      <c r="C16" s="44"/>
      <c r="D16" s="45"/>
      <c r="E16" s="46"/>
      <c r="F16" s="47"/>
      <c r="G16" s="28"/>
      <c r="H16" s="48"/>
      <c r="I16" s="25"/>
      <c r="J16" s="25"/>
      <c r="K16" s="25"/>
      <c r="L16" s="25"/>
      <c r="M16" s="64"/>
      <c r="N16" s="25"/>
      <c r="O16" s="64"/>
      <c r="P16" s="80"/>
      <c r="Q16" s="105"/>
      <c r="R16" s="105"/>
      <c r="S16" s="106"/>
      <c r="T16" s="104"/>
    </row>
    <row r="17" ht="29.1" customHeight="1" spans="1:20">
      <c r="A17" s="20">
        <v>10</v>
      </c>
      <c r="B17" s="43"/>
      <c r="C17" s="44"/>
      <c r="D17" s="45"/>
      <c r="E17" s="46"/>
      <c r="F17" s="47"/>
      <c r="G17" s="49"/>
      <c r="H17" s="48"/>
      <c r="I17" s="25"/>
      <c r="J17" s="25"/>
      <c r="K17" s="25"/>
      <c r="L17" s="25"/>
      <c r="M17" s="64"/>
      <c r="N17" s="25"/>
      <c r="O17" s="64"/>
      <c r="P17" s="80"/>
      <c r="Q17" s="105"/>
      <c r="R17" s="105"/>
      <c r="S17" s="106"/>
      <c r="T17" s="104"/>
    </row>
    <row r="18" ht="30" customHeight="1" spans="1:20">
      <c r="A18" s="5" t="s">
        <v>73</v>
      </c>
      <c r="B18" s="5"/>
      <c r="C18" s="50">
        <f>SUM(C8:C17)</f>
        <v>1556809.96</v>
      </c>
      <c r="D18" s="51">
        <f>SUM(D8:D17)</f>
        <v>0</v>
      </c>
      <c r="E18" s="52"/>
      <c r="F18" s="52"/>
      <c r="G18" s="52"/>
      <c r="H18" s="50" t="s">
        <v>74</v>
      </c>
      <c r="I18" s="69">
        <f>SUM(I8:I17)</f>
        <v>0</v>
      </c>
      <c r="J18" s="52"/>
      <c r="K18" s="69">
        <f>SUM(K8:K17)</f>
        <v>54172.11</v>
      </c>
      <c r="L18" s="69">
        <f>SUM(L8:L17)</f>
        <v>0</v>
      </c>
      <c r="M18" s="50" t="s">
        <v>74</v>
      </c>
      <c r="N18" s="69">
        <f>SUM(N8:N17)</f>
        <v>0</v>
      </c>
      <c r="O18" s="50" t="s">
        <v>74</v>
      </c>
      <c r="P18" s="50" t="s">
        <v>74</v>
      </c>
      <c r="Q18" s="50"/>
      <c r="R18" s="50"/>
      <c r="S18" s="69">
        <f>SUM(S8:S17)</f>
        <v>1502637.85</v>
      </c>
      <c r="T18" s="107">
        <f>D18+C18-S18-I18-K18-L18-N18</f>
        <v>-1.30967237055302e-10</v>
      </c>
    </row>
    <row r="19" ht="30" customHeight="1" spans="1:20">
      <c r="A19" s="53" t="s">
        <v>75</v>
      </c>
      <c r="B19" s="53"/>
      <c r="C19" s="53" t="s">
        <v>76</v>
      </c>
      <c r="D19" s="53"/>
      <c r="E19" s="53"/>
      <c r="F19" s="54">
        <f>S11</f>
        <v>771758.84</v>
      </c>
      <c r="G19" s="55"/>
      <c r="H19" s="56" t="s">
        <v>77</v>
      </c>
      <c r="I19" s="81"/>
      <c r="J19" s="81"/>
      <c r="K19" s="81"/>
      <c r="L19" s="82"/>
      <c r="M19" s="53" t="s">
        <v>78</v>
      </c>
      <c r="N19" s="83">
        <f>F19</f>
        <v>771758.84</v>
      </c>
      <c r="O19" s="84"/>
      <c r="P19" s="84"/>
      <c r="Q19" s="84"/>
      <c r="R19" s="84"/>
      <c r="S19" s="84"/>
      <c r="T19" s="108"/>
    </row>
    <row r="20" ht="30" customHeight="1" spans="1:20">
      <c r="A20" s="53"/>
      <c r="B20" s="53"/>
      <c r="C20" s="53" t="s">
        <v>79</v>
      </c>
      <c r="D20" s="53"/>
      <c r="E20" s="53"/>
      <c r="F20" s="54">
        <f>S8+S9</f>
        <v>730879.01</v>
      </c>
      <c r="G20" s="55"/>
      <c r="H20" s="57"/>
      <c r="I20" s="85"/>
      <c r="J20" s="85"/>
      <c r="K20" s="85"/>
      <c r="L20" s="86"/>
      <c r="M20" s="53" t="s">
        <v>80</v>
      </c>
      <c r="N20" s="87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柒拾柒万壹仟柒佰伍拾捌元捌角肆分</v>
      </c>
      <c r="O20" s="88"/>
      <c r="P20" s="88"/>
      <c r="Q20" s="88"/>
      <c r="R20" s="88"/>
      <c r="S20" s="88"/>
      <c r="T20" s="109"/>
    </row>
    <row r="26" spans="2:2">
      <c r="B26" s="58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rintOptions horizontalCentered="1" verticalCentered="1"/>
  <pageMargins left="0" right="0" top="0" bottom="0" header="0" footer="0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第3次</vt:lpstr>
      <vt:lpstr>第2次</vt:lpstr>
      <vt:lpstr>第1次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井俊娜</cp:lastModifiedBy>
  <dcterms:created xsi:type="dcterms:W3CDTF">2017-01-11T04:48:00Z</dcterms:created>
  <dcterms:modified xsi:type="dcterms:W3CDTF">2025-07-08T07:28:21Z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9049AE8458D441C496FED94CC30CD1EB_13</vt:lpwstr>
  </property>
</Properties>
</file>