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1095" yWindow="1035" windowWidth="27945" windowHeight="12375"/>
  </bookViews>
  <sheets>
    <sheet name="新" sheetId="1" r:id="rId1"/>
  </sheets>
  <definedNames>
    <definedName name="_xlnm._FilterDatabase" localSheetId="0" hidden="1">新!$A$17:$T$53</definedName>
  </definedNames>
  <calcPr calcId="144525"/>
</workbook>
</file>

<file path=xl/calcChain.xml><?xml version="1.0" encoding="utf-8"?>
<calcChain xmlns="http://schemas.openxmlformats.org/spreadsheetml/2006/main">
  <c r="F23" i="1" l="1"/>
  <c r="B23" i="1"/>
  <c r="I15" i="1"/>
  <c r="F19" i="1"/>
  <c r="B19" i="1"/>
  <c r="F26" i="1" l="1"/>
  <c r="B26" i="1"/>
  <c r="F22" i="1"/>
  <c r="B22" i="1"/>
  <c r="F25" i="1"/>
  <c r="B25" i="1"/>
  <c r="F24" i="1"/>
  <c r="B24" i="1"/>
  <c r="F20" i="1"/>
  <c r="B20" i="1"/>
  <c r="D9" i="1"/>
  <c r="D10" i="1"/>
  <c r="D11" i="1"/>
  <c r="D12" i="1"/>
  <c r="D13" i="1"/>
  <c r="B10" i="1"/>
  <c r="F10" i="1"/>
  <c r="B11" i="1"/>
  <c r="F11" i="1"/>
  <c r="B12" i="1"/>
  <c r="F12" i="1"/>
  <c r="G45" i="1"/>
  <c r="B18" i="1"/>
  <c r="F18" i="1"/>
  <c r="B21" i="1"/>
  <c r="F21" i="1"/>
  <c r="B27" i="1"/>
  <c r="F27" i="1"/>
  <c r="B28" i="1"/>
  <c r="F28" i="1"/>
  <c r="I51" i="1"/>
  <c r="I53" i="1"/>
  <c r="I52" i="1"/>
  <c r="I50" i="1"/>
  <c r="I49" i="1"/>
  <c r="I48" i="1"/>
  <c r="I47" i="1"/>
  <c r="B9" i="1"/>
  <c r="F9" i="1"/>
  <c r="B13" i="1"/>
  <c r="F13" i="1"/>
  <c r="B29" i="1"/>
  <c r="B30" i="1"/>
  <c r="B31" i="1"/>
  <c r="B32" i="1"/>
  <c r="B33" i="1"/>
  <c r="B34" i="1"/>
  <c r="B35" i="1"/>
  <c r="B36" i="1"/>
  <c r="F29" i="1"/>
  <c r="F30" i="1"/>
  <c r="F31" i="1"/>
  <c r="F32" i="1"/>
  <c r="F33" i="1"/>
  <c r="F34" i="1"/>
  <c r="F35" i="1"/>
  <c r="F36" i="1"/>
  <c r="I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G15" i="1"/>
  <c r="F8" i="1"/>
  <c r="D8" i="1"/>
  <c r="B8" i="1"/>
  <c r="F7" i="1"/>
  <c r="D7" i="1"/>
  <c r="B7" i="1"/>
  <c r="B45" i="1" l="1"/>
  <c r="F45" i="1"/>
  <c r="I46" i="1"/>
  <c r="F15" i="1"/>
  <c r="F46" i="1" s="1"/>
  <c r="D15" i="1"/>
  <c r="B15" i="1"/>
  <c r="B46" i="1" l="1"/>
</calcChain>
</file>

<file path=xl/comments1.xml><?xml version="1.0" encoding="utf-8"?>
<comments xmlns="http://schemas.openxmlformats.org/spreadsheetml/2006/main">
  <authors>
    <author>微软用户</author>
  </authors>
  <commentList>
    <comment ref="A46" authorId="0">
      <text>
        <r>
          <rPr>
            <b/>
            <sz val="9"/>
            <color indexed="81"/>
            <rFont val="宋体"/>
            <family val="3"/>
            <charset val="134"/>
          </rPr>
          <t>正数为缺少数，负数为结余数</t>
        </r>
      </text>
    </comment>
  </commentList>
</comments>
</file>

<file path=xl/sharedStrings.xml><?xml version="1.0" encoding="utf-8"?>
<sst xmlns="http://schemas.openxmlformats.org/spreadsheetml/2006/main" count="94" uniqueCount="60">
  <si>
    <t>中标日期</t>
  </si>
  <si>
    <t>中标价</t>
  </si>
  <si>
    <t>负责人</t>
  </si>
  <si>
    <t>建设单位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</si>
  <si>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</si>
  <si>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</si>
  <si>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</si>
  <si>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</si>
  <si>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</si>
  <si>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</si>
  <si>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</si>
  <si>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</si>
  <si>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</si>
  <si>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</si>
  <si>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</si>
  <si>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</si>
  <si>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</si>
  <si>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</si>
  <si>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</si>
  <si>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</si>
  <si>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</si>
  <si>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</si>
  <si>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</si>
  <si>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</si>
  <si>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</si>
  <si>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</si>
  <si>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</si>
  <si>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</si>
  <si>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</si>
  <si>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备注</t>
  </si>
  <si>
    <t xml:space="preserve">  </t>
  </si>
  <si>
    <t>尚需提供成本</t>
  </si>
  <si>
    <t>可支付金额</t>
  </si>
  <si>
    <t>类别</t>
    <phoneticPr fontId="8" type="noConversion"/>
  </si>
  <si>
    <t>合 计</t>
    <phoneticPr fontId="8" type="noConversion"/>
  </si>
  <si>
    <t>付</t>
  </si>
  <si>
    <t>其他</t>
  </si>
  <si>
    <t>扣</t>
  </si>
  <si>
    <t>暂扣</t>
  </si>
  <si>
    <t>扣/代垫</t>
  </si>
  <si>
    <t>收现</t>
  </si>
  <si>
    <t>汇总金额</t>
    <phoneticPr fontId="8" type="noConversion"/>
  </si>
  <si>
    <t>现/代垫</t>
  </si>
  <si>
    <t>企税约定税率</t>
    <phoneticPr fontId="8" type="noConversion"/>
  </si>
  <si>
    <t>2704  宿松县陈汉乡2015年梅桥改造工程</t>
    <phoneticPr fontId="8" type="noConversion"/>
  </si>
  <si>
    <t>吴瑞祥13966985199</t>
    <phoneticPr fontId="8" type="noConversion"/>
  </si>
  <si>
    <t>2016-4-20办外经证</t>
    <phoneticPr fontId="8" type="noConversion"/>
  </si>
  <si>
    <t>2016.11.7马宁出场费1000+马兰辉出场费500+车费1300</t>
    <phoneticPr fontId="8" type="noConversion"/>
  </si>
  <si>
    <t>此次退回现场已收2017.11.8马宁出场费1000（李家胜代）马兰辉车费1300餐费200共计2500</t>
    <phoneticPr fontId="8" type="noConversion"/>
  </si>
  <si>
    <t>少成本暂扣5万</t>
    <phoneticPr fontId="8" type="noConversion"/>
  </si>
  <si>
    <t>退：少成本暂扣5万</t>
    <phoneticPr fontId="8" type="noConversion"/>
  </si>
  <si>
    <t>2017.12.12办理涉税事项报告表费用500</t>
    <phoneticPr fontId="8" type="noConversion"/>
  </si>
  <si>
    <t>支付工程保险赔偿金</t>
    <phoneticPr fontId="8" type="noConversion"/>
  </si>
  <si>
    <t>收到工程保险理赔款</t>
    <phoneticPr fontId="8" type="noConversion"/>
  </si>
  <si>
    <t>中行165</t>
  </si>
  <si>
    <t>中行165</t>
    <phoneticPr fontId="8" type="noConversion"/>
  </si>
  <si>
    <t>分包费</t>
  </si>
  <si>
    <t>吴瑞祥</t>
    <phoneticPr fontId="8" type="noConversion"/>
  </si>
  <si>
    <t>2018-8-</t>
    <phoneticPr fontId="8" type="noConversion"/>
  </si>
  <si>
    <t>2018-7-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</si>
</sst>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  <numFmt numFmtId="181" formatCode="0.00_);[Red]\(0.00\)"/>
    <numFmt numFmtId="182" formatCode="0.0%"/>
  </numFmts>
  <fonts count="1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33333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FF0000"/>
      </bottom>
      <diagonal/>
    </border>
  </borders>
  <cellStyleXfs count="13">
    <xf numFmtId="0" fontId="0" fillId="0" borderId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protection locked="0"/>
    </xf>
    <xf numFmtId="0" fontId="7" fillId="0" borderId="0"/>
    <xf numFmtId="0" fontId="10" fillId="0" borderId="0">
      <alignment vertical="center"/>
    </xf>
    <xf numFmtId="0" fontId="12" fillId="0" borderId="0"/>
    <xf numFmtId="43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  <xf numFmtId="0" fontId="6" fillId="0" borderId="0">
      <alignment vertical="center"/>
    </xf>
    <xf numFmtId="0" fontId="7" fillId="0" borderId="0"/>
    <xf numFmtId="0" fontId="7" fillId="0" borderId="0">
      <alignment vertical="center"/>
    </xf>
  </cellStyleXfs>
  <cellXfs count="125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2" fillId="0" borderId="2" xfId="0" applyNumberFormat="1" applyFont="1" applyFill="1" applyBorder="1" applyAlignment="1">
      <alignment vertical="center" wrapText="1"/>
    </xf>
    <xf numFmtId="177" fontId="2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9" fontId="1" fillId="5" borderId="2" xfId="2" applyNumberFormat="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2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4" fillId="0" borderId="0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9" fontId="1" fillId="0" borderId="2" xfId="2" applyNumberFormat="1" applyFont="1" applyBorder="1" applyAlignment="1">
      <alignment horizontal="center" vertical="center"/>
    </xf>
    <xf numFmtId="43" fontId="1" fillId="0" borderId="2" xfId="1" applyFont="1" applyBorder="1" applyAlignment="1">
      <alignment vertical="center"/>
    </xf>
    <xf numFmtId="43" fontId="1" fillId="0" borderId="2" xfId="1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43" fontId="1" fillId="0" borderId="2" xfId="1" applyFont="1" applyBorder="1" applyAlignment="1">
      <alignment horizontal="left" vertical="center"/>
    </xf>
    <xf numFmtId="43" fontId="1" fillId="0" borderId="2" xfId="1" applyFont="1" applyBorder="1" applyAlignment="1">
      <alignment horizontal="left" vertical="center" wrapText="1"/>
    </xf>
    <xf numFmtId="43" fontId="4" fillId="0" borderId="2" xfId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1" fillId="2" borderId="2" xfId="2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9" fontId="1" fillId="2" borderId="2" xfId="2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1" fillId="2" borderId="6" xfId="1" applyFont="1" applyFill="1" applyBorder="1" applyAlignment="1">
      <alignment vertical="center" wrapText="1"/>
    </xf>
    <xf numFmtId="43" fontId="5" fillId="2" borderId="6" xfId="1" applyFont="1" applyFill="1" applyBorder="1" applyAlignment="1">
      <alignment vertical="center"/>
    </xf>
    <xf numFmtId="43" fontId="4" fillId="0" borderId="6" xfId="1" applyFont="1" applyBorder="1" applyAlignment="1">
      <alignment vertical="center"/>
    </xf>
    <xf numFmtId="178" fontId="4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43" fontId="1" fillId="2" borderId="6" xfId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43" fontId="4" fillId="0" borderId="4" xfId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181" fontId="4" fillId="0" borderId="2" xfId="0" applyNumberFormat="1" applyFont="1" applyBorder="1" applyAlignment="1">
      <alignment vertical="center"/>
    </xf>
    <xf numFmtId="181" fontId="4" fillId="0" borderId="0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78" fontId="4" fillId="4" borderId="2" xfId="1" applyNumberFormat="1" applyFont="1" applyFill="1" applyBorder="1" applyAlignment="1">
      <alignment vertical="center"/>
    </xf>
    <xf numFmtId="178" fontId="4" fillId="0" borderId="6" xfId="1" applyNumberFormat="1" applyFont="1" applyBorder="1" applyAlignment="1">
      <alignment vertical="center"/>
    </xf>
    <xf numFmtId="178" fontId="4" fillId="0" borderId="2" xfId="1" applyNumberFormat="1" applyFont="1" applyBorder="1" applyAlignment="1">
      <alignment vertical="center"/>
    </xf>
    <xf numFmtId="178" fontId="4" fillId="3" borderId="2" xfId="1" applyNumberFormat="1" applyFont="1" applyFill="1" applyBorder="1" applyAlignment="1">
      <alignment vertical="center"/>
    </xf>
    <xf numFmtId="177" fontId="4" fillId="0" borderId="0" xfId="1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3" xfId="0" applyNumberFormat="1" applyFont="1" applyFill="1" applyBorder="1" applyAlignment="1">
      <alignment vertical="center" wrapText="1"/>
    </xf>
    <xf numFmtId="178" fontId="2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178" fontId="2" fillId="3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82" fontId="2" fillId="3" borderId="2" xfId="1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43" fontId="1" fillId="0" borderId="9" xfId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14" fontId="1" fillId="0" borderId="10" xfId="0" applyNumberFormat="1" applyFont="1" applyBorder="1" applyAlignment="1">
      <alignment horizontal="center" vertical="center"/>
    </xf>
    <xf numFmtId="43" fontId="1" fillId="0" borderId="11" xfId="1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77" fontId="2" fillId="0" borderId="2" xfId="0" applyNumberFormat="1" applyFont="1" applyBorder="1" applyAlignment="1">
      <alignment horizontal="left" vertical="center"/>
    </xf>
    <xf numFmtId="178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5" fillId="0" borderId="2" xfId="1" applyFont="1" applyBorder="1" applyAlignment="1">
      <alignment horizontal="right" vertical="center"/>
    </xf>
    <xf numFmtId="43" fontId="1" fillId="0" borderId="2" xfId="1" applyFont="1" applyBorder="1" applyAlignment="1">
      <alignment horizontal="right" vertical="center"/>
    </xf>
    <xf numFmtId="43" fontId="3" fillId="0" borderId="0" xfId="1" applyFont="1" applyBorder="1" applyAlignment="1">
      <alignment horizontal="left" vertical="center"/>
    </xf>
    <xf numFmtId="43" fontId="4" fillId="0" borderId="2" xfId="1" applyFont="1" applyBorder="1" applyAlignment="1">
      <alignment horizontal="center" vertical="center"/>
    </xf>
    <xf numFmtId="43" fontId="4" fillId="0" borderId="2" xfId="1" applyFont="1" applyBorder="1" applyAlignment="1">
      <alignment horizontal="right" vertical="center"/>
    </xf>
    <xf numFmtId="43" fontId="2" fillId="0" borderId="0" xfId="1" applyFont="1" applyBorder="1" applyAlignment="1">
      <alignment horizontal="left" vertical="center"/>
    </xf>
    <xf numFmtId="43" fontId="4" fillId="3" borderId="2" xfId="1" applyFont="1" applyFill="1" applyBorder="1" applyAlignment="1">
      <alignment horizontal="right" vertical="center"/>
    </xf>
  </cellXfs>
  <cellStyles count="13">
    <cellStyle name="百分比" xfId="2" builtinId="5"/>
    <cellStyle name="常规" xfId="0" builtinId="0"/>
    <cellStyle name="常规 2" xfId="3"/>
    <cellStyle name="常规 2 2" xfId="6"/>
    <cellStyle name="常规 2 2 2" xfId="9"/>
    <cellStyle name="常规 2 3" xfId="10"/>
    <cellStyle name="常规 3" xfId="4"/>
    <cellStyle name="常规 4" xfId="5"/>
    <cellStyle name="常规 4 2" xfId="11"/>
    <cellStyle name="常规 5" xfId="12"/>
    <cellStyle name="常规 6" xfId="8"/>
    <cellStyle name="千位分隔" xfId="1" builtinId="3"/>
    <cellStyle name="千位分隔 2" xfId="7"/>
  </cellStyles>
  <dxfs count="0"/>
  <tableStyles count="0" defaultTableStyle="TableStyleMedium2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1"/>
  <sheetViews>
    <sheetView tabSelected="1" workbookViewId="0">
      <pane ySplit="1" topLeftCell="A2" activePane="bottomLeft" state="frozen"/>
      <selection pane="bottomLeft" activeCell="D47" sqref="D47"/>
    </sheetView>
  </sheetViews>
  <sheetFormatPr defaultRowHeight="11.25"/>
  <cols>
    <col min="1" max="1" width="10.75" style="2" customWidth="1"/>
    <col min="2" max="2" width="13.125" style="3" customWidth="1"/>
    <col min="3" max="3" width="6" style="4" customWidth="1"/>
    <col min="4" max="4" width="17.25" style="4" customWidth="1"/>
    <col min="5" max="5" width="11.625" style="4" customWidth="1"/>
    <col min="6" max="6" width="16.75" style="3" customWidth="1"/>
    <col min="7" max="7" width="14.125" style="3" customWidth="1"/>
    <col min="8" max="8" width="11.625" style="4" customWidth="1"/>
    <col min="9" max="9" width="14.875" style="123" customWidth="1"/>
    <col min="10" max="10" width="6.75" style="5" customWidth="1"/>
    <col min="11" max="11" width="29" style="6" customWidth="1"/>
    <col min="12" max="12" width="25.875" style="6" customWidth="1"/>
    <col min="13" max="13" width="14.25" style="6" customWidth="1"/>
    <col min="14" max="14" width="12" style="6" customWidth="1"/>
    <col min="15" max="15" width="9.5" style="6" customWidth="1"/>
    <col min="16" max="17" width="12.125" style="6" customWidth="1"/>
    <col min="18" max="19" width="10.125" style="6" customWidth="1"/>
    <col min="20" max="20" width="11.875" style="6" customWidth="1"/>
    <col min="21" max="21" width="10.625" style="6" customWidth="1"/>
    <col min="22" max="22" width="12.375" style="6" customWidth="1"/>
    <col min="23" max="23" width="9.25" style="6" customWidth="1"/>
    <col min="24" max="24" width="11.875" style="6" customWidth="1"/>
    <col min="25" max="25" width="9.375" style="6" customWidth="1"/>
    <col min="26" max="26" width="10.375" style="6" customWidth="1"/>
    <col min="27" max="16384" width="9" style="6"/>
  </cols>
  <sheetData>
    <row r="1" spans="1:12" ht="21.95" customHeight="1">
      <c r="A1" s="105" t="s">
        <v>44</v>
      </c>
      <c r="B1" s="106"/>
      <c r="C1" s="107"/>
      <c r="D1" s="107"/>
      <c r="E1" s="107"/>
      <c r="F1" s="108"/>
      <c r="G1" s="108"/>
      <c r="H1" s="107"/>
      <c r="I1" s="109"/>
      <c r="J1" s="107"/>
      <c r="K1" s="9"/>
      <c r="L1" s="9"/>
    </row>
    <row r="2" spans="1:12" ht="18" customHeight="1">
      <c r="A2" s="82" t="s">
        <v>0</v>
      </c>
      <c r="B2" s="88">
        <v>42349</v>
      </c>
      <c r="C2" s="83" t="s">
        <v>1</v>
      </c>
      <c r="D2" s="7">
        <v>2439296</v>
      </c>
      <c r="E2" s="85" t="s">
        <v>2</v>
      </c>
      <c r="F2" s="86" t="s">
        <v>45</v>
      </c>
      <c r="G2" s="8" t="s">
        <v>3</v>
      </c>
      <c r="H2" s="110"/>
      <c r="I2" s="111"/>
      <c r="J2" s="110"/>
    </row>
    <row r="3" spans="1:12" ht="18" customHeight="1">
      <c r="A3" s="82" t="s">
        <v>4</v>
      </c>
      <c r="B3" s="88"/>
      <c r="C3" s="83" t="s">
        <v>5</v>
      </c>
      <c r="D3" s="84">
        <v>2699655.46</v>
      </c>
      <c r="E3" s="87" t="s">
        <v>43</v>
      </c>
      <c r="F3" s="89"/>
      <c r="G3" s="35"/>
      <c r="H3" s="115"/>
      <c r="I3" s="116"/>
      <c r="J3" s="115"/>
    </row>
    <row r="4" spans="1:12" ht="18" customHeight="1">
      <c r="A4" s="2" t="s">
        <v>6</v>
      </c>
      <c r="F4" s="5"/>
      <c r="H4" s="9"/>
      <c r="I4" s="120"/>
      <c r="J4" s="9"/>
    </row>
    <row r="5" spans="1:12" ht="18" customHeight="1">
      <c r="A5" s="112" t="s">
        <v>7</v>
      </c>
      <c r="B5" s="113" t="s">
        <v>8</v>
      </c>
      <c r="C5" s="112" t="s">
        <v>9</v>
      </c>
      <c r="D5" s="112"/>
      <c r="E5" s="112" t="s">
        <v>10</v>
      </c>
      <c r="F5" s="113"/>
      <c r="G5" s="114" t="s">
        <v>11</v>
      </c>
      <c r="H5" s="117" t="s">
        <v>12</v>
      </c>
      <c r="I5" s="104"/>
      <c r="J5" s="104"/>
    </row>
    <row r="6" spans="1:12" ht="18" customHeight="1">
      <c r="A6" s="112"/>
      <c r="B6" s="113"/>
      <c r="C6" s="10" t="s">
        <v>13</v>
      </c>
      <c r="D6" s="10" t="s">
        <v>14</v>
      </c>
      <c r="E6" s="10" t="s">
        <v>13</v>
      </c>
      <c r="F6" s="11" t="s">
        <v>14</v>
      </c>
      <c r="G6" s="114"/>
      <c r="H6" s="61" t="s">
        <v>15</v>
      </c>
      <c r="I6" s="121" t="s">
        <v>16</v>
      </c>
      <c r="J6" s="26" t="s">
        <v>17</v>
      </c>
    </row>
    <row r="7" spans="1:12" ht="18" customHeight="1">
      <c r="A7" s="13">
        <v>42482</v>
      </c>
      <c r="B7" s="37">
        <f t="shared" ref="B7:B8" si="0">G7/(1+C7+E7)</f>
        <v>612269.04854368931</v>
      </c>
      <c r="C7" s="36">
        <v>0.03</v>
      </c>
      <c r="D7" s="38">
        <f t="shared" ref="D7:D8" si="1">G7/(1+E7+C7)*C7</f>
        <v>18368.071456310678</v>
      </c>
      <c r="E7" s="36"/>
      <c r="F7" s="37">
        <f t="shared" ref="F7:F8" si="2">G7/(1+C7+E7)*E7</f>
        <v>0</v>
      </c>
      <c r="G7" s="62">
        <v>630637.12</v>
      </c>
      <c r="H7" s="48">
        <v>42487</v>
      </c>
      <c r="I7" s="119">
        <v>567000</v>
      </c>
      <c r="J7" s="26" t="s">
        <v>55</v>
      </c>
    </row>
    <row r="8" spans="1:12" ht="18" customHeight="1">
      <c r="A8" s="13">
        <v>42482</v>
      </c>
      <c r="B8" s="37">
        <f t="shared" si="0"/>
        <v>1329478.5242718444</v>
      </c>
      <c r="C8" s="36">
        <v>0.03</v>
      </c>
      <c r="D8" s="38">
        <f t="shared" si="1"/>
        <v>39884.355728155329</v>
      </c>
      <c r="E8" s="36"/>
      <c r="F8" s="37">
        <f t="shared" si="2"/>
        <v>0</v>
      </c>
      <c r="G8" s="62">
        <v>1369362.88</v>
      </c>
      <c r="H8" s="48">
        <v>42753</v>
      </c>
      <c r="I8" s="119">
        <v>740000</v>
      </c>
      <c r="J8" s="26" t="s">
        <v>54</v>
      </c>
    </row>
    <row r="9" spans="1:12" ht="18" customHeight="1">
      <c r="A9" s="13" t="s">
        <v>59</v>
      </c>
      <c r="B9" s="37">
        <f t="shared" ref="B9:B13" si="3">G9/(1+C9+E9)</f>
        <v>679277.14563106792</v>
      </c>
      <c r="C9" s="36">
        <v>0.03</v>
      </c>
      <c r="D9" s="38">
        <f t="shared" ref="D9:D13" si="4">G9/(1+E9+C9)*C9</f>
        <v>20378.314368932039</v>
      </c>
      <c r="E9" s="36"/>
      <c r="F9" s="37">
        <f t="shared" ref="F9:F13" si="5">G9/(1+C9+E9)*E9</f>
        <v>0</v>
      </c>
      <c r="G9" s="62">
        <v>699655.46</v>
      </c>
      <c r="H9" s="48">
        <v>43005</v>
      </c>
      <c r="I9" s="119">
        <v>206470.04</v>
      </c>
      <c r="J9" s="26" t="s">
        <v>54</v>
      </c>
    </row>
    <row r="10" spans="1:12" ht="18" customHeight="1">
      <c r="A10" s="13"/>
      <c r="B10" s="37">
        <f t="shared" ref="B10:B12" si="6">G10/(1+C10+E10)</f>
        <v>0</v>
      </c>
      <c r="C10" s="36"/>
      <c r="D10" s="38">
        <f t="shared" si="4"/>
        <v>0</v>
      </c>
      <c r="E10" s="36"/>
      <c r="F10" s="37">
        <f t="shared" ref="F10:F12" si="7">G10/(1+C10+E10)*E10</f>
        <v>0</v>
      </c>
      <c r="G10" s="62"/>
      <c r="H10" s="48">
        <v>43005</v>
      </c>
      <c r="I10" s="119">
        <v>104529.96</v>
      </c>
      <c r="J10" s="26" t="s">
        <v>54</v>
      </c>
    </row>
    <row r="11" spans="1:12" ht="18" customHeight="1">
      <c r="A11" s="13"/>
      <c r="B11" s="37">
        <f t="shared" si="6"/>
        <v>0</v>
      </c>
      <c r="C11" s="36"/>
      <c r="D11" s="38">
        <f t="shared" si="4"/>
        <v>0</v>
      </c>
      <c r="E11" s="36"/>
      <c r="F11" s="37">
        <f t="shared" si="7"/>
        <v>0</v>
      </c>
      <c r="G11" s="62"/>
      <c r="H11" s="48">
        <v>43318</v>
      </c>
      <c r="I11" s="119">
        <v>146655.46</v>
      </c>
      <c r="J11" s="26" t="s">
        <v>54</v>
      </c>
    </row>
    <row r="12" spans="1:12" ht="18" customHeight="1">
      <c r="A12" s="13"/>
      <c r="B12" s="37">
        <f t="shared" si="6"/>
        <v>0</v>
      </c>
      <c r="C12" s="36"/>
      <c r="D12" s="38">
        <f t="shared" si="4"/>
        <v>0</v>
      </c>
      <c r="E12" s="36"/>
      <c r="F12" s="37">
        <f t="shared" si="7"/>
        <v>0</v>
      </c>
      <c r="G12" s="62"/>
      <c r="H12" s="48">
        <v>43318</v>
      </c>
      <c r="I12" s="119">
        <v>795000</v>
      </c>
      <c r="J12" s="26" t="s">
        <v>54</v>
      </c>
    </row>
    <row r="13" spans="1:12" ht="18" customHeight="1">
      <c r="A13" s="13"/>
      <c r="B13" s="37">
        <f t="shared" si="3"/>
        <v>0</v>
      </c>
      <c r="C13" s="36"/>
      <c r="D13" s="38">
        <f t="shared" si="4"/>
        <v>0</v>
      </c>
      <c r="E13" s="36"/>
      <c r="F13" s="37">
        <f t="shared" si="5"/>
        <v>0</v>
      </c>
      <c r="G13" s="62"/>
      <c r="H13" s="48"/>
      <c r="I13" s="118"/>
      <c r="J13" s="26"/>
    </row>
    <row r="14" spans="1:12" ht="9" customHeight="1">
      <c r="A14" s="49"/>
      <c r="B14" s="42"/>
      <c r="C14" s="50"/>
      <c r="D14" s="42"/>
      <c r="E14" s="50"/>
      <c r="F14" s="42"/>
      <c r="G14" s="63"/>
      <c r="H14" s="60"/>
      <c r="I14" s="51"/>
      <c r="J14" s="52"/>
    </row>
    <row r="15" spans="1:12" ht="18" customHeight="1">
      <c r="A15" s="14" t="s">
        <v>18</v>
      </c>
      <c r="B15" s="80">
        <f>SUM(B7:B14)</f>
        <v>2621024.7184466016</v>
      </c>
      <c r="C15" s="73"/>
      <c r="D15" s="79">
        <f>SUM(D7:D14)</f>
        <v>78630.741553398053</v>
      </c>
      <c r="E15" s="73"/>
      <c r="F15" s="77">
        <f>SUM(F7:F14)</f>
        <v>0</v>
      </c>
      <c r="G15" s="78">
        <f>SUM(G7:G14)</f>
        <v>2699655.46</v>
      </c>
      <c r="H15" s="31"/>
      <c r="I15" s="122">
        <f>SUM(I7:I14)</f>
        <v>2559655.46</v>
      </c>
      <c r="J15" s="16"/>
    </row>
    <row r="16" spans="1:12" ht="18" customHeight="1">
      <c r="A16" s="2" t="s">
        <v>19</v>
      </c>
      <c r="J16" s="4"/>
    </row>
    <row r="17" spans="1:14" ht="18" customHeight="1">
      <c r="A17" s="17" t="s">
        <v>20</v>
      </c>
      <c r="B17" s="11" t="s">
        <v>21</v>
      </c>
      <c r="C17" s="10" t="s">
        <v>22</v>
      </c>
      <c r="D17" s="10" t="s">
        <v>23</v>
      </c>
      <c r="E17" s="10" t="s">
        <v>13</v>
      </c>
      <c r="F17" s="11" t="s">
        <v>24</v>
      </c>
      <c r="G17" s="68" t="s">
        <v>11</v>
      </c>
      <c r="H17" s="65" t="s">
        <v>25</v>
      </c>
      <c r="I17" s="121" t="s">
        <v>26</v>
      </c>
      <c r="J17" s="10" t="s">
        <v>33</v>
      </c>
      <c r="K17" s="27" t="s">
        <v>27</v>
      </c>
      <c r="L17" s="12" t="s">
        <v>28</v>
      </c>
      <c r="M17" s="12" t="s">
        <v>29</v>
      </c>
    </row>
    <row r="18" spans="1:14" customFormat="1" ht="18" customHeight="1">
      <c r="A18" s="90"/>
      <c r="B18" s="38">
        <f t="shared" ref="B18:B27" si="8">ROUND(G18/(1+E18),2)</f>
        <v>0</v>
      </c>
      <c r="C18" s="20"/>
      <c r="D18" s="21"/>
      <c r="E18" s="22"/>
      <c r="F18" s="38">
        <f t="shared" ref="F18:F27" si="9">ROUND(G18/(1+E18)*E18,2)</f>
        <v>0</v>
      </c>
      <c r="G18" s="69"/>
      <c r="H18" s="91">
        <v>42517</v>
      </c>
      <c r="I18" s="43">
        <v>566500</v>
      </c>
      <c r="J18" s="28" t="s">
        <v>35</v>
      </c>
      <c r="K18" s="46" t="s">
        <v>57</v>
      </c>
      <c r="L18" s="30" t="s">
        <v>56</v>
      </c>
      <c r="M18" s="30"/>
      <c r="N18" s="6"/>
    </row>
    <row r="19" spans="1:14" s="1" customFormat="1" ht="18" customHeight="1">
      <c r="A19" s="90"/>
      <c r="B19" s="38">
        <f t="shared" ref="B19" si="10">ROUND(G19/(1+E19),2)</f>
        <v>0</v>
      </c>
      <c r="C19" s="20"/>
      <c r="D19" s="21"/>
      <c r="E19" s="22"/>
      <c r="F19" s="38">
        <f t="shared" ref="F19" si="11">ROUND(G19/(1+E19)*E19,2)</f>
        <v>0</v>
      </c>
      <c r="G19" s="69"/>
      <c r="H19" s="91">
        <v>42678</v>
      </c>
      <c r="I19" s="43">
        <v>-50000</v>
      </c>
      <c r="J19" s="28" t="s">
        <v>35</v>
      </c>
      <c r="K19" s="46" t="s">
        <v>53</v>
      </c>
      <c r="L19" s="30"/>
      <c r="M19" s="30"/>
      <c r="N19" s="6"/>
    </row>
    <row r="20" spans="1:14" s="1" customFormat="1" ht="18" customHeight="1">
      <c r="A20" s="90"/>
      <c r="B20" s="38">
        <f t="shared" ref="B20:B26" si="12">ROUND(G20/(1+E20),2)</f>
        <v>0</v>
      </c>
      <c r="C20" s="20"/>
      <c r="D20" s="21"/>
      <c r="E20" s="22"/>
      <c r="F20" s="38">
        <f t="shared" ref="F20:F26" si="13">ROUND(G20/(1+E20)*E20,2)</f>
        <v>0</v>
      </c>
      <c r="G20" s="69"/>
      <c r="H20" s="91">
        <v>42681</v>
      </c>
      <c r="I20" s="43">
        <v>47200</v>
      </c>
      <c r="J20" s="28" t="s">
        <v>35</v>
      </c>
      <c r="K20" s="46" t="s">
        <v>52</v>
      </c>
      <c r="L20" s="30"/>
      <c r="M20" s="30"/>
      <c r="N20" s="6"/>
    </row>
    <row r="21" spans="1:14" customFormat="1" ht="18" customHeight="1">
      <c r="A21" s="90"/>
      <c r="B21" s="38">
        <f>ROUND(G21/(1+E21),2)</f>
        <v>0</v>
      </c>
      <c r="C21" s="20"/>
      <c r="D21" s="21"/>
      <c r="E21" s="22"/>
      <c r="F21" s="38">
        <f>ROUND(G21/(1+E21)*E21,2)</f>
        <v>0</v>
      </c>
      <c r="G21" s="69"/>
      <c r="H21" s="91">
        <v>42755</v>
      </c>
      <c r="I21" s="43">
        <v>740000</v>
      </c>
      <c r="J21" s="28" t="s">
        <v>35</v>
      </c>
      <c r="K21" s="46" t="s">
        <v>57</v>
      </c>
      <c r="L21" s="30" t="s">
        <v>56</v>
      </c>
      <c r="M21" s="30"/>
      <c r="N21" s="6"/>
    </row>
    <row r="22" spans="1:14" s="1" customFormat="1" ht="18" customHeight="1">
      <c r="A22" s="90"/>
      <c r="B22" s="38">
        <f>ROUND(G22/(1+E22),2)</f>
        <v>0</v>
      </c>
      <c r="C22" s="20"/>
      <c r="D22" s="21"/>
      <c r="E22" s="22"/>
      <c r="F22" s="38">
        <f>ROUND(G22/(1+E22)*E22,2)</f>
        <v>0</v>
      </c>
      <c r="G22" s="69"/>
      <c r="H22" s="66">
        <v>43008</v>
      </c>
      <c r="I22" s="43">
        <v>263500</v>
      </c>
      <c r="J22" s="28" t="s">
        <v>35</v>
      </c>
      <c r="K22" s="46" t="s">
        <v>57</v>
      </c>
      <c r="L22" s="30" t="s">
        <v>56</v>
      </c>
      <c r="M22" s="30"/>
    </row>
    <row r="23" spans="1:14" s="1" customFormat="1" ht="18" customHeight="1">
      <c r="A23" s="19"/>
      <c r="B23" s="38">
        <f t="shared" ref="B23" si="14">ROUND(G23/(1+E23),2)</f>
        <v>0</v>
      </c>
      <c r="C23" s="20"/>
      <c r="D23" s="21"/>
      <c r="E23" s="22"/>
      <c r="F23" s="38">
        <f t="shared" ref="F23" si="15">ROUND(G23/(1+E23)*E23,2)</f>
        <v>0</v>
      </c>
      <c r="G23" s="69"/>
      <c r="H23" s="66">
        <v>43089</v>
      </c>
      <c r="I23" s="43">
        <v>50000</v>
      </c>
      <c r="J23" s="28" t="s">
        <v>35</v>
      </c>
      <c r="K23" s="46" t="s">
        <v>57</v>
      </c>
      <c r="L23" s="30" t="s">
        <v>56</v>
      </c>
      <c r="M23" s="30"/>
    </row>
    <row r="24" spans="1:14" s="1" customFormat="1" ht="18" customHeight="1">
      <c r="A24" s="90"/>
      <c r="B24" s="38">
        <f t="shared" si="12"/>
        <v>0</v>
      </c>
      <c r="C24" s="20"/>
      <c r="D24" s="21"/>
      <c r="E24" s="22"/>
      <c r="F24" s="38">
        <f t="shared" si="13"/>
        <v>0</v>
      </c>
      <c r="G24" s="69"/>
      <c r="H24" s="66" t="s">
        <v>58</v>
      </c>
      <c r="I24" s="43">
        <v>241500</v>
      </c>
      <c r="J24" s="28" t="s">
        <v>35</v>
      </c>
      <c r="K24" s="46" t="s">
        <v>57</v>
      </c>
      <c r="L24" s="30" t="s">
        <v>56</v>
      </c>
      <c r="M24" s="30"/>
      <c r="N24" s="6"/>
    </row>
    <row r="25" spans="1:14" s="1" customFormat="1" ht="18" customHeight="1">
      <c r="A25" s="90"/>
      <c r="B25" s="38">
        <f t="shared" si="12"/>
        <v>0</v>
      </c>
      <c r="C25" s="20"/>
      <c r="D25" s="21"/>
      <c r="E25" s="22"/>
      <c r="F25" s="38">
        <f t="shared" si="13"/>
        <v>0</v>
      </c>
      <c r="G25" s="69"/>
      <c r="H25" s="66" t="s">
        <v>58</v>
      </c>
      <c r="I25" s="43">
        <v>699655.46</v>
      </c>
      <c r="J25" s="28" t="s">
        <v>35</v>
      </c>
      <c r="K25" s="46" t="s">
        <v>57</v>
      </c>
      <c r="L25" s="30" t="s">
        <v>56</v>
      </c>
      <c r="M25" s="30"/>
      <c r="N25" s="6"/>
    </row>
    <row r="26" spans="1:14" s="1" customFormat="1" ht="18" customHeight="1">
      <c r="A26" s="90"/>
      <c r="B26" s="38">
        <f t="shared" si="12"/>
        <v>0</v>
      </c>
      <c r="C26" s="20"/>
      <c r="D26" s="21"/>
      <c r="E26" s="22"/>
      <c r="F26" s="38">
        <f t="shared" si="13"/>
        <v>0</v>
      </c>
      <c r="G26" s="69"/>
      <c r="H26" s="66"/>
      <c r="I26" s="43"/>
      <c r="J26" s="29"/>
      <c r="K26" s="46"/>
      <c r="L26" s="30"/>
      <c r="M26" s="30"/>
    </row>
    <row r="27" spans="1:14" s="1" customFormat="1" ht="18" customHeight="1">
      <c r="A27" s="90"/>
      <c r="B27" s="38">
        <f t="shared" si="8"/>
        <v>0</v>
      </c>
      <c r="C27" s="20"/>
      <c r="D27" s="21"/>
      <c r="E27" s="22"/>
      <c r="F27" s="38">
        <f t="shared" si="9"/>
        <v>0</v>
      </c>
      <c r="G27" s="69"/>
      <c r="H27" s="91"/>
      <c r="I27" s="43"/>
      <c r="J27" s="28"/>
      <c r="K27" s="46"/>
      <c r="L27" s="30"/>
      <c r="M27" s="30"/>
      <c r="N27" s="6"/>
    </row>
    <row r="28" spans="1:14" s="1" customFormat="1" ht="18" customHeight="1">
      <c r="A28" s="90"/>
      <c r="B28" s="38">
        <f t="shared" ref="B28" si="16">ROUND(G28/(1+E28),2)</f>
        <v>0</v>
      </c>
      <c r="C28" s="20"/>
      <c r="D28" s="21"/>
      <c r="E28" s="22"/>
      <c r="F28" s="38">
        <f t="shared" ref="F28" si="17">ROUND(G28/(1+E28)*E28,2)</f>
        <v>0</v>
      </c>
      <c r="G28" s="69"/>
      <c r="H28" s="66"/>
      <c r="I28" s="43"/>
      <c r="J28" s="29"/>
      <c r="K28" s="46"/>
      <c r="L28" s="30"/>
      <c r="M28" s="30"/>
      <c r="N28" s="6"/>
    </row>
    <row r="29" spans="1:14" s="1" customFormat="1" ht="18" customHeight="1">
      <c r="A29" s="90"/>
      <c r="B29" s="38">
        <f t="shared" ref="B29:B36" si="18">ROUND(G29/(1+E29),2)</f>
        <v>0</v>
      </c>
      <c r="C29" s="20"/>
      <c r="D29" s="21"/>
      <c r="E29" s="22"/>
      <c r="F29" s="38">
        <f t="shared" ref="F29:F36" si="19">ROUND(G29/(1+E29)*E29,2)</f>
        <v>0</v>
      </c>
      <c r="G29" s="69"/>
      <c r="H29" s="66"/>
      <c r="I29" s="43"/>
      <c r="J29" s="29"/>
      <c r="K29" s="46"/>
      <c r="L29" s="30"/>
      <c r="M29" s="30"/>
    </row>
    <row r="30" spans="1:14" s="1" customFormat="1" ht="18" customHeight="1">
      <c r="A30" s="90"/>
      <c r="B30" s="38">
        <f t="shared" si="18"/>
        <v>0</v>
      </c>
      <c r="C30" s="20"/>
      <c r="D30" s="21"/>
      <c r="E30" s="22"/>
      <c r="F30" s="38">
        <f t="shared" si="19"/>
        <v>0</v>
      </c>
      <c r="G30" s="69"/>
      <c r="H30" s="66"/>
      <c r="I30" s="43"/>
      <c r="J30" s="29"/>
      <c r="K30" s="46"/>
      <c r="L30" s="30"/>
      <c r="M30" s="30"/>
    </row>
    <row r="31" spans="1:14" s="1" customFormat="1" ht="18" customHeight="1">
      <c r="A31" s="90"/>
      <c r="B31" s="38">
        <f t="shared" si="18"/>
        <v>0</v>
      </c>
      <c r="C31" s="20"/>
      <c r="D31" s="21"/>
      <c r="E31" s="22"/>
      <c r="F31" s="38">
        <f t="shared" si="19"/>
        <v>0</v>
      </c>
      <c r="G31" s="69"/>
      <c r="H31" s="66"/>
      <c r="I31" s="43"/>
      <c r="J31" s="29"/>
      <c r="K31" s="46"/>
      <c r="L31" s="30"/>
      <c r="M31" s="30"/>
    </row>
    <row r="32" spans="1:14" s="1" customFormat="1" ht="18" customHeight="1" thickBot="1">
      <c r="A32" s="90"/>
      <c r="B32" s="38">
        <f t="shared" si="18"/>
        <v>0</v>
      </c>
      <c r="C32" s="20"/>
      <c r="D32" s="21"/>
      <c r="E32" s="22"/>
      <c r="F32" s="38">
        <f t="shared" si="19"/>
        <v>0</v>
      </c>
      <c r="G32" s="69"/>
      <c r="H32" s="97"/>
      <c r="I32" s="98"/>
      <c r="J32" s="99"/>
      <c r="K32" s="100"/>
      <c r="L32" s="101"/>
      <c r="M32" s="101"/>
    </row>
    <row r="33" spans="1:20" s="1" customFormat="1" ht="18" customHeight="1" thickTop="1">
      <c r="A33" s="90"/>
      <c r="B33" s="38">
        <f t="shared" si="18"/>
        <v>0</v>
      </c>
      <c r="C33" s="20"/>
      <c r="D33" s="21"/>
      <c r="E33" s="18"/>
      <c r="F33" s="38">
        <f t="shared" si="19"/>
        <v>0</v>
      </c>
      <c r="G33" s="69"/>
      <c r="H33" s="92"/>
      <c r="I33" s="93"/>
      <c r="J33" s="94"/>
      <c r="K33" s="95"/>
      <c r="L33" s="96"/>
      <c r="M33" s="96"/>
    </row>
    <row r="34" spans="1:20" s="1" customFormat="1" ht="18" customHeight="1">
      <c r="A34" s="90"/>
      <c r="B34" s="38">
        <f t="shared" si="18"/>
        <v>0</v>
      </c>
      <c r="C34" s="20"/>
      <c r="D34" s="21"/>
      <c r="E34" s="18"/>
      <c r="F34" s="38">
        <f t="shared" si="19"/>
        <v>0</v>
      </c>
      <c r="G34" s="69"/>
      <c r="H34" s="66"/>
      <c r="I34" s="43"/>
      <c r="J34" s="29"/>
      <c r="K34" s="46"/>
      <c r="L34" s="30"/>
      <c r="M34" s="30"/>
    </row>
    <row r="35" spans="1:20" s="1" customFormat="1" ht="18" customHeight="1">
      <c r="A35" s="90"/>
      <c r="B35" s="38">
        <f t="shared" si="18"/>
        <v>0</v>
      </c>
      <c r="C35" s="20"/>
      <c r="D35" s="21"/>
      <c r="E35" s="18"/>
      <c r="F35" s="38">
        <f t="shared" si="19"/>
        <v>0</v>
      </c>
      <c r="G35" s="69"/>
      <c r="H35" s="66"/>
      <c r="I35" s="44"/>
      <c r="J35" s="29"/>
      <c r="K35" s="46"/>
      <c r="L35" s="30"/>
      <c r="M35" s="30"/>
    </row>
    <row r="36" spans="1:20" s="1" customFormat="1" ht="18" customHeight="1">
      <c r="A36" s="90"/>
      <c r="B36" s="38">
        <f t="shared" si="18"/>
        <v>0</v>
      </c>
      <c r="C36" s="20"/>
      <c r="D36" s="21"/>
      <c r="E36" s="22"/>
      <c r="F36" s="38">
        <f t="shared" si="19"/>
        <v>0</v>
      </c>
      <c r="G36" s="69"/>
      <c r="H36" s="66"/>
      <c r="I36" s="43"/>
      <c r="J36" s="29"/>
      <c r="K36" s="46"/>
      <c r="L36" s="30"/>
      <c r="M36" s="30"/>
    </row>
    <row r="37" spans="1:20" s="1" customFormat="1" ht="18" customHeight="1">
      <c r="A37" s="19"/>
      <c r="B37" s="38">
        <f t="shared" ref="B37:B38" si="20">ROUND(G37/(1+E37),2)</f>
        <v>0</v>
      </c>
      <c r="C37" s="20"/>
      <c r="D37" s="21"/>
      <c r="E37" s="22"/>
      <c r="F37" s="38">
        <f t="shared" ref="F37:F44" si="21">ROUND(G37/(1+E37)*E37,2)</f>
        <v>0</v>
      </c>
      <c r="G37" s="69"/>
      <c r="H37" s="66"/>
      <c r="I37" s="43"/>
      <c r="J37" s="29"/>
      <c r="K37" s="46"/>
      <c r="L37" s="30"/>
      <c r="M37" s="30"/>
    </row>
    <row r="38" spans="1:20" s="1" customFormat="1" ht="18" customHeight="1">
      <c r="A38" s="19"/>
      <c r="B38" s="38">
        <f t="shared" si="20"/>
        <v>0</v>
      </c>
      <c r="C38" s="20"/>
      <c r="D38" s="21"/>
      <c r="E38" s="22"/>
      <c r="F38" s="38">
        <f t="shared" si="21"/>
        <v>0</v>
      </c>
      <c r="G38" s="69"/>
      <c r="H38" s="66" t="s">
        <v>58</v>
      </c>
      <c r="I38" s="43">
        <v>500</v>
      </c>
      <c r="J38" s="29" t="s">
        <v>37</v>
      </c>
      <c r="K38" s="46" t="s">
        <v>51</v>
      </c>
      <c r="L38" s="30"/>
      <c r="M38" s="30"/>
    </row>
    <row r="39" spans="1:20" s="1" customFormat="1" ht="18" customHeight="1">
      <c r="A39" s="19"/>
      <c r="B39" s="38">
        <f t="shared" ref="B39:B40" si="22">ROUND(G39/(1+E39),2)</f>
        <v>0</v>
      </c>
      <c r="C39" s="20"/>
      <c r="D39" s="21"/>
      <c r="E39" s="22"/>
      <c r="F39" s="38">
        <f t="shared" si="21"/>
        <v>0</v>
      </c>
      <c r="G39" s="69"/>
      <c r="H39" s="66">
        <v>43089</v>
      </c>
      <c r="I39" s="43">
        <v>-50000</v>
      </c>
      <c r="J39" s="29" t="s">
        <v>38</v>
      </c>
      <c r="K39" s="46" t="s">
        <v>50</v>
      </c>
      <c r="L39" s="30"/>
      <c r="M39" s="30"/>
    </row>
    <row r="40" spans="1:20" s="1" customFormat="1" ht="18" customHeight="1">
      <c r="A40" s="19"/>
      <c r="B40" s="38">
        <f t="shared" si="22"/>
        <v>0</v>
      </c>
      <c r="C40" s="20"/>
      <c r="D40" s="21"/>
      <c r="E40" s="22"/>
      <c r="F40" s="38">
        <f t="shared" si="21"/>
        <v>0</v>
      </c>
      <c r="G40" s="69"/>
      <c r="H40" s="66">
        <v>43008</v>
      </c>
      <c r="I40" s="43">
        <v>50000</v>
      </c>
      <c r="J40" s="29" t="s">
        <v>38</v>
      </c>
      <c r="K40" s="46" t="s">
        <v>49</v>
      </c>
      <c r="L40" s="30"/>
      <c r="M40" s="30"/>
    </row>
    <row r="41" spans="1:20" s="1" customFormat="1" ht="18" customHeight="1">
      <c r="A41" s="19"/>
      <c r="B41" s="38">
        <f t="shared" ref="B41:B44" si="23">ROUND(G41/(1+E41),2)</f>
        <v>0</v>
      </c>
      <c r="C41" s="20"/>
      <c r="D41" s="21"/>
      <c r="E41" s="22"/>
      <c r="F41" s="38">
        <f t="shared" si="21"/>
        <v>0</v>
      </c>
      <c r="G41" s="69"/>
      <c r="H41" s="66">
        <v>43008</v>
      </c>
      <c r="I41" s="43">
        <v>-2500</v>
      </c>
      <c r="J41" s="29" t="s">
        <v>37</v>
      </c>
      <c r="K41" s="46" t="s">
        <v>48</v>
      </c>
      <c r="L41" s="30"/>
      <c r="M41" s="30"/>
    </row>
    <row r="42" spans="1:20" s="1" customFormat="1" ht="18" customHeight="1">
      <c r="A42" s="19"/>
      <c r="B42" s="38">
        <f t="shared" si="23"/>
        <v>0</v>
      </c>
      <c r="C42" s="20"/>
      <c r="D42" s="21"/>
      <c r="E42" s="22"/>
      <c r="F42" s="38">
        <f t="shared" si="21"/>
        <v>0</v>
      </c>
      <c r="G42" s="69"/>
      <c r="H42" s="91">
        <v>42681</v>
      </c>
      <c r="I42" s="43">
        <v>2800</v>
      </c>
      <c r="J42" s="29" t="s">
        <v>37</v>
      </c>
      <c r="K42" s="46" t="s">
        <v>47</v>
      </c>
      <c r="L42" s="30"/>
      <c r="M42" s="30"/>
    </row>
    <row r="43" spans="1:20" s="1" customFormat="1" ht="18" customHeight="1">
      <c r="A43" s="19"/>
      <c r="B43" s="38">
        <f t="shared" si="23"/>
        <v>0</v>
      </c>
      <c r="C43" s="20"/>
      <c r="D43" s="21"/>
      <c r="E43" s="22"/>
      <c r="F43" s="38">
        <f t="shared" si="21"/>
        <v>0</v>
      </c>
      <c r="G43" s="69"/>
      <c r="H43" s="66">
        <v>42517</v>
      </c>
      <c r="I43" s="43">
        <v>500</v>
      </c>
      <c r="J43" s="29" t="s">
        <v>37</v>
      </c>
      <c r="K43" s="46" t="s">
        <v>46</v>
      </c>
      <c r="L43" s="30"/>
      <c r="M43" s="30"/>
    </row>
    <row r="44" spans="1:20" s="1" customFormat="1" ht="9" customHeight="1">
      <c r="A44" s="53"/>
      <c r="B44" s="42">
        <f t="shared" si="23"/>
        <v>0</v>
      </c>
      <c r="C44" s="54"/>
      <c r="D44" s="55"/>
      <c r="E44" s="56"/>
      <c r="F44" s="42">
        <f t="shared" si="21"/>
        <v>0</v>
      </c>
      <c r="G44" s="69"/>
      <c r="H44" s="67"/>
      <c r="I44" s="57"/>
      <c r="J44" s="52"/>
      <c r="K44" s="58"/>
      <c r="L44" s="59"/>
      <c r="M44" s="59"/>
      <c r="T44" s="1" t="s">
        <v>30</v>
      </c>
    </row>
    <row r="45" spans="1:20" ht="18" customHeight="1">
      <c r="A45" s="33" t="s">
        <v>34</v>
      </c>
      <c r="B45" s="39">
        <f>SUM(B18:B44)</f>
        <v>0</v>
      </c>
      <c r="C45" s="15"/>
      <c r="D45" s="23"/>
      <c r="E45" s="23"/>
      <c r="F45" s="40">
        <f>SUM(F18:F44)</f>
        <v>0</v>
      </c>
      <c r="G45" s="64">
        <f>SUM(G18:G44)</f>
        <v>0</v>
      </c>
      <c r="H45" s="70"/>
      <c r="I45" s="71">
        <f>SUM(I18:I44)</f>
        <v>2559655.46</v>
      </c>
      <c r="J45" s="72"/>
      <c r="K45" s="47"/>
      <c r="L45" s="16"/>
      <c r="M45" s="16"/>
    </row>
    <row r="46" spans="1:20" ht="18" customHeight="1">
      <c r="A46" s="102" t="s">
        <v>31</v>
      </c>
      <c r="B46" s="103">
        <f>B15*(1-F3/0.25)-B45</f>
        <v>2621024.7184466016</v>
      </c>
      <c r="C46" s="74"/>
      <c r="D46" s="74"/>
      <c r="E46" s="74"/>
      <c r="F46" s="103">
        <f>F15-F45-M15</f>
        <v>0</v>
      </c>
      <c r="G46" s="81"/>
      <c r="H46" s="75" t="s">
        <v>32</v>
      </c>
      <c r="I46" s="124">
        <f>I15-I47-I48-I49-I50</f>
        <v>0</v>
      </c>
      <c r="J46" s="76"/>
      <c r="K46" s="32"/>
    </row>
    <row r="47" spans="1:20" ht="18" customHeight="1">
      <c r="A47" s="24"/>
      <c r="B47" s="41"/>
      <c r="C47" s="24"/>
      <c r="D47" s="25"/>
      <c r="E47" s="25"/>
      <c r="F47" s="41"/>
      <c r="G47" s="41"/>
      <c r="H47" s="104" t="s">
        <v>41</v>
      </c>
      <c r="I47" s="45">
        <f>SUMIFS(I18:I44,J18:J44,J47)</f>
        <v>2558355.46</v>
      </c>
      <c r="J47" s="34" t="s">
        <v>35</v>
      </c>
      <c r="K47" s="32"/>
    </row>
    <row r="48" spans="1:20" ht="18" customHeight="1">
      <c r="A48" s="24"/>
      <c r="B48" s="41"/>
      <c r="C48" s="24"/>
      <c r="D48" s="25"/>
      <c r="E48" s="25"/>
      <c r="F48" s="41"/>
      <c r="G48" s="41"/>
      <c r="H48" s="104"/>
      <c r="I48" s="45">
        <f>SUMIFS(I18:I44,J18:J44,J48)</f>
        <v>1300</v>
      </c>
      <c r="J48" s="34" t="s">
        <v>37</v>
      </c>
      <c r="K48" s="32"/>
    </row>
    <row r="49" spans="1:11" ht="18" customHeight="1">
      <c r="A49" s="24"/>
      <c r="B49" s="41"/>
      <c r="C49" s="24"/>
      <c r="D49" s="25"/>
      <c r="E49" s="25"/>
      <c r="F49" s="41"/>
      <c r="G49" s="41"/>
      <c r="H49" s="104"/>
      <c r="I49" s="45">
        <f>SUMIFS(I18:I44,J18:J44,J49)</f>
        <v>0</v>
      </c>
      <c r="J49" s="34" t="s">
        <v>38</v>
      </c>
      <c r="K49" s="32"/>
    </row>
    <row r="50" spans="1:11" ht="18" customHeight="1">
      <c r="A50" s="24"/>
      <c r="B50" s="41"/>
      <c r="C50" s="24"/>
      <c r="D50" s="25"/>
      <c r="E50" s="25"/>
      <c r="F50" s="41"/>
      <c r="G50" s="41"/>
      <c r="H50" s="104"/>
      <c r="I50" s="45">
        <f>SUMIFS(I18:I44,J18:J44,J50)</f>
        <v>0</v>
      </c>
      <c r="J50" s="34" t="s">
        <v>39</v>
      </c>
      <c r="K50" s="32"/>
    </row>
    <row r="51" spans="1:11" ht="18" customHeight="1">
      <c r="A51" s="24"/>
      <c r="B51" s="41"/>
      <c r="C51" s="24"/>
      <c r="D51" s="25"/>
      <c r="E51" s="25"/>
      <c r="F51" s="41"/>
      <c r="G51" s="41"/>
      <c r="H51" s="104"/>
      <c r="I51" s="45">
        <f>SUMIFS(I18:I44,J18:J44,J51)</f>
        <v>0</v>
      </c>
      <c r="J51" s="34" t="s">
        <v>42</v>
      </c>
      <c r="K51" s="32"/>
    </row>
    <row r="52" spans="1:11" ht="18" customHeight="1">
      <c r="A52" s="24"/>
      <c r="B52" s="41"/>
      <c r="C52" s="24"/>
      <c r="D52" s="25"/>
      <c r="E52" s="25"/>
      <c r="F52" s="41"/>
      <c r="G52" s="41"/>
      <c r="H52" s="104"/>
      <c r="I52" s="45">
        <f>SUMIFS(I18:I44,J18:J44,J52)</f>
        <v>0</v>
      </c>
      <c r="J52" s="34" t="s">
        <v>40</v>
      </c>
      <c r="K52" s="32"/>
    </row>
    <row r="53" spans="1:11" ht="18" customHeight="1">
      <c r="A53" s="24"/>
      <c r="B53" s="41"/>
      <c r="C53" s="24"/>
      <c r="D53" s="25"/>
      <c r="E53" s="25"/>
      <c r="F53" s="41"/>
      <c r="G53" s="41"/>
      <c r="H53" s="104"/>
      <c r="I53" s="45">
        <f>SUMIFS(I18:I44,J18:J44,J53)</f>
        <v>0</v>
      </c>
      <c r="J53" s="34" t="s">
        <v>36</v>
      </c>
      <c r="K53" s="32"/>
    </row>
    <row r="54" spans="1:11">
      <c r="C54" s="2"/>
    </row>
    <row r="55" spans="1:11">
      <c r="C55" s="2"/>
    </row>
    <row r="56" spans="1:11">
      <c r="C56" s="2"/>
    </row>
    <row r="57" spans="1:11">
      <c r="C57" s="2"/>
    </row>
    <row r="58" spans="1:11">
      <c r="C58" s="2"/>
    </row>
    <row r="59" spans="1:11">
      <c r="C59" s="2"/>
    </row>
    <row r="60" spans="1:11">
      <c r="C60" s="2"/>
    </row>
    <row r="61" spans="1:11">
      <c r="C61" s="2"/>
    </row>
  </sheetData>
  <mergeCells count="10">
    <mergeCell ref="H47:H53"/>
    <mergeCell ref="A1:J1"/>
    <mergeCell ref="H2:J2"/>
    <mergeCell ref="C5:D5"/>
    <mergeCell ref="E5:F5"/>
    <mergeCell ref="A5:A6"/>
    <mergeCell ref="B5:B6"/>
    <mergeCell ref="G5:G6"/>
    <mergeCell ref="H3:J3"/>
    <mergeCell ref="H5:J5"/>
  </mergeCells>
  <phoneticPr fontId="8" type="noConversion"/>
  <pageMargins left="0.235416666666667" right="0.235416666666667" top="0.31388888888888899" bottom="0.15625" header="0.31388888888888899" footer="0.31388888888888899"/>
  <pageSetup paperSize="9" orientation="landscape" verticalDpi="180" r:id="rId1"/>
  <ignoredErrors>
    <ignoredError sqref="I4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微软用户</cp:lastModifiedBy>
  <cp:lastPrinted>2024-04-09T00:55:04Z</cp:lastPrinted>
  <dcterms:created xsi:type="dcterms:W3CDTF">2016-07-12T06:03:00Z</dcterms:created>
  <dcterms:modified xsi:type="dcterms:W3CDTF">2025-07-23T06:23:50Z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2EF5BD431C0C407591C5A465B7AB73EC_13</vt:lpwstr>
  </property>
</Properties>
</file>