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5"/>
  </bookViews>
  <sheets>
    <sheet name="2678  铜陵市铜港路绿化工程" sheetId="1" r:id="rId1"/>
    <sheet name="2678  铜陵市铜港路绿化工程 (2)" sheetId="2" r:id="rId2"/>
    <sheet name="2678  铜陵市铜港路绿化工程 (3)" sheetId="3" r:id="rId3"/>
    <sheet name="2678  铜陵市铜港路绿化工程 (4)" sheetId="4" r:id="rId4"/>
    <sheet name="5" sheetId="5" r:id="rId5"/>
    <sheet name="6" sheetId="7" r:id="rId6"/>
    <sheet name="Sheet1" sheetId="6" r:id="rId7"/>
  </sheets>
  <calcPr calcId="144525"/>
</workbook>
</file>

<file path=xl/sharedStrings.xml><?xml version="1.0" encoding="utf-8"?>
<sst xmlns="http://schemas.openxmlformats.org/spreadsheetml/2006/main" count="348" uniqueCount="83">
  <si>
    <t xml:space="preserve"> 合作工程款支付证书</t>
  </si>
  <si>
    <t>CD2016-010</t>
  </si>
  <si>
    <t>工程名称</t>
  </si>
  <si>
    <t>铜陵市铜港路绿化工程</t>
  </si>
  <si>
    <t>合作单位</t>
  </si>
  <si>
    <t>陈应生13905625595</t>
  </si>
  <si>
    <t>CD201515</t>
  </si>
  <si>
    <t>麻阳苗族自治县兰长公路兰村段改造工程（A1标段）</t>
  </si>
  <si>
    <t>2015.4.17</t>
  </si>
  <si>
    <t>甘晟轩13875837583</t>
  </si>
  <si>
    <t>中标通知书
原件在合肥</t>
  </si>
  <si>
    <t>合同金额</t>
  </si>
  <si>
    <t>（2015-12-26中标）</t>
  </si>
  <si>
    <t>ERP编号</t>
  </si>
  <si>
    <t>投保金说明、履保金说明、招投标费用说明</t>
  </si>
  <si>
    <t xml:space="preserve">到帐工程款10万，办理手续
</t>
  </si>
  <si>
    <t>次数</t>
  </si>
  <si>
    <t>工程款到账时间</t>
  </si>
  <si>
    <t>到账金额（元）</t>
  </si>
  <si>
    <t>扣管理费3%</t>
  </si>
  <si>
    <t>代扣税金</t>
  </si>
  <si>
    <t>代扣其它款</t>
  </si>
  <si>
    <t>实际支付金额(元)</t>
  </si>
  <si>
    <t>个1%</t>
  </si>
  <si>
    <t>无成本票，暂扣2.2万。</t>
  </si>
  <si>
    <t>外经证</t>
  </si>
  <si>
    <t>本  次</t>
  </si>
  <si>
    <t>已提供成本票，退还上次暂扣的2.2万。</t>
  </si>
  <si>
    <t>2016.2.15，詹克武参加建投表彰大会，出场费600车费600</t>
  </si>
  <si>
    <t>扣款明细？？？？</t>
  </si>
  <si>
    <t>1.中标通知书、合同、税票、借条原件提供否？</t>
  </si>
  <si>
    <t>2、有无项目章？</t>
  </si>
  <si>
    <t>3、有无以公司名义签定的材料采购合同及收据？</t>
  </si>
  <si>
    <t>4、有无外经证？。</t>
  </si>
  <si>
    <t>合计</t>
  </si>
  <si>
    <t>退还提前收取的管理费（NO.8）115107.38元</t>
  </si>
  <si>
    <t>本次支付  金额</t>
  </si>
  <si>
    <t>支付账号</t>
  </si>
  <si>
    <t>陈应生 中国工商银行铜陵市牡丹支行</t>
  </si>
  <si>
    <t xml:space="preserve"> 2.税票财务自开，无成本票。</t>
  </si>
  <si>
    <t>信  息：</t>
  </si>
  <si>
    <t>6222  0813  0800  0781  602</t>
  </si>
  <si>
    <t>1.议标无中标通知书</t>
  </si>
  <si>
    <t>1、中标通知书、合同原件已提供； 2 、本次借条原件、工程款税票、成本发票已提供。</t>
  </si>
  <si>
    <t>申请部门
意见</t>
  </si>
  <si>
    <t>1.中标通知书及施工合同原件在庐江；           2、此次无借条。</t>
  </si>
  <si>
    <t>合同、中标通知书和借条的原件都在庐江。(安文件志、钱会计)</t>
  </si>
  <si>
    <t>1.中标通知书、合同原件已提供（安文志）；2.借条、税票原件已提供（钱玉荣）；3、无项目章  4、无以公司名义签定的材料采购合同及收据。5、有外经证？。（此项目外经证已交***）</t>
  </si>
  <si>
    <t>项目管理
意见</t>
  </si>
  <si>
    <t>何总、朱总已同意支付（附表背面截图）。</t>
  </si>
  <si>
    <t>材料齐全（见第11次付款证书）。</t>
  </si>
  <si>
    <t>财务审核
意见</t>
  </si>
  <si>
    <t>此次工程款到帐确认：</t>
  </si>
  <si>
    <t xml:space="preserve">       成本票确认：</t>
  </si>
  <si>
    <t>质安稽查
意见</t>
  </si>
  <si>
    <t>总经理审批</t>
  </si>
  <si>
    <t xml:space="preserve"> 工程款支付证书</t>
  </si>
  <si>
    <r>
      <rPr>
        <sz val="11"/>
        <rFont val="宋体"/>
        <charset val="134"/>
      </rPr>
      <t>已提供成本票，退还上次暂扣的2.2万。</t>
    </r>
    <r>
      <rPr>
        <b/>
        <sz val="11"/>
        <color rgb="FF7030A0"/>
        <rFont val="宋体"/>
        <charset val="134"/>
      </rPr>
      <t>（注：2.2万第3次再次重扣）</t>
    </r>
  </si>
  <si>
    <t>进度管理费3% + 第2次退还的2.2万再次扣  +  2017.1.22办理外经证500</t>
  </si>
  <si>
    <t>铜陵市铜港路绿化工程（及其燃气管道占用绿化买断项目）</t>
  </si>
  <si>
    <r>
      <rPr>
        <b/>
        <sz val="16"/>
        <color rgb="FFFF0000"/>
        <rFont val="宋体"/>
        <charset val="134"/>
      </rPr>
      <t xml:space="preserve">本  次  </t>
    </r>
    <r>
      <rPr>
        <sz val="10"/>
        <color rgb="FFFF0000"/>
        <rFont val="宋体"/>
        <charset val="134"/>
      </rPr>
      <t>铜港路绿化项目中燃气管道占用绿化买断项目</t>
    </r>
  </si>
  <si>
    <t>承兑汇票</t>
  </si>
  <si>
    <t>承兑汇票：</t>
  </si>
  <si>
    <t>注：费用不足部分现金交付后再取承兑。</t>
  </si>
  <si>
    <t>2017.3.20办理外经证费用500.</t>
  </si>
  <si>
    <r>
      <rPr>
        <sz val="11"/>
        <color rgb="FF00B050"/>
        <rFont val="宋体"/>
        <charset val="134"/>
      </rPr>
      <t xml:space="preserve">1.中标通知书及施工合同、买断项目协议原件在庐江；   </t>
    </r>
    <r>
      <rPr>
        <sz val="11"/>
        <color rgb="FFFF0000"/>
        <rFont val="宋体"/>
        <charset val="134"/>
      </rPr>
      <t xml:space="preserve">        2、此次借条已提供。？？</t>
    </r>
  </si>
  <si>
    <r>
      <rPr>
        <b/>
        <sz val="10"/>
        <rFont val="宋体"/>
        <charset val="134"/>
      </rPr>
      <t>本次</t>
    </r>
    <r>
      <rPr>
        <sz val="10"/>
        <rFont val="宋体"/>
        <charset val="134"/>
      </rPr>
      <t>铜港路绿化项目中燃气管道占用绿化买断项目</t>
    </r>
  </si>
  <si>
    <t>150+18+30</t>
  </si>
  <si>
    <t>本次</t>
  </si>
  <si>
    <t>2017.8.2核销外经证费用500  +2018.3.5办理涉税事项报告表费用500</t>
  </si>
  <si>
    <t>-</t>
  </si>
  <si>
    <t>付材料</t>
  </si>
  <si>
    <t>详见报销</t>
  </si>
  <si>
    <r>
      <rPr>
        <sz val="11"/>
        <color rgb="FF00B050"/>
        <rFont val="宋体"/>
        <charset val="134"/>
      </rPr>
      <t xml:space="preserve">1.中标通知书及施工合同、买断项目协议、绿化项目的竣工验收报告原件在庐江；   </t>
    </r>
    <r>
      <rPr>
        <sz val="11"/>
        <color rgb="FFFF0000"/>
        <rFont val="宋体"/>
        <charset val="134"/>
      </rPr>
      <t xml:space="preserve">        </t>
    </r>
  </si>
  <si>
    <t>董事长审批</t>
  </si>
  <si>
    <t>初审价2700785.66+257130元赔偿款</t>
  </si>
  <si>
    <t>剩余</t>
  </si>
  <si>
    <t>手续费</t>
  </si>
  <si>
    <t>查全斌</t>
  </si>
  <si>
    <r>
      <rPr>
        <sz val="11"/>
        <color rgb="FF00B050"/>
        <rFont val="宋体"/>
        <charset val="134"/>
      </rPr>
      <t xml:space="preserve">1.中标通知书及施工合同、买断项目协议、绿化项目的竣工验收报告原件、在庐江；   </t>
    </r>
    <r>
      <rPr>
        <sz val="11"/>
        <color rgb="FFFF0000"/>
        <rFont val="宋体"/>
        <charset val="134"/>
      </rPr>
      <t xml:space="preserve">        </t>
    </r>
  </si>
  <si>
    <t>终审价2689038.06+257130元赔偿款</t>
  </si>
  <si>
    <r>
      <rPr>
        <sz val="11"/>
        <color rgb="FF00B050"/>
        <rFont val="宋体"/>
        <charset val="134"/>
      </rPr>
      <t xml:space="preserve">1.中标通知书及施工合同、买断项目协议、绿化项目的竣工验收报告、审计报告原件。   </t>
    </r>
    <r>
      <rPr>
        <sz val="11"/>
        <color rgb="FFFF0000"/>
        <rFont val="宋体"/>
        <charset val="134"/>
      </rPr>
      <t xml:space="preserve">        </t>
    </r>
  </si>
  <si>
    <t xml:space="preserve"> 工程款收款明细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</si>
</sst>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</numFmts>
  <fonts count="54"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u/>
      <sz val="12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indexed="8"/>
      <name val="宋体"/>
      <charset val="134"/>
    </font>
    <font>
      <sz val="12"/>
      <color rgb="FFFF0000"/>
      <name val="宋体"/>
      <charset val="134"/>
    </font>
    <font>
      <sz val="12"/>
      <color rgb="FFFFC000"/>
      <name val="宋体"/>
      <charset val="134"/>
    </font>
    <font>
      <b/>
      <sz val="16"/>
      <color rgb="FFFF0000"/>
      <name val="宋体"/>
      <charset val="134"/>
    </font>
    <font>
      <sz val="12"/>
      <name val="宋体"/>
      <charset val="134"/>
    </font>
    <font>
      <sz val="18"/>
      <color indexed="8"/>
      <name val="宋体"/>
      <charset val="134"/>
    </font>
    <font>
      <sz val="12"/>
      <color rgb="FF000000"/>
      <name val="Arial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</font>
    <font>
      <sz val="14"/>
      <color indexed="8"/>
      <name val="宋体"/>
      <charset val="134"/>
    </font>
    <font>
      <sz val="11"/>
      <color rgb="FF00B050"/>
      <name val="宋体"/>
      <charset val="134"/>
    </font>
    <font>
      <b/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4"/>
      <color rgb="FFFF0000"/>
      <name val="宋体"/>
      <charset val="134"/>
    </font>
    <font>
      <sz val="12"/>
      <color rgb="FF7030A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7030A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22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17" borderId="24" applyNumberFormat="0" applyFon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6" fillId="25" borderId="27" applyNumberFormat="0" applyAlignment="0" applyProtection="0">
      <alignment vertical="center"/>
    </xf>
    <xf numFmtId="0" fontId="47" fillId="25" borderId="22" applyNumberFormat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6" fillId="0" borderId="0"/>
    <xf numFmtId="0" fontId="33" fillId="3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</cellStyleXfs>
  <cellXfs count="20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52" applyFont="1" applyAlignment="1">
      <alignment horizontal="center" vertical="center"/>
    </xf>
    <xf numFmtId="0" fontId="0" fillId="0" borderId="0" xfId="52" applyFont="1">
      <alignment vertical="center"/>
    </xf>
    <xf numFmtId="0" fontId="4" fillId="0" borderId="1" xfId="52" applyFont="1" applyBorder="1" applyAlignment="1">
      <alignment vertical="center"/>
    </xf>
    <xf numFmtId="0" fontId="5" fillId="0" borderId="1" xfId="52" applyFont="1" applyBorder="1" applyAlignment="1">
      <alignment horizontal="center" vertical="center"/>
    </xf>
    <xf numFmtId="0" fontId="6" fillId="0" borderId="1" xfId="52" applyFont="1" applyBorder="1" applyAlignment="1">
      <alignment horizontal="center" vertical="center"/>
    </xf>
    <xf numFmtId="0" fontId="7" fillId="0" borderId="1" xfId="52" applyFont="1" applyBorder="1" applyAlignment="1">
      <alignment horizontal="left" vertical="center"/>
    </xf>
    <xf numFmtId="0" fontId="8" fillId="0" borderId="2" xfId="52" applyFont="1" applyBorder="1" applyAlignment="1">
      <alignment horizontal="center" vertical="center" wrapText="1"/>
    </xf>
    <xf numFmtId="0" fontId="8" fillId="0" borderId="3" xfId="52" applyFont="1" applyBorder="1" applyAlignment="1">
      <alignment horizontal="center" vertical="center" wrapText="1"/>
    </xf>
    <xf numFmtId="0" fontId="9" fillId="0" borderId="2" xfId="52" applyFont="1" applyBorder="1" applyAlignment="1">
      <alignment horizontal="center" vertical="center" wrapText="1" shrinkToFit="1"/>
    </xf>
    <xf numFmtId="0" fontId="9" fillId="0" borderId="4" xfId="52" applyFont="1" applyBorder="1" applyAlignment="1">
      <alignment horizontal="center" vertical="center" shrinkToFit="1"/>
    </xf>
    <xf numFmtId="0" fontId="9" fillId="0" borderId="3" xfId="52" applyFont="1" applyBorder="1" applyAlignment="1">
      <alignment horizontal="center" vertical="center" shrinkToFit="1"/>
    </xf>
    <xf numFmtId="0" fontId="10" fillId="0" borderId="2" xfId="52" applyFont="1" applyBorder="1" applyAlignment="1">
      <alignment horizontal="center" vertical="center" wrapText="1"/>
    </xf>
    <xf numFmtId="0" fontId="10" fillId="0" borderId="3" xfId="52" applyFont="1" applyBorder="1" applyAlignment="1">
      <alignment horizontal="center" vertical="center" wrapText="1"/>
    </xf>
    <xf numFmtId="176" fontId="11" fillId="0" borderId="5" xfId="52" applyNumberFormat="1" applyFont="1" applyBorder="1" applyAlignment="1">
      <alignment horizontal="right" vertical="center" shrinkToFit="1"/>
    </xf>
    <xf numFmtId="0" fontId="10" fillId="0" borderId="4" xfId="52" applyFont="1" applyBorder="1" applyAlignment="1">
      <alignment horizontal="center" vertical="center" wrapText="1"/>
    </xf>
    <xf numFmtId="0" fontId="12" fillId="0" borderId="6" xfId="52" applyFont="1" applyBorder="1" applyAlignment="1">
      <alignment horizontal="center" vertical="center" wrapText="1"/>
    </xf>
    <xf numFmtId="0" fontId="12" fillId="0" borderId="7" xfId="52" applyFont="1" applyBorder="1" applyAlignment="1">
      <alignment horizontal="center" vertical="center" wrapText="1"/>
    </xf>
    <xf numFmtId="0" fontId="8" fillId="0" borderId="6" xfId="52" applyFont="1" applyBorder="1" applyAlignment="1">
      <alignment horizontal="center" vertical="center" wrapText="1"/>
    </xf>
    <xf numFmtId="0" fontId="8" fillId="0" borderId="8" xfId="52" applyFont="1" applyBorder="1" applyAlignment="1">
      <alignment horizontal="center" vertical="center" wrapText="1"/>
    </xf>
    <xf numFmtId="0" fontId="12" fillId="0" borderId="9" xfId="52" applyFont="1" applyBorder="1" applyAlignment="1">
      <alignment horizontal="center" vertical="center" wrapText="1"/>
    </xf>
    <xf numFmtId="0" fontId="12" fillId="0" borderId="10" xfId="52" applyFont="1" applyBorder="1" applyAlignment="1">
      <alignment horizontal="center" vertical="center" wrapText="1"/>
    </xf>
    <xf numFmtId="0" fontId="8" fillId="0" borderId="9" xfId="52" applyFont="1" applyBorder="1" applyAlignment="1">
      <alignment horizontal="center" vertical="center" wrapText="1"/>
    </xf>
    <xf numFmtId="0" fontId="8" fillId="0" borderId="0" xfId="52" applyFont="1" applyBorder="1" applyAlignment="1">
      <alignment horizontal="center" vertical="center" wrapText="1"/>
    </xf>
    <xf numFmtId="0" fontId="0" fillId="0" borderId="5" xfId="52" applyFont="1" applyBorder="1" applyAlignment="1">
      <alignment horizontal="center" vertical="center" wrapText="1"/>
    </xf>
    <xf numFmtId="0" fontId="8" fillId="0" borderId="5" xfId="52" applyFont="1" applyBorder="1" applyAlignment="1">
      <alignment horizontal="center" vertical="center" wrapText="1"/>
    </xf>
    <xf numFmtId="0" fontId="8" fillId="2" borderId="2" xfId="52" applyFont="1" applyFill="1" applyBorder="1" applyAlignment="1">
      <alignment horizontal="center" vertical="center" wrapText="1"/>
    </xf>
    <xf numFmtId="0" fontId="8" fillId="0" borderId="7" xfId="52" applyFont="1" applyBorder="1" applyAlignment="1">
      <alignment horizontal="center" vertical="center" wrapText="1"/>
    </xf>
    <xf numFmtId="0" fontId="1" fillId="0" borderId="5" xfId="52" applyFont="1" applyBorder="1" applyAlignment="1">
      <alignment horizontal="center" vertical="center" wrapText="1"/>
    </xf>
    <xf numFmtId="14" fontId="10" fillId="0" borderId="5" xfId="52" applyNumberFormat="1" applyFont="1" applyBorder="1" applyAlignment="1">
      <alignment horizontal="left" vertical="center" wrapText="1"/>
    </xf>
    <xf numFmtId="176" fontId="10" fillId="0" borderId="5" xfId="52" applyNumberFormat="1" applyFont="1" applyBorder="1" applyAlignment="1">
      <alignment horizontal="right" vertical="center" wrapText="1"/>
    </xf>
    <xf numFmtId="176" fontId="13" fillId="2" borderId="5" xfId="52" applyNumberFormat="1" applyFont="1" applyFill="1" applyBorder="1" applyAlignment="1">
      <alignment horizontal="right" vertical="center" wrapText="1"/>
    </xf>
    <xf numFmtId="177" fontId="1" fillId="2" borderId="5" xfId="52" applyNumberFormat="1" applyFont="1" applyFill="1" applyBorder="1" applyAlignment="1">
      <alignment horizontal="center" vertical="center"/>
    </xf>
    <xf numFmtId="176" fontId="10" fillId="2" borderId="5" xfId="52" applyNumberFormat="1" applyFont="1" applyFill="1" applyBorder="1" applyAlignment="1">
      <alignment horizontal="right" vertical="center" wrapText="1"/>
    </xf>
    <xf numFmtId="176" fontId="10" fillId="2" borderId="5" xfId="52" applyNumberFormat="1" applyFont="1" applyFill="1" applyBorder="1" applyAlignment="1">
      <alignment horizontal="right" vertical="center"/>
    </xf>
    <xf numFmtId="176" fontId="14" fillId="2" borderId="5" xfId="52" applyNumberFormat="1" applyFont="1" applyFill="1" applyBorder="1" applyAlignment="1">
      <alignment horizontal="right" vertical="center" wrapText="1"/>
    </xf>
    <xf numFmtId="0" fontId="10" fillId="0" borderId="5" xfId="52" applyFont="1" applyBorder="1" applyAlignment="1">
      <alignment horizontal="center" vertical="center" wrapText="1"/>
    </xf>
    <xf numFmtId="176" fontId="1" fillId="2" borderId="5" xfId="52" applyNumberFormat="1" applyFont="1" applyFill="1" applyBorder="1" applyAlignment="1">
      <alignment horizontal="left" vertical="center"/>
    </xf>
    <xf numFmtId="14" fontId="13" fillId="0" borderId="5" xfId="52" applyNumberFormat="1" applyFont="1" applyBorder="1" applyAlignment="1">
      <alignment horizontal="left" vertical="center" wrapText="1"/>
    </xf>
    <xf numFmtId="176" fontId="13" fillId="0" borderId="5" xfId="52" applyNumberFormat="1" applyFont="1" applyBorder="1" applyAlignment="1">
      <alignment horizontal="right" vertical="center" wrapText="1"/>
    </xf>
    <xf numFmtId="176" fontId="8" fillId="0" borderId="5" xfId="52" applyNumberFormat="1" applyFont="1" applyBorder="1" applyAlignment="1">
      <alignment horizontal="right" vertical="center" wrapText="1"/>
    </xf>
    <xf numFmtId="176" fontId="8" fillId="2" borderId="5" xfId="52" applyNumberFormat="1" applyFont="1" applyFill="1" applyBorder="1" applyAlignment="1">
      <alignment horizontal="center" vertical="center" wrapText="1"/>
    </xf>
    <xf numFmtId="176" fontId="8" fillId="2" borderId="5" xfId="52" applyNumberFormat="1" applyFont="1" applyFill="1" applyBorder="1" applyAlignment="1">
      <alignment horizontal="right" vertical="center" wrapText="1"/>
    </xf>
    <xf numFmtId="14" fontId="15" fillId="0" borderId="5" xfId="52" applyNumberFormat="1" applyFont="1" applyBorder="1" applyAlignment="1">
      <alignment horizontal="center" vertical="center" wrapText="1"/>
    </xf>
    <xf numFmtId="176" fontId="8" fillId="0" borderId="5" xfId="52" applyNumberFormat="1" applyFont="1" applyBorder="1" applyAlignment="1">
      <alignment horizontal="center" vertical="center" wrapText="1"/>
    </xf>
    <xf numFmtId="176" fontId="14" fillId="0" borderId="5" xfId="52" applyNumberFormat="1" applyFont="1" applyBorder="1" applyAlignment="1">
      <alignment horizontal="right" vertical="center" wrapText="1"/>
    </xf>
    <xf numFmtId="0" fontId="2" fillId="0" borderId="5" xfId="52" applyFont="1" applyBorder="1" applyAlignment="1">
      <alignment horizontal="center" vertical="center" wrapText="1"/>
    </xf>
    <xf numFmtId="14" fontId="16" fillId="0" borderId="5" xfId="52" applyNumberFormat="1" applyFont="1" applyBorder="1" applyAlignment="1">
      <alignment horizontal="left" vertical="center" wrapText="1"/>
    </xf>
    <xf numFmtId="176" fontId="16" fillId="0" borderId="5" xfId="52" applyNumberFormat="1" applyFont="1" applyBorder="1" applyAlignment="1">
      <alignment horizontal="right" vertical="center" wrapText="1"/>
    </xf>
    <xf numFmtId="0" fontId="16" fillId="0" borderId="5" xfId="52" applyFont="1" applyBorder="1" applyAlignment="1">
      <alignment horizontal="center" vertical="center" wrapText="1"/>
    </xf>
    <xf numFmtId="176" fontId="2" fillId="2" borderId="5" xfId="52" applyNumberFormat="1" applyFont="1" applyFill="1" applyBorder="1" applyAlignment="1">
      <alignment horizontal="center" vertical="center"/>
    </xf>
    <xf numFmtId="0" fontId="2" fillId="2" borderId="5" xfId="52" applyFont="1" applyFill="1" applyBorder="1" applyAlignment="1">
      <alignment horizontal="center" vertical="center" wrapText="1"/>
    </xf>
    <xf numFmtId="14" fontId="16" fillId="2" borderId="5" xfId="52" applyNumberFormat="1" applyFont="1" applyFill="1" applyBorder="1" applyAlignment="1">
      <alignment horizontal="left" vertical="center" wrapText="1"/>
    </xf>
    <xf numFmtId="176" fontId="16" fillId="2" borderId="5" xfId="52" applyNumberFormat="1" applyFont="1" applyFill="1" applyBorder="1" applyAlignment="1">
      <alignment horizontal="right" vertical="center" wrapText="1"/>
    </xf>
    <xf numFmtId="0" fontId="2" fillId="2" borderId="5" xfId="52" applyFont="1" applyFill="1" applyBorder="1" applyAlignment="1">
      <alignment horizontal="center" vertical="center"/>
    </xf>
    <xf numFmtId="176" fontId="16" fillId="2" borderId="5" xfId="52" applyNumberFormat="1" applyFont="1" applyFill="1" applyBorder="1" applyAlignment="1">
      <alignment horizontal="right" vertical="center"/>
    </xf>
    <xf numFmtId="176" fontId="1" fillId="0" borderId="5" xfId="52" applyNumberFormat="1" applyFont="1" applyBorder="1" applyAlignment="1">
      <alignment horizontal="center" vertical="center"/>
    </xf>
    <xf numFmtId="0" fontId="0" fillId="0" borderId="11" xfId="52" applyFont="1" applyBorder="1" applyAlignment="1">
      <alignment horizontal="center" vertical="center" wrapText="1"/>
    </xf>
    <xf numFmtId="14" fontId="15" fillId="0" borderId="5" xfId="52" applyNumberFormat="1" applyFont="1" applyBorder="1" applyAlignment="1">
      <alignment horizontal="left" vertical="center"/>
    </xf>
    <xf numFmtId="176" fontId="8" fillId="0" borderId="11" xfId="52" applyNumberFormat="1" applyFont="1" applyBorder="1" applyAlignment="1">
      <alignment horizontal="right" vertical="center" wrapText="1"/>
    </xf>
    <xf numFmtId="0" fontId="8" fillId="0" borderId="11" xfId="52" applyFont="1" applyBorder="1" applyAlignment="1">
      <alignment horizontal="center" vertical="center" wrapText="1"/>
    </xf>
    <xf numFmtId="176" fontId="8" fillId="0" borderId="11" xfId="52" applyNumberFormat="1" applyFont="1" applyBorder="1" applyAlignment="1">
      <alignment horizontal="center" vertical="center"/>
    </xf>
    <xf numFmtId="0" fontId="3" fillId="0" borderId="11" xfId="52" applyFont="1" applyBorder="1" applyAlignment="1">
      <alignment horizontal="center" vertical="center" wrapText="1"/>
    </xf>
    <xf numFmtId="14" fontId="13" fillId="0" borderId="11" xfId="52" applyNumberFormat="1" applyFont="1" applyBorder="1" applyAlignment="1">
      <alignment horizontal="left" vertical="center" wrapText="1"/>
    </xf>
    <xf numFmtId="176" fontId="13" fillId="0" borderId="11" xfId="52" applyNumberFormat="1" applyFont="1" applyBorder="1" applyAlignment="1">
      <alignment horizontal="right" vertical="center" wrapText="1"/>
    </xf>
    <xf numFmtId="0" fontId="13" fillId="0" borderId="11" xfId="52" applyFont="1" applyBorder="1" applyAlignment="1">
      <alignment horizontal="center" vertical="center" wrapText="1"/>
    </xf>
    <xf numFmtId="176" fontId="13" fillId="0" borderId="11" xfId="52" applyNumberFormat="1" applyFont="1" applyBorder="1" applyAlignment="1">
      <alignment horizontal="center" vertical="center"/>
    </xf>
    <xf numFmtId="14" fontId="8" fillId="0" borderId="11" xfId="52" applyNumberFormat="1" applyFont="1" applyBorder="1" applyAlignment="1">
      <alignment horizontal="left" vertical="center" wrapText="1"/>
    </xf>
    <xf numFmtId="176" fontId="13" fillId="0" borderId="5" xfId="52" applyNumberFormat="1" applyFont="1" applyBorder="1" applyAlignment="1">
      <alignment horizontal="center" vertical="center"/>
    </xf>
    <xf numFmtId="176" fontId="8" fillId="0" borderId="11" xfId="52" applyNumberFormat="1" applyFont="1" applyBorder="1" applyAlignment="1">
      <alignment horizontal="center" vertical="center" wrapText="1"/>
    </xf>
    <xf numFmtId="0" fontId="17" fillId="0" borderId="12" xfId="52" applyFont="1" applyBorder="1" applyAlignment="1">
      <alignment horizontal="center" vertical="center" wrapText="1"/>
    </xf>
    <xf numFmtId="0" fontId="17" fillId="0" borderId="13" xfId="52" applyFont="1" applyBorder="1" applyAlignment="1">
      <alignment horizontal="center" vertical="center" wrapText="1"/>
    </xf>
    <xf numFmtId="176" fontId="18" fillId="0" borderId="14" xfId="52" applyNumberFormat="1" applyFont="1" applyBorder="1" applyAlignment="1">
      <alignment horizontal="right" vertical="center" wrapText="1"/>
    </xf>
    <xf numFmtId="176" fontId="18" fillId="0" borderId="14" xfId="52" applyNumberFormat="1" applyFont="1" applyBorder="1" applyAlignment="1">
      <alignment horizontal="center" vertical="center" wrapText="1"/>
    </xf>
    <xf numFmtId="0" fontId="15" fillId="0" borderId="9" xfId="52" applyFont="1" applyBorder="1" applyAlignment="1">
      <alignment horizontal="center" vertical="center" wrapText="1"/>
    </xf>
    <xf numFmtId="0" fontId="15" fillId="0" borderId="10" xfId="52" applyFont="1" applyBorder="1" applyAlignment="1">
      <alignment horizontal="center" vertical="center" wrapText="1"/>
    </xf>
    <xf numFmtId="176" fontId="19" fillId="2" borderId="15" xfId="52" applyNumberFormat="1" applyFont="1" applyFill="1" applyBorder="1" applyAlignment="1">
      <alignment horizontal="center" vertical="center" wrapText="1"/>
    </xf>
    <xf numFmtId="0" fontId="8" fillId="0" borderId="15" xfId="52" applyFont="1" applyBorder="1" applyAlignment="1">
      <alignment horizontal="center" vertical="center" wrapText="1"/>
    </xf>
    <xf numFmtId="0" fontId="20" fillId="2" borderId="16" xfId="52" applyFont="1" applyFill="1" applyBorder="1" applyAlignment="1">
      <alignment horizontal="center" vertical="center" wrapText="1"/>
    </xf>
    <xf numFmtId="0" fontId="20" fillId="2" borderId="1" xfId="52" applyFont="1" applyFill="1" applyBorder="1" applyAlignment="1">
      <alignment horizontal="center" vertical="center" wrapText="1"/>
    </xf>
    <xf numFmtId="0" fontId="15" fillId="0" borderId="16" xfId="52" applyFont="1" applyBorder="1" applyAlignment="1">
      <alignment horizontal="center" vertical="center" wrapText="1"/>
    </xf>
    <xf numFmtId="0" fontId="15" fillId="0" borderId="17" xfId="52" applyFont="1" applyBorder="1" applyAlignment="1">
      <alignment horizontal="center" vertical="center" wrapText="1"/>
    </xf>
    <xf numFmtId="176" fontId="19" fillId="2" borderId="18" xfId="52" applyNumberFormat="1" applyFont="1" applyFill="1" applyBorder="1" applyAlignment="1">
      <alignment horizontal="center" vertical="center" wrapText="1"/>
    </xf>
    <xf numFmtId="0" fontId="8" fillId="0" borderId="18" xfId="52" applyFont="1" applyBorder="1" applyAlignment="1">
      <alignment horizontal="center" vertical="center" wrapText="1"/>
    </xf>
    <xf numFmtId="0" fontId="20" fillId="2" borderId="2" xfId="52" applyFont="1" applyFill="1" applyBorder="1" applyAlignment="1">
      <alignment horizontal="center" vertical="center" wrapText="1"/>
    </xf>
    <xf numFmtId="0" fontId="20" fillId="2" borderId="4" xfId="52" applyFont="1" applyFill="1" applyBorder="1" applyAlignment="1">
      <alignment horizontal="center" vertical="center" wrapText="1"/>
    </xf>
    <xf numFmtId="0" fontId="21" fillId="0" borderId="2" xfId="52" applyFont="1" applyBorder="1" applyAlignment="1">
      <alignment horizontal="center" vertical="center" wrapText="1"/>
    </xf>
    <xf numFmtId="0" fontId="21" fillId="0" borderId="3" xfId="52" applyFont="1" applyBorder="1" applyAlignment="1">
      <alignment horizontal="center" vertical="center" wrapText="1"/>
    </xf>
    <xf numFmtId="0" fontId="22" fillId="0" borderId="2" xfId="52" applyFont="1" applyBorder="1" applyAlignment="1">
      <alignment horizontal="left" vertical="center" wrapText="1"/>
    </xf>
    <xf numFmtId="0" fontId="2" fillId="0" borderId="4" xfId="52" applyFont="1" applyBorder="1" applyAlignment="1">
      <alignment horizontal="left" vertical="center" wrapText="1"/>
    </xf>
    <xf numFmtId="0" fontId="23" fillId="0" borderId="2" xfId="52" applyFont="1" applyBorder="1" applyAlignment="1">
      <alignment horizontal="left" vertical="center" wrapText="1"/>
    </xf>
    <xf numFmtId="0" fontId="23" fillId="0" borderId="4" xfId="52" applyFont="1" applyBorder="1" applyAlignment="1">
      <alignment horizontal="left" vertical="center" wrapText="1"/>
    </xf>
    <xf numFmtId="0" fontId="0" fillId="0" borderId="2" xfId="52" applyFont="1" applyBorder="1" applyAlignment="1">
      <alignment vertical="top" wrapText="1"/>
    </xf>
    <xf numFmtId="0" fontId="0" fillId="0" borderId="4" xfId="52" applyFont="1" applyBorder="1" applyAlignment="1">
      <alignment vertical="top" wrapText="1"/>
    </xf>
    <xf numFmtId="0" fontId="0" fillId="0" borderId="2" xfId="52" applyFont="1" applyBorder="1" applyAlignment="1">
      <alignment horizontal="center" vertical="center" wrapText="1"/>
    </xf>
    <xf numFmtId="0" fontId="0" fillId="0" borderId="4" xfId="52" applyFont="1" applyBorder="1" applyAlignment="1">
      <alignment horizontal="center" vertical="center" wrapText="1"/>
    </xf>
    <xf numFmtId="0" fontId="24" fillId="0" borderId="5" xfId="52" applyFont="1" applyFill="1" applyBorder="1" applyAlignment="1">
      <alignment horizontal="center" vertical="center" wrapText="1"/>
    </xf>
    <xf numFmtId="0" fontId="25" fillId="0" borderId="2" xfId="52" applyFont="1" applyFill="1" applyBorder="1" applyAlignment="1">
      <alignment horizontal="center" vertical="top" wrapText="1"/>
    </xf>
    <xf numFmtId="0" fontId="25" fillId="0" borderId="4" xfId="52" applyFont="1" applyFill="1" applyBorder="1" applyAlignment="1">
      <alignment horizontal="center" vertical="top" wrapText="1"/>
    </xf>
    <xf numFmtId="0" fontId="25" fillId="0" borderId="3" xfId="52" applyFont="1" applyFill="1" applyBorder="1" applyAlignment="1">
      <alignment horizontal="center" vertical="top" wrapText="1"/>
    </xf>
    <xf numFmtId="0" fontId="0" fillId="0" borderId="0" xfId="52" applyFont="1" applyBorder="1">
      <alignment vertical="center"/>
    </xf>
    <xf numFmtId="0" fontId="0" fillId="0" borderId="0" xfId="52" applyFont="1" applyBorder="1" applyAlignment="1">
      <alignment horizontal="center" vertical="center"/>
    </xf>
    <xf numFmtId="0" fontId="4" fillId="0" borderId="0" xfId="52" applyFont="1" applyBorder="1" applyAlignment="1">
      <alignment vertical="center"/>
    </xf>
    <xf numFmtId="0" fontId="26" fillId="0" borderId="5" xfId="52" applyFont="1" applyBorder="1" applyAlignment="1">
      <alignment horizontal="center" vertical="center" shrinkToFit="1"/>
    </xf>
    <xf numFmtId="0" fontId="19" fillId="0" borderId="0" xfId="52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5" fillId="2" borderId="2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horizontal="center" vertical="center"/>
    </xf>
    <xf numFmtId="177" fontId="27" fillId="2" borderId="5" xfId="0" applyNumberFormat="1" applyFont="1" applyFill="1" applyBorder="1" applyAlignment="1">
      <alignment horizontal="center" vertical="center"/>
    </xf>
    <xf numFmtId="0" fontId="11" fillId="0" borderId="5" xfId="52" applyFont="1" applyBorder="1" applyAlignment="1">
      <alignment horizontal="center" vertical="center" wrapText="1"/>
    </xf>
    <xf numFmtId="0" fontId="11" fillId="0" borderId="0" xfId="52" applyFont="1" applyBorder="1" applyAlignment="1">
      <alignment horizontal="center" vertical="center" wrapText="1"/>
    </xf>
    <xf numFmtId="0" fontId="8" fillId="0" borderId="10" xfId="52" applyFont="1" applyBorder="1" applyAlignment="1">
      <alignment horizontal="center" vertical="center" wrapText="1"/>
    </xf>
    <xf numFmtId="0" fontId="10" fillId="0" borderId="0" xfId="52" applyFont="1" applyBorder="1" applyAlignment="1">
      <alignment horizontal="center" vertical="center" wrapText="1"/>
    </xf>
    <xf numFmtId="0" fontId="16" fillId="0" borderId="0" xfId="52" applyFont="1" applyBorder="1" applyAlignment="1">
      <alignment horizontal="center" vertical="center" wrapText="1"/>
    </xf>
    <xf numFmtId="0" fontId="16" fillId="2" borderId="0" xfId="52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3" fillId="0" borderId="0" xfId="52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76" fontId="18" fillId="0" borderId="0" xfId="52" applyNumberFormat="1" applyFont="1" applyBorder="1" applyAlignment="1">
      <alignment horizontal="right" vertical="center" wrapText="1"/>
    </xf>
    <xf numFmtId="176" fontId="8" fillId="0" borderId="4" xfId="52" applyNumberFormat="1" applyFont="1" applyBorder="1" applyAlignment="1">
      <alignment vertical="center" wrapText="1"/>
    </xf>
    <xf numFmtId="176" fontId="8" fillId="0" borderId="3" xfId="52" applyNumberFormat="1" applyFont="1" applyBorder="1" applyAlignment="1">
      <alignment vertical="center" wrapText="1"/>
    </xf>
    <xf numFmtId="0" fontId="20" fillId="2" borderId="17" xfId="52" applyFont="1" applyFill="1" applyBorder="1" applyAlignment="1">
      <alignment horizontal="center" vertical="center" wrapText="1"/>
    </xf>
    <xf numFmtId="0" fontId="28" fillId="0" borderId="0" xfId="52" applyFont="1" applyBorder="1" applyAlignment="1">
      <alignment horizontal="left" vertical="center" wrapText="1"/>
    </xf>
    <xf numFmtId="0" fontId="20" fillId="2" borderId="3" xfId="52" applyFont="1" applyFill="1" applyBorder="1" applyAlignment="1">
      <alignment horizontal="center" vertical="center" wrapText="1"/>
    </xf>
    <xf numFmtId="0" fontId="2" fillId="0" borderId="3" xfId="52" applyFont="1" applyBorder="1" applyAlignment="1">
      <alignment horizontal="left" vertical="center" wrapText="1"/>
    </xf>
    <xf numFmtId="0" fontId="3" fillId="0" borderId="0" xfId="52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3" fillId="0" borderId="3" xfId="52" applyFont="1" applyBorder="1" applyAlignment="1">
      <alignment horizontal="left" vertical="center" wrapText="1"/>
    </xf>
    <xf numFmtId="0" fontId="0" fillId="0" borderId="0" xfId="52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0" fillId="0" borderId="3" xfId="52" applyFont="1" applyBorder="1" applyAlignment="1">
      <alignment vertical="top" wrapText="1"/>
    </xf>
    <xf numFmtId="0" fontId="0" fillId="0" borderId="3" xfId="52" applyFont="1" applyBorder="1" applyAlignment="1">
      <alignment horizontal="center" vertical="center" wrapText="1"/>
    </xf>
    <xf numFmtId="177" fontId="27" fillId="0" borderId="5" xfId="0" applyNumberFormat="1" applyFont="1" applyBorder="1" applyAlignment="1">
      <alignment horizontal="right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10" fillId="0" borderId="5" xfId="52" applyFont="1" applyBorder="1" applyAlignment="1">
      <alignment vertical="center" wrapText="1"/>
    </xf>
    <xf numFmtId="176" fontId="2" fillId="2" borderId="5" xfId="52" applyNumberFormat="1" applyFont="1" applyFill="1" applyBorder="1" applyAlignment="1">
      <alignment horizontal="left" vertical="center"/>
    </xf>
    <xf numFmtId="176" fontId="16" fillId="0" borderId="5" xfId="52" applyNumberFormat="1" applyFont="1" applyBorder="1" applyAlignment="1">
      <alignment horizontal="center" vertical="center" wrapText="1"/>
    </xf>
    <xf numFmtId="14" fontId="9" fillId="0" borderId="5" xfId="52" applyNumberFormat="1" applyFont="1" applyBorder="1" applyAlignment="1">
      <alignment horizontal="left" vertical="center"/>
    </xf>
    <xf numFmtId="14" fontId="16" fillId="0" borderId="5" xfId="52" applyNumberFormat="1" applyFont="1" applyBorder="1" applyAlignment="1">
      <alignment horizontal="left" vertical="center"/>
    </xf>
    <xf numFmtId="176" fontId="16" fillId="0" borderId="5" xfId="52" applyNumberFormat="1" applyFont="1" applyBorder="1" applyAlignment="1">
      <alignment horizontal="center" vertical="center"/>
    </xf>
    <xf numFmtId="0" fontId="2" fillId="0" borderId="11" xfId="52" applyFont="1" applyBorder="1" applyAlignment="1">
      <alignment horizontal="center" vertical="center" wrapText="1"/>
    </xf>
    <xf numFmtId="14" fontId="16" fillId="0" borderId="11" xfId="52" applyNumberFormat="1" applyFont="1" applyBorder="1" applyAlignment="1">
      <alignment horizontal="left" vertical="center" wrapText="1"/>
    </xf>
    <xf numFmtId="176" fontId="16" fillId="0" borderId="11" xfId="52" applyNumberFormat="1" applyFont="1" applyBorder="1" applyAlignment="1">
      <alignment horizontal="right" vertical="center" wrapText="1"/>
    </xf>
    <xf numFmtId="0" fontId="16" fillId="0" borderId="11" xfId="52" applyFont="1" applyBorder="1" applyAlignment="1">
      <alignment horizontal="center" vertical="center" wrapText="1"/>
    </xf>
    <xf numFmtId="176" fontId="16" fillId="0" borderId="11" xfId="52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5" xfId="52" applyFont="1" applyFill="1" applyBorder="1" applyAlignment="1">
      <alignment horizontal="center" vertical="center" wrapText="1"/>
    </xf>
    <xf numFmtId="14" fontId="13" fillId="2" borderId="5" xfId="52" applyNumberFormat="1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center" vertical="center"/>
    </xf>
    <xf numFmtId="176" fontId="13" fillId="2" borderId="5" xfId="52" applyNumberFormat="1" applyFont="1" applyFill="1" applyBorder="1" applyAlignment="1">
      <alignment horizontal="right" vertical="center"/>
    </xf>
    <xf numFmtId="0" fontId="3" fillId="0" borderId="5" xfId="52" applyFont="1" applyBorder="1" applyAlignment="1">
      <alignment horizontal="center" vertical="center" wrapText="1"/>
    </xf>
    <xf numFmtId="0" fontId="13" fillId="0" borderId="5" xfId="52" applyFont="1" applyBorder="1" applyAlignment="1">
      <alignment horizontal="center" vertical="center" wrapText="1"/>
    </xf>
    <xf numFmtId="176" fontId="13" fillId="0" borderId="5" xfId="52" applyNumberFormat="1" applyFont="1" applyBorder="1" applyAlignment="1">
      <alignment horizontal="center" vertical="center" wrapText="1"/>
    </xf>
    <xf numFmtId="14" fontId="29" fillId="0" borderId="5" xfId="52" applyNumberFormat="1" applyFont="1" applyBorder="1" applyAlignment="1">
      <alignment horizontal="left" vertical="center"/>
    </xf>
    <xf numFmtId="176" fontId="29" fillId="0" borderId="5" xfId="52" applyNumberFormat="1" applyFont="1" applyBorder="1" applyAlignment="1">
      <alignment horizontal="right" vertical="center" wrapText="1"/>
    </xf>
    <xf numFmtId="0" fontId="3" fillId="0" borderId="2" xfId="52" applyFont="1" applyBorder="1" applyAlignment="1">
      <alignment horizontal="left" vertical="center" wrapText="1"/>
    </xf>
    <xf numFmtId="176" fontId="18" fillId="0" borderId="19" xfId="52" applyNumberFormat="1" applyFont="1" applyBorder="1" applyAlignment="1">
      <alignment horizontal="right" vertical="center" wrapText="1"/>
    </xf>
    <xf numFmtId="0" fontId="3" fillId="2" borderId="0" xfId="0" applyFont="1" applyFill="1">
      <alignment vertical="center"/>
    </xf>
    <xf numFmtId="0" fontId="6" fillId="0" borderId="1" xfId="52" applyFont="1" applyBorder="1" applyAlignment="1">
      <alignment horizontal="right" vertical="center"/>
    </xf>
    <xf numFmtId="0" fontId="26" fillId="0" borderId="2" xfId="52" applyFont="1" applyBorder="1" applyAlignment="1">
      <alignment horizontal="center" vertical="center" shrinkToFit="1"/>
    </xf>
    <xf numFmtId="0" fontId="26" fillId="0" borderId="4" xfId="52" applyFont="1" applyBorder="1" applyAlignment="1">
      <alignment horizontal="center" vertical="center" shrinkToFit="1"/>
    </xf>
    <xf numFmtId="0" fontId="26" fillId="0" borderId="3" xfId="52" applyFont="1" applyBorder="1" applyAlignment="1">
      <alignment horizontal="center" vertical="center" shrinkToFit="1"/>
    </xf>
    <xf numFmtId="0" fontId="0" fillId="0" borderId="6" xfId="52" applyFont="1" applyBorder="1" applyAlignment="1">
      <alignment horizontal="center" vertical="center" wrapText="1"/>
    </xf>
    <xf numFmtId="0" fontId="0" fillId="0" borderId="7" xfId="52" applyFont="1" applyBorder="1" applyAlignment="1">
      <alignment horizontal="center" vertical="center" wrapText="1"/>
    </xf>
    <xf numFmtId="0" fontId="0" fillId="0" borderId="9" xfId="52" applyFont="1" applyBorder="1" applyAlignment="1">
      <alignment horizontal="center" vertical="center" wrapText="1"/>
    </xf>
    <xf numFmtId="0" fontId="0" fillId="0" borderId="10" xfId="52" applyFont="1" applyBorder="1" applyAlignment="1">
      <alignment horizontal="center" vertical="center" wrapText="1"/>
    </xf>
    <xf numFmtId="176" fontId="3" fillId="0" borderId="5" xfId="52" applyNumberFormat="1" applyFont="1" applyBorder="1" applyAlignment="1">
      <alignment horizontal="center" vertical="center"/>
    </xf>
    <xf numFmtId="14" fontId="8" fillId="0" borderId="5" xfId="52" applyNumberFormat="1" applyFont="1" applyBorder="1" applyAlignment="1">
      <alignment horizontal="left" vertical="center" wrapText="1"/>
    </xf>
    <xf numFmtId="0" fontId="20" fillId="0" borderId="16" xfId="52" applyFont="1" applyBorder="1" applyAlignment="1">
      <alignment horizontal="center" vertical="center" wrapText="1"/>
    </xf>
    <xf numFmtId="0" fontId="20" fillId="0" borderId="1" xfId="52" applyFont="1" applyBorder="1" applyAlignment="1">
      <alignment horizontal="center" vertical="center" wrapText="1"/>
    </xf>
    <xf numFmtId="0" fontId="20" fillId="0" borderId="2" xfId="52" applyFont="1" applyBorder="1" applyAlignment="1">
      <alignment horizontal="center" vertical="center" wrapText="1"/>
    </xf>
    <xf numFmtId="0" fontId="20" fillId="0" borderId="4" xfId="52" applyFont="1" applyBorder="1" applyAlignment="1">
      <alignment horizontal="center" vertical="center" wrapText="1"/>
    </xf>
    <xf numFmtId="0" fontId="0" fillId="0" borderId="2" xfId="52" applyFont="1" applyBorder="1" applyAlignment="1">
      <alignment horizontal="left" vertical="center" wrapText="1"/>
    </xf>
    <xf numFmtId="0" fontId="0" fillId="0" borderId="4" xfId="52" applyFont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176" fontId="30" fillId="0" borderId="5" xfId="52" applyNumberFormat="1" applyFont="1" applyBorder="1" applyAlignment="1">
      <alignment horizontal="center" vertical="center" wrapText="1"/>
    </xf>
    <xf numFmtId="176" fontId="30" fillId="0" borderId="11" xfId="52" applyNumberFormat="1" applyFont="1" applyBorder="1" applyAlignment="1">
      <alignment horizontal="center" vertical="center" wrapText="1"/>
    </xf>
    <xf numFmtId="0" fontId="13" fillId="2" borderId="0" xfId="52" applyFont="1" applyFill="1" applyBorder="1" applyAlignment="1">
      <alignment horizontal="center" vertical="center" wrapText="1"/>
    </xf>
    <xf numFmtId="14" fontId="15" fillId="2" borderId="5" xfId="52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176" fontId="8" fillId="0" borderId="2" xfId="52" applyNumberFormat="1" applyFont="1" applyBorder="1" applyAlignment="1">
      <alignment vertical="center"/>
    </xf>
    <xf numFmtId="0" fontId="20" fillId="0" borderId="17" xfId="52" applyFont="1" applyBorder="1" applyAlignment="1">
      <alignment horizontal="center" vertical="center" wrapText="1"/>
    </xf>
    <xf numFmtId="0" fontId="20" fillId="0" borderId="3" xfId="52" applyFont="1" applyBorder="1" applyAlignment="1">
      <alignment horizontal="center" vertical="center" wrapText="1"/>
    </xf>
    <xf numFmtId="0" fontId="0" fillId="4" borderId="0" xfId="0" applyFont="1" applyFill="1">
      <alignment vertical="center"/>
    </xf>
    <xf numFmtId="0" fontId="3" fillId="0" borderId="9" xfId="0" applyFont="1" applyBorder="1" applyAlignment="1">
      <alignment horizontal="left" vertical="center" wrapText="1"/>
    </xf>
    <xf numFmtId="0" fontId="0" fillId="0" borderId="3" xfId="52" applyFont="1" applyBorder="1" applyAlignment="1">
      <alignment horizontal="left" vertical="center" wrapText="1"/>
    </xf>
    <xf numFmtId="0" fontId="1" fillId="2" borderId="5" xfId="52" applyFont="1" applyFill="1" applyBorder="1" applyAlignment="1">
      <alignment horizontal="center" vertical="center"/>
    </xf>
    <xf numFmtId="176" fontId="10" fillId="5" borderId="5" xfId="52" applyNumberFormat="1" applyFont="1" applyFill="1" applyBorder="1" applyAlignment="1">
      <alignment horizontal="right" vertical="center"/>
    </xf>
    <xf numFmtId="176" fontId="10" fillId="5" borderId="5" xfId="52" applyNumberFormat="1" applyFont="1" applyFill="1" applyBorder="1" applyAlignment="1">
      <alignment horizontal="right" vertical="center" wrapText="1"/>
    </xf>
    <xf numFmtId="176" fontId="1" fillId="5" borderId="5" xfId="52" applyNumberFormat="1" applyFont="1" applyFill="1" applyBorder="1" applyAlignment="1">
      <alignment horizontal="left" vertical="center"/>
    </xf>
    <xf numFmtId="176" fontId="8" fillId="5" borderId="5" xfId="52" applyNumberFormat="1" applyFont="1" applyFill="1" applyBorder="1" applyAlignment="1">
      <alignment horizontal="center" vertical="center" wrapText="1"/>
    </xf>
    <xf numFmtId="176" fontId="8" fillId="5" borderId="5" xfId="52" applyNumberFormat="1" applyFont="1" applyFill="1" applyBorder="1" applyAlignment="1">
      <alignment horizontal="right" vertical="center" wrapText="1"/>
    </xf>
    <xf numFmtId="176" fontId="3" fillId="2" borderId="5" xfId="52" applyNumberFormat="1" applyFont="1" applyFill="1" applyBorder="1" applyAlignment="1">
      <alignment horizontal="left" vertical="center"/>
    </xf>
    <xf numFmtId="176" fontId="3" fillId="2" borderId="5" xfId="52" applyNumberFormat="1" applyFont="1" applyFill="1" applyBorder="1" applyAlignment="1">
      <alignment horizontal="center" vertical="center"/>
    </xf>
    <xf numFmtId="176" fontId="18" fillId="0" borderId="12" xfId="52" applyNumberFormat="1" applyFont="1" applyBorder="1" applyAlignment="1">
      <alignment horizontal="right" vertical="center" wrapText="1"/>
    </xf>
    <xf numFmtId="176" fontId="18" fillId="0" borderId="20" xfId="52" applyNumberFormat="1" applyFont="1" applyBorder="1" applyAlignment="1">
      <alignment horizontal="right" vertical="center" wrapText="1"/>
    </xf>
    <xf numFmtId="176" fontId="18" fillId="0" borderId="21" xfId="52" applyNumberFormat="1" applyFont="1" applyBorder="1" applyAlignment="1">
      <alignment horizontal="righ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百分比 2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2</xdr:row>
      <xdr:rowOff>0</xdr:rowOff>
    </xdr:from>
    <xdr:ext cx="7620000" cy="419100"/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0" y="702945"/>
          <a:ext cx="76200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96200" cy="6991350"/>
    <xdr:pic>
      <xdr:nvPicPr>
        <xdr:cNvPr id="3" name="图片 2" descr="C:\Users\Administrator\AppData\Roaming\Tencent\Users\501232853\QQ\WinTemp\RichOle\AE5K%EZNT%9RZ[J$_3AXSP9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11544300"/>
          <a:ext cx="7696200" cy="699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238125</xdr:colOff>
      <xdr:row>0</xdr:row>
      <xdr:rowOff>180975</xdr:rowOff>
    </xdr:from>
    <xdr:to>
      <xdr:col>13</xdr:col>
      <xdr:colOff>790575</xdr:colOff>
      <xdr:row>15</xdr:row>
      <xdr:rowOff>168910</xdr:rowOff>
    </xdr:to>
    <xdr:pic>
      <xdr:nvPicPr>
        <xdr:cNvPr id="6" name="图片 5" descr="C:\Users\Administrator\AppData\Roaming\Tencent\Users\501232853\QQ\WinTemp\RichOle\67}3`VIYR3W7KQG4D3Q@YIO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1025" y="180975"/>
          <a:ext cx="5448300" cy="5120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714375</xdr:colOff>
      <xdr:row>5</xdr:row>
      <xdr:rowOff>38100</xdr:rowOff>
    </xdr:from>
    <xdr:to>
      <xdr:col>15</xdr:col>
      <xdr:colOff>28575</xdr:colOff>
      <xdr:row>21</xdr:row>
      <xdr:rowOff>17145</xdr:rowOff>
    </xdr:to>
    <xdr:pic>
      <xdr:nvPicPr>
        <xdr:cNvPr id="7" name="图片 6" descr="C:\Users\Administrator\AppData\Roaming\Tencent\Users\501232853\QQ\WinTemp\RichOle\QA_P[4C%XOQ1Y(9TN{D63$B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63375" y="1663065"/>
          <a:ext cx="4743450" cy="538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2</xdr:row>
      <xdr:rowOff>0</xdr:rowOff>
    </xdr:from>
    <xdr:ext cx="7620000" cy="419100"/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0225" y="702945"/>
          <a:ext cx="76200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114300</xdr:colOff>
      <xdr:row>5</xdr:row>
      <xdr:rowOff>219075</xdr:rowOff>
    </xdr:from>
    <xdr:to>
      <xdr:col>13</xdr:col>
      <xdr:colOff>666750</xdr:colOff>
      <xdr:row>21</xdr:row>
      <xdr:rowOff>123825</xdr:rowOff>
    </xdr:to>
    <xdr:pic>
      <xdr:nvPicPr>
        <xdr:cNvPr id="4" name="图片 3" descr="C:\Users\Administrator\AppData\Roaming\Tencent\Users\501232853\QQ\WinTemp\RichOle\67}3`VIYR3W7KQG4D3Q@YIO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175" y="1844040"/>
          <a:ext cx="5448300" cy="5122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7</xdr:row>
      <xdr:rowOff>85725</xdr:rowOff>
    </xdr:from>
    <xdr:to>
      <xdr:col>14</xdr:col>
      <xdr:colOff>1590675</xdr:colOff>
      <xdr:row>23</xdr:row>
      <xdr:rowOff>314325</xdr:rowOff>
    </xdr:to>
    <xdr:pic>
      <xdr:nvPicPr>
        <xdr:cNvPr id="5" name="图片 4" descr="C:\Users\Administrator\AppData\Roaming\Tencent\Users\501232853\QQ\WinTemp\RichOle\QA_P[4C%XOQ1Y(9TN{D63$B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96700" y="2432685"/>
          <a:ext cx="4743450" cy="538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2</xdr:row>
      <xdr:rowOff>0</xdr:rowOff>
    </xdr:from>
    <xdr:ext cx="7620000" cy="419100"/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0225" y="819150"/>
          <a:ext cx="76200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952500</xdr:colOff>
      <xdr:row>4</xdr:row>
      <xdr:rowOff>0</xdr:rowOff>
    </xdr:from>
    <xdr:to>
      <xdr:col>15</xdr:col>
      <xdr:colOff>517525</xdr:colOff>
      <xdr:row>19</xdr:row>
      <xdr:rowOff>238125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96375" y="1369695"/>
          <a:ext cx="8080375" cy="474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225425</xdr:colOff>
      <xdr:row>14</xdr:row>
      <xdr:rowOff>285750</xdr:rowOff>
    </xdr:from>
    <xdr:to>
      <xdr:col>12</xdr:col>
      <xdr:colOff>1565275</xdr:colOff>
      <xdr:row>16</xdr:row>
      <xdr:rowOff>276225</xdr:rowOff>
    </xdr:to>
    <xdr:pic>
      <xdr:nvPicPr>
        <xdr:cNvPr id="8" name="图片 7" descr="C:\Users\Administrator\AppData\Roaming\Tencent\Users\501232853\QQ\WinTemp\RichOle\JE]1$%B0]GJ4LU`6]A`N301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45650" y="4528820"/>
          <a:ext cx="3149600" cy="669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647700</xdr:colOff>
      <xdr:row>24</xdr:row>
      <xdr:rowOff>228600</xdr:rowOff>
    </xdr:from>
    <xdr:to>
      <xdr:col>13</xdr:col>
      <xdr:colOff>3175</xdr:colOff>
      <xdr:row>27</xdr:row>
      <xdr:rowOff>53975</xdr:rowOff>
    </xdr:to>
    <xdr:pic>
      <xdr:nvPicPr>
        <xdr:cNvPr id="9" name="图片 8" descr="C:\Users\Administrator\AppData\Roaming\Tencent\Users\501232853\QQ\WinTemp\RichOle\}Z``UHJ66T9$TVS(IRI8S@R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1575" y="7522845"/>
          <a:ext cx="4251325" cy="1059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36</xdr:row>
      <xdr:rowOff>101600</xdr:rowOff>
    </xdr:from>
    <xdr:to>
      <xdr:col>7</xdr:col>
      <xdr:colOff>784225</xdr:colOff>
      <xdr:row>73</xdr:row>
      <xdr:rowOff>101600</xdr:rowOff>
    </xdr:to>
    <xdr:pic>
      <xdr:nvPicPr>
        <xdr:cNvPr id="10" name="图片 9" descr="C:\Users\Administrator\AppData\Roaming\Tencent\Users\501232853\QQ\WinTemp\RichOle\X$NIS6~0_A4Q}GF6OL{H9TU.pn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0650" y="11735435"/>
          <a:ext cx="4756150" cy="634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647700</xdr:colOff>
      <xdr:row>24</xdr:row>
      <xdr:rowOff>228600</xdr:rowOff>
    </xdr:from>
    <xdr:to>
      <xdr:col>13</xdr:col>
      <xdr:colOff>3175</xdr:colOff>
      <xdr:row>27</xdr:row>
      <xdr:rowOff>53975</xdr:rowOff>
    </xdr:to>
    <xdr:pic>
      <xdr:nvPicPr>
        <xdr:cNvPr id="5" name="图片 4" descr="C:\Users\Administrator\AppData\Roaming\Tencent\Users\501232853\QQ\WinTemp\RichOle\}Z``UHJ66T9$TVS(IRI8S@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1575" y="7084695"/>
          <a:ext cx="4251325" cy="1059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441960</xdr:colOff>
      <xdr:row>1</xdr:row>
      <xdr:rowOff>41910</xdr:rowOff>
    </xdr:from>
    <xdr:to>
      <xdr:col>14</xdr:col>
      <xdr:colOff>574675</xdr:colOff>
      <xdr:row>16</xdr:row>
      <xdr:rowOff>248285</xdr:rowOff>
    </xdr:to>
    <xdr:pic>
      <xdr:nvPicPr>
        <xdr:cNvPr id="7" name="图片 6" descr="XYRXNNB2%(G$B_%}ZV(@C4V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85835" y="413385"/>
          <a:ext cx="6838315" cy="4318635"/>
        </a:xfrm>
        <a:prstGeom prst="rect">
          <a:avLst/>
        </a:prstGeom>
      </xdr:spPr>
    </xdr:pic>
    <xdr:clientData/>
  </xdr:twoCellAnchor>
  <xdr:twoCellAnchor editAs="oneCell">
    <xdr:from>
      <xdr:col>10</xdr:col>
      <xdr:colOff>914400</xdr:colOff>
      <xdr:row>27</xdr:row>
      <xdr:rowOff>142875</xdr:rowOff>
    </xdr:from>
    <xdr:to>
      <xdr:col>13</xdr:col>
      <xdr:colOff>561340</xdr:colOff>
      <xdr:row>30</xdr:row>
      <xdr:rowOff>133350</xdr:rowOff>
    </xdr:to>
    <xdr:pic>
      <xdr:nvPicPr>
        <xdr:cNvPr id="2" name="图片 1" descr="P[B7NWULN570PSO2B$GF)BQ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233410"/>
          <a:ext cx="4542790" cy="170497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</xdr:colOff>
      <xdr:row>39</xdr:row>
      <xdr:rowOff>4445</xdr:rowOff>
    </xdr:from>
    <xdr:to>
      <xdr:col>6</xdr:col>
      <xdr:colOff>48895</xdr:colOff>
      <xdr:row>72</xdr:row>
      <xdr:rowOff>118110</xdr:rowOff>
    </xdr:to>
    <xdr:pic>
      <xdr:nvPicPr>
        <xdr:cNvPr id="3" name="图片 2" descr="EIHG9]L)Y{PJDY7`{TJ%%I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6395" y="11714480"/>
          <a:ext cx="4749800" cy="57715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647700</xdr:colOff>
      <xdr:row>25</xdr:row>
      <xdr:rowOff>228600</xdr:rowOff>
    </xdr:from>
    <xdr:to>
      <xdr:col>13</xdr:col>
      <xdr:colOff>3175</xdr:colOff>
      <xdr:row>28</xdr:row>
      <xdr:rowOff>53975</xdr:rowOff>
    </xdr:to>
    <xdr:pic>
      <xdr:nvPicPr>
        <xdr:cNvPr id="2" name="图片 1" descr="C:\Users\Administrator\AppData\Roaming\Tencent\Users\501232853\QQ\WinTemp\RichOle\}Z``UHJ66T9$TVS(IRI8S@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63075" y="7540625"/>
          <a:ext cx="4251325" cy="1059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914400</xdr:colOff>
      <xdr:row>28</xdr:row>
      <xdr:rowOff>142875</xdr:rowOff>
    </xdr:from>
    <xdr:to>
      <xdr:col>13</xdr:col>
      <xdr:colOff>561340</xdr:colOff>
      <xdr:row>31</xdr:row>
      <xdr:rowOff>133350</xdr:rowOff>
    </xdr:to>
    <xdr:pic>
      <xdr:nvPicPr>
        <xdr:cNvPr id="4" name="图片 3" descr="P[B7NWULN570PSO2B$GF)BQ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29775" y="8689340"/>
          <a:ext cx="4542790" cy="170497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</xdr:colOff>
      <xdr:row>40</xdr:row>
      <xdr:rowOff>4445</xdr:rowOff>
    </xdr:from>
    <xdr:to>
      <xdr:col>5</xdr:col>
      <xdr:colOff>477520</xdr:colOff>
      <xdr:row>73</xdr:row>
      <xdr:rowOff>118110</xdr:rowOff>
    </xdr:to>
    <xdr:pic>
      <xdr:nvPicPr>
        <xdr:cNvPr id="5" name="图片 4" descr="EIHG9]L)Y{PJDY7`{TJ%%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395" y="12170410"/>
          <a:ext cx="4749800" cy="577151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0</xdr:row>
      <xdr:rowOff>352425</xdr:rowOff>
    </xdr:from>
    <xdr:to>
      <xdr:col>14</xdr:col>
      <xdr:colOff>1428750</xdr:colOff>
      <xdr:row>17</xdr:row>
      <xdr:rowOff>128905</xdr:rowOff>
    </xdr:to>
    <xdr:pic>
      <xdr:nvPicPr>
        <xdr:cNvPr id="6" name="图片 5" descr="$1O8BYLWTELX$6MFSC4GEV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29675" y="352425"/>
          <a:ext cx="8020050" cy="4756785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22</xdr:row>
      <xdr:rowOff>9525</xdr:rowOff>
    </xdr:from>
    <xdr:to>
      <xdr:col>5</xdr:col>
      <xdr:colOff>285750</xdr:colOff>
      <xdr:row>22</xdr:row>
      <xdr:rowOff>266700</xdr:rowOff>
    </xdr:to>
    <xdr:pic>
      <xdr:nvPicPr>
        <xdr:cNvPr id="7" name="图片 6" descr="5OPSR~%99(OF0UH~[@_%NBB"/>
        <xdr:cNvPicPr>
          <a:picLocks noChangeAspect="1"/>
        </xdr:cNvPicPr>
      </xdr:nvPicPr>
      <xdr:blipFill>
        <a:blip r:embed="rId5"/>
        <a:srcRect l="-10742" t="-16000" r="50586" b="8000"/>
        <a:stretch>
          <a:fillRect/>
        </a:stretch>
      </xdr:blipFill>
      <xdr:spPr>
        <a:xfrm>
          <a:off x="1990725" y="6452235"/>
          <a:ext cx="2933700" cy="257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1171575</xdr:colOff>
      <xdr:row>27</xdr:row>
      <xdr:rowOff>238125</xdr:rowOff>
    </xdr:from>
    <xdr:to>
      <xdr:col>13</xdr:col>
      <xdr:colOff>1803400</xdr:colOff>
      <xdr:row>30</xdr:row>
      <xdr:rowOff>63500</xdr:rowOff>
    </xdr:to>
    <xdr:pic>
      <xdr:nvPicPr>
        <xdr:cNvPr id="2" name="图片 1" descr="C:\Users\Administrator\AppData\Roaming\Tencent\Users\501232853\QQ\WinTemp\RichOle\}Z``UHJ66T9$TVS(IRI8S@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63300" y="8102600"/>
          <a:ext cx="4251325" cy="1059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1543050</xdr:colOff>
      <xdr:row>30</xdr:row>
      <xdr:rowOff>390525</xdr:rowOff>
    </xdr:from>
    <xdr:to>
      <xdr:col>14</xdr:col>
      <xdr:colOff>656590</xdr:colOff>
      <xdr:row>33</xdr:row>
      <xdr:rowOff>381000</xdr:rowOff>
    </xdr:to>
    <xdr:pic>
      <xdr:nvPicPr>
        <xdr:cNvPr id="3" name="图片 2" descr="P[B7NWULN570PSO2B$GF)BQ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34775" y="9489440"/>
          <a:ext cx="4542790" cy="170497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</xdr:colOff>
      <xdr:row>42</xdr:row>
      <xdr:rowOff>4445</xdr:rowOff>
    </xdr:from>
    <xdr:to>
      <xdr:col>5</xdr:col>
      <xdr:colOff>477520</xdr:colOff>
      <xdr:row>75</xdr:row>
      <xdr:rowOff>118110</xdr:rowOff>
    </xdr:to>
    <xdr:pic>
      <xdr:nvPicPr>
        <xdr:cNvPr id="4" name="图片 3" descr="EIHG9]L)Y{PJDY7`{TJ%%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395" y="12722860"/>
          <a:ext cx="4749800" cy="5771515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22</xdr:row>
      <xdr:rowOff>9525</xdr:rowOff>
    </xdr:from>
    <xdr:to>
      <xdr:col>5</xdr:col>
      <xdr:colOff>314325</xdr:colOff>
      <xdr:row>22</xdr:row>
      <xdr:rowOff>266700</xdr:rowOff>
    </xdr:to>
    <xdr:pic>
      <xdr:nvPicPr>
        <xdr:cNvPr id="6" name="图片 5" descr="5OPSR~%99(OF0UH~[@_%NBB"/>
        <xdr:cNvPicPr>
          <a:picLocks noChangeAspect="1"/>
        </xdr:cNvPicPr>
      </xdr:nvPicPr>
      <xdr:blipFill>
        <a:blip r:embed="rId4"/>
        <a:srcRect l="-10742" t="-16000" r="50586" b="8000"/>
        <a:stretch>
          <a:fillRect/>
        </a:stretch>
      </xdr:blipFill>
      <xdr:spPr>
        <a:xfrm>
          <a:off x="2019300" y="6452235"/>
          <a:ext cx="2933700" cy="257175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0</xdr:row>
      <xdr:rowOff>114300</xdr:rowOff>
    </xdr:from>
    <xdr:to>
      <xdr:col>14</xdr:col>
      <xdr:colOff>952500</xdr:colOff>
      <xdr:row>16</xdr:row>
      <xdr:rowOff>277495</xdr:rowOff>
    </xdr:to>
    <xdr:pic>
      <xdr:nvPicPr>
        <xdr:cNvPr id="7" name="图片 6" descr="Cache_347765cea0f77dea.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05825" y="114300"/>
          <a:ext cx="7867650" cy="4826635"/>
        </a:xfrm>
        <a:prstGeom prst="rect">
          <a:avLst/>
        </a:prstGeom>
      </xdr:spPr>
    </xdr:pic>
    <xdr:clientData/>
  </xdr:twoCellAnchor>
  <xdr:twoCellAnchor editAs="oneCell">
    <xdr:from>
      <xdr:col>11</xdr:col>
      <xdr:colOff>161925</xdr:colOff>
      <xdr:row>8</xdr:row>
      <xdr:rowOff>133350</xdr:rowOff>
    </xdr:from>
    <xdr:to>
      <xdr:col>17</xdr:col>
      <xdr:colOff>247650</xdr:colOff>
      <xdr:row>27</xdr:row>
      <xdr:rowOff>228600</xdr:rowOff>
    </xdr:to>
    <xdr:pic>
      <xdr:nvPicPr>
        <xdr:cNvPr id="8" name="图片 7" descr="Cache_33453ff14a6c0058.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153650" y="2517140"/>
          <a:ext cx="8696325" cy="55759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647700</xdr:colOff>
      <xdr:row>19</xdr:row>
      <xdr:rowOff>228600</xdr:rowOff>
    </xdr:from>
    <xdr:to>
      <xdr:col>13</xdr:col>
      <xdr:colOff>3175</xdr:colOff>
      <xdr:row>22</xdr:row>
      <xdr:rowOff>53975</xdr:rowOff>
    </xdr:to>
    <xdr:pic>
      <xdr:nvPicPr>
        <xdr:cNvPr id="2" name="图片 1" descr="C:\Users\Administrator\AppData\Roaming\Tencent\Users\501232853\QQ\WinTemp\RichOle\}Z``UHJ66T9$TVS(IRI8S@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1575" y="5500370"/>
          <a:ext cx="4251325" cy="1059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441960</xdr:colOff>
      <xdr:row>1</xdr:row>
      <xdr:rowOff>41910</xdr:rowOff>
    </xdr:from>
    <xdr:to>
      <xdr:col>14</xdr:col>
      <xdr:colOff>574675</xdr:colOff>
      <xdr:row>17</xdr:row>
      <xdr:rowOff>53340</xdr:rowOff>
    </xdr:to>
    <xdr:pic>
      <xdr:nvPicPr>
        <xdr:cNvPr id="3" name="图片 2" descr="XYRXNNB2%(G$B_%}ZV(@C4V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85835" y="413385"/>
          <a:ext cx="6838315" cy="4318635"/>
        </a:xfrm>
        <a:prstGeom prst="rect">
          <a:avLst/>
        </a:prstGeom>
      </xdr:spPr>
    </xdr:pic>
    <xdr:clientData/>
  </xdr:twoCellAnchor>
  <xdr:twoCellAnchor editAs="oneCell">
    <xdr:from>
      <xdr:col>10</xdr:col>
      <xdr:colOff>914400</xdr:colOff>
      <xdr:row>22</xdr:row>
      <xdr:rowOff>142875</xdr:rowOff>
    </xdr:from>
    <xdr:to>
      <xdr:col>13</xdr:col>
      <xdr:colOff>561340</xdr:colOff>
      <xdr:row>25</xdr:row>
      <xdr:rowOff>133350</xdr:rowOff>
    </xdr:to>
    <xdr:pic>
      <xdr:nvPicPr>
        <xdr:cNvPr id="4" name="图片 3" descr="P[B7NWULN570PSO2B$GF)BQ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6649085"/>
          <a:ext cx="4542790" cy="170497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</xdr:colOff>
      <xdr:row>34</xdr:row>
      <xdr:rowOff>4445</xdr:rowOff>
    </xdr:from>
    <xdr:to>
      <xdr:col>6</xdr:col>
      <xdr:colOff>48895</xdr:colOff>
      <xdr:row>67</xdr:row>
      <xdr:rowOff>118110</xdr:rowOff>
    </xdr:to>
    <xdr:pic>
      <xdr:nvPicPr>
        <xdr:cNvPr id="5" name="图片 4" descr="EIHG9]L)Y{PJDY7`{TJ%%I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6395" y="10130155"/>
          <a:ext cx="4749800" cy="5771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S35"/>
  <sheetViews>
    <sheetView workbookViewId="0">
      <selection activeCell="C21" sqref="C21"/>
    </sheetView>
  </sheetViews>
  <sheetFormatPr defaultColWidth="9" defaultRowHeight="13.5"/>
  <cols>
    <col min="1" max="1" width="4.75" style="6" customWidth="1"/>
    <col min="2" max="2" width="12" style="7" customWidth="1"/>
    <col min="3" max="3" width="16.5" style="7" customWidth="1"/>
    <col min="4" max="4" width="13.5" style="7" customWidth="1"/>
    <col min="5" max="5" width="4.25" style="6" customWidth="1"/>
    <col min="6" max="6" width="13.125" style="7" customWidth="1"/>
    <col min="7" max="7" width="3.875" style="6" customWidth="1"/>
    <col min="8" max="8" width="13.875" style="7" customWidth="1"/>
    <col min="9" max="9" width="16.875" style="7" customWidth="1"/>
    <col min="10" max="10" width="5.75" style="7" customWidth="1"/>
    <col min="11" max="11" width="16.75" style="1" customWidth="1"/>
    <col min="12" max="15" width="23.75" style="1" customWidth="1"/>
    <col min="16" max="16384" width="9" style="1"/>
  </cols>
  <sheetData>
    <row r="1" ht="29.25" customHeight="1" spans="1:10">
      <c r="A1" s="8"/>
      <c r="B1" s="8"/>
      <c r="C1" s="166" t="s">
        <v>0</v>
      </c>
      <c r="D1" s="166"/>
      <c r="E1" s="166"/>
      <c r="F1" s="166"/>
      <c r="G1" s="10"/>
      <c r="H1" s="11" t="s">
        <v>1</v>
      </c>
      <c r="I1" s="8"/>
      <c r="J1" s="107"/>
    </row>
    <row r="2" ht="26.1" customHeight="1" spans="1:19">
      <c r="A2" s="12" t="s">
        <v>2</v>
      </c>
      <c r="B2" s="13"/>
      <c r="C2" s="167" t="s">
        <v>3</v>
      </c>
      <c r="D2" s="168"/>
      <c r="E2" s="168"/>
      <c r="F2" s="169"/>
      <c r="G2" s="12" t="s">
        <v>4</v>
      </c>
      <c r="H2" s="13"/>
      <c r="I2" s="108" t="s">
        <v>5</v>
      </c>
      <c r="J2" s="109"/>
      <c r="L2" s="110" t="s">
        <v>6</v>
      </c>
      <c r="M2" s="111">
        <v>36</v>
      </c>
      <c r="N2" s="112" t="s">
        <v>7</v>
      </c>
      <c r="O2" s="113" t="s">
        <v>8</v>
      </c>
      <c r="P2" s="114">
        <v>5254627</v>
      </c>
      <c r="Q2" s="139" t="e">
        <f>P2-#REF!</f>
        <v>#REF!</v>
      </c>
      <c r="R2" s="140" t="s">
        <v>9</v>
      </c>
      <c r="S2" s="141" t="s">
        <v>10</v>
      </c>
    </row>
    <row r="3" s="2" customFormat="1" ht="26.1" customHeight="1" spans="1:10">
      <c r="A3" s="17" t="s">
        <v>11</v>
      </c>
      <c r="B3" s="18"/>
      <c r="C3" s="19">
        <v>3366005</v>
      </c>
      <c r="D3" s="17" t="s">
        <v>12</v>
      </c>
      <c r="E3" s="20"/>
      <c r="F3" s="18"/>
      <c r="G3" s="17" t="s">
        <v>13</v>
      </c>
      <c r="H3" s="18"/>
      <c r="I3" s="115">
        <v>2678</v>
      </c>
      <c r="J3" s="116"/>
    </row>
    <row r="4" ht="23.25" customHeight="1" spans="1:12">
      <c r="A4" s="170" t="s">
        <v>14</v>
      </c>
      <c r="B4" s="171"/>
      <c r="C4" s="23"/>
      <c r="D4" s="24"/>
      <c r="E4" s="24"/>
      <c r="F4" s="24"/>
      <c r="G4" s="24"/>
      <c r="H4" s="24"/>
      <c r="I4" s="32"/>
      <c r="J4" s="28"/>
      <c r="L4"/>
    </row>
    <row r="5" ht="23.25" customHeight="1" spans="1:12">
      <c r="A5" s="172"/>
      <c r="B5" s="173"/>
      <c r="C5" s="27"/>
      <c r="D5" s="28"/>
      <c r="E5" s="28"/>
      <c r="F5" s="28"/>
      <c r="G5" s="28"/>
      <c r="H5" s="28"/>
      <c r="I5" s="117"/>
      <c r="J5" s="28"/>
      <c r="K5"/>
      <c r="L5" s="182" t="s">
        <v>15</v>
      </c>
    </row>
    <row r="6" ht="30.75" customHeight="1" spans="1:10">
      <c r="A6" s="29" t="s">
        <v>16</v>
      </c>
      <c r="B6" s="30" t="s">
        <v>17</v>
      </c>
      <c r="C6" s="30" t="s">
        <v>18</v>
      </c>
      <c r="D6" s="31" t="s">
        <v>19</v>
      </c>
      <c r="E6" s="23" t="s">
        <v>20</v>
      </c>
      <c r="F6" s="32"/>
      <c r="G6" s="23" t="s">
        <v>21</v>
      </c>
      <c r="H6" s="32"/>
      <c r="I6" s="30" t="s">
        <v>22</v>
      </c>
      <c r="J6" s="28"/>
    </row>
    <row r="7" s="2" customFormat="1" ht="26.1" customHeight="1" spans="1:12">
      <c r="A7" s="33">
        <v>1</v>
      </c>
      <c r="B7" s="34">
        <v>42404</v>
      </c>
      <c r="C7" s="35">
        <v>1433250</v>
      </c>
      <c r="D7" s="36">
        <v>42997.5</v>
      </c>
      <c r="E7" s="196"/>
      <c r="F7" s="38"/>
      <c r="G7" s="197"/>
      <c r="H7" s="198">
        <v>22000</v>
      </c>
      <c r="I7" s="44">
        <f>ROUNDUP(C7-D7-F7-H7,3)</f>
        <v>1368252.5</v>
      </c>
      <c r="J7" s="118"/>
      <c r="L7" s="183" t="s">
        <v>23</v>
      </c>
    </row>
    <row r="8" s="2" customFormat="1" ht="26.1" customHeight="1" spans="1:12">
      <c r="A8" s="33"/>
      <c r="B8" s="34"/>
      <c r="C8" s="35"/>
      <c r="D8" s="35"/>
      <c r="E8" s="41"/>
      <c r="F8" s="35"/>
      <c r="G8" s="199" t="s">
        <v>24</v>
      </c>
      <c r="H8" s="198"/>
      <c r="I8" s="35"/>
      <c r="J8" s="118"/>
      <c r="K8"/>
      <c r="L8" s="184" t="s">
        <v>25</v>
      </c>
    </row>
    <row r="9" ht="24.95" customHeight="1" spans="1:10">
      <c r="A9" s="29"/>
      <c r="B9" s="43"/>
      <c r="C9" s="44"/>
      <c r="D9" s="44"/>
      <c r="E9" s="30"/>
      <c r="F9" s="45"/>
      <c r="G9" s="200"/>
      <c r="H9" s="201"/>
      <c r="I9" s="35"/>
      <c r="J9" s="28"/>
    </row>
    <row r="10" ht="24.95" customHeight="1" spans="1:10">
      <c r="A10" s="29"/>
      <c r="B10" s="48" t="s">
        <v>26</v>
      </c>
      <c r="C10" s="44"/>
      <c r="D10" s="44"/>
      <c r="E10" s="30"/>
      <c r="F10" s="45"/>
      <c r="G10" s="49"/>
      <c r="H10" s="45"/>
      <c r="I10" s="35"/>
      <c r="J10" s="28"/>
    </row>
    <row r="11" s="5" customFormat="1" ht="24.95" customHeight="1" spans="1:10">
      <c r="A11" s="158">
        <v>2</v>
      </c>
      <c r="B11" s="202" t="s">
        <v>27</v>
      </c>
      <c r="C11" s="44"/>
      <c r="D11" s="44"/>
      <c r="E11" s="159"/>
      <c r="F11" s="44"/>
      <c r="G11" s="160"/>
      <c r="H11" s="44">
        <v>1200</v>
      </c>
      <c r="I11" s="44">
        <f>H7-H11</f>
        <v>20800</v>
      </c>
      <c r="J11" s="122"/>
    </row>
    <row r="12" s="5" customFormat="1" ht="24.95" customHeight="1" spans="1:10">
      <c r="A12" s="158"/>
      <c r="B12" s="43"/>
      <c r="C12" s="44"/>
      <c r="D12" s="44"/>
      <c r="E12" s="159"/>
      <c r="F12" s="44"/>
      <c r="G12" s="203" t="s">
        <v>28</v>
      </c>
      <c r="H12" s="44"/>
      <c r="I12" s="44"/>
      <c r="J12" s="122"/>
    </row>
    <row r="13" ht="24.95" customHeight="1" spans="1:11">
      <c r="A13" s="29"/>
      <c r="B13" s="43"/>
      <c r="C13" s="44"/>
      <c r="D13" s="44"/>
      <c r="E13" s="30"/>
      <c r="F13" s="45"/>
      <c r="G13" s="49"/>
      <c r="H13" s="45"/>
      <c r="I13" s="44"/>
      <c r="J13" s="28"/>
      <c r="K13" s="121"/>
    </row>
    <row r="14" ht="24.95" customHeight="1" spans="1:11">
      <c r="A14" s="29"/>
      <c r="B14" s="43"/>
      <c r="C14" s="198">
        <v>22000</v>
      </c>
      <c r="D14" s="44"/>
      <c r="E14" s="30"/>
      <c r="F14" s="45"/>
      <c r="G14" s="49"/>
      <c r="H14" s="45"/>
      <c r="I14" s="44"/>
      <c r="J14" s="28"/>
      <c r="K14" s="48" t="s">
        <v>26</v>
      </c>
    </row>
    <row r="15" ht="43.5" customHeight="1" spans="1:12">
      <c r="A15" s="29"/>
      <c r="B15" s="43"/>
      <c r="C15" s="44" t="s">
        <v>29</v>
      </c>
      <c r="D15" s="44"/>
      <c r="E15" s="30"/>
      <c r="F15" s="45"/>
      <c r="G15" s="49"/>
      <c r="H15" s="45"/>
      <c r="I15" s="44"/>
      <c r="J15" s="28"/>
      <c r="K15" s="121"/>
      <c r="L15" s="187" t="s">
        <v>30</v>
      </c>
    </row>
    <row r="16" ht="24.95" customHeight="1" spans="1:12">
      <c r="A16" s="29"/>
      <c r="B16" s="175"/>
      <c r="C16" s="45"/>
      <c r="D16" s="44"/>
      <c r="E16" s="30"/>
      <c r="F16" s="45"/>
      <c r="G16" s="49"/>
      <c r="H16" s="45"/>
      <c r="I16" s="45"/>
      <c r="J16" s="28"/>
      <c r="K16" s="121"/>
      <c r="L16" s="187"/>
    </row>
    <row r="17" ht="24.95" customHeight="1" spans="1:12">
      <c r="A17" s="29"/>
      <c r="B17" s="175"/>
      <c r="C17" s="45"/>
      <c r="D17" s="44"/>
      <c r="E17" s="30"/>
      <c r="F17" s="45"/>
      <c r="G17" s="49"/>
      <c r="H17" s="45"/>
      <c r="I17" s="45"/>
      <c r="J17" s="28"/>
      <c r="K17" s="121"/>
      <c r="L17" s="187" t="s">
        <v>31</v>
      </c>
    </row>
    <row r="18" ht="24.95" customHeight="1" spans="1:12">
      <c r="A18" s="29"/>
      <c r="B18" s="175"/>
      <c r="C18" s="45"/>
      <c r="D18" s="44"/>
      <c r="E18" s="30"/>
      <c r="F18" s="45"/>
      <c r="G18" s="49"/>
      <c r="H18" s="45"/>
      <c r="I18" s="45"/>
      <c r="J18" s="28"/>
      <c r="K18" s="121"/>
      <c r="L18" s="187" t="s">
        <v>32</v>
      </c>
    </row>
    <row r="19" ht="24.95" customHeight="1" spans="1:12">
      <c r="A19" s="29"/>
      <c r="B19" s="175"/>
      <c r="C19" s="45"/>
      <c r="D19" s="44"/>
      <c r="E19" s="30"/>
      <c r="F19" s="45"/>
      <c r="G19" s="49"/>
      <c r="H19" s="45"/>
      <c r="I19" s="45"/>
      <c r="J19" s="28"/>
      <c r="K19" s="121"/>
      <c r="L19" s="188" t="s">
        <v>33</v>
      </c>
    </row>
    <row r="20" ht="24.95" customHeight="1" spans="1:12">
      <c r="A20" s="62"/>
      <c r="B20" s="72"/>
      <c r="C20" s="64"/>
      <c r="D20" s="44"/>
      <c r="E20" s="65"/>
      <c r="F20" s="64"/>
      <c r="G20" s="74"/>
      <c r="H20" s="64"/>
      <c r="I20" s="45"/>
      <c r="J20" s="28"/>
      <c r="K20" s="121"/>
      <c r="L20" s="189"/>
    </row>
    <row r="21" ht="24.95" customHeight="1" spans="1:16">
      <c r="A21" s="75" t="s">
        <v>34</v>
      </c>
      <c r="B21" s="76"/>
      <c r="C21" s="77" t="e">
        <f>C7+C8+C9+C10+C11+C12+C13+C14+C15++C16+C17+C18+C19+C20</f>
        <v>#VALUE!</v>
      </c>
      <c r="D21" s="77"/>
      <c r="E21" s="204"/>
      <c r="F21" s="205"/>
      <c r="G21" s="206"/>
      <c r="H21" s="205"/>
      <c r="I21" s="164">
        <f>I7+I8+I9+I10+I11+I12+I13+I14+I15++I16+I17+I18+I19+I20</f>
        <v>1389052.5</v>
      </c>
      <c r="J21" s="124"/>
      <c r="L21" s="190" t="s">
        <v>35</v>
      </c>
      <c r="M21" s="125"/>
      <c r="N21" s="125"/>
      <c r="O21" s="125"/>
      <c r="P21" s="126"/>
    </row>
    <row r="22" ht="26.1" customHeight="1" spans="1:11">
      <c r="A22" s="79" t="s">
        <v>36</v>
      </c>
      <c r="B22" s="80"/>
      <c r="C22" s="81">
        <f>I11</f>
        <v>20800</v>
      </c>
      <c r="D22" s="82" t="s">
        <v>37</v>
      </c>
      <c r="E22" s="176" t="s">
        <v>38</v>
      </c>
      <c r="F22" s="177"/>
      <c r="G22" s="177"/>
      <c r="H22" s="177"/>
      <c r="I22" s="191"/>
      <c r="J22" s="128"/>
      <c r="K22" s="5" t="s">
        <v>39</v>
      </c>
    </row>
    <row r="23" ht="26.1" customHeight="1" spans="1:12">
      <c r="A23" s="85"/>
      <c r="B23" s="86"/>
      <c r="C23" s="87"/>
      <c r="D23" s="88" t="s">
        <v>40</v>
      </c>
      <c r="E23" s="178" t="s">
        <v>41</v>
      </c>
      <c r="F23" s="179"/>
      <c r="G23" s="179"/>
      <c r="H23" s="179"/>
      <c r="I23" s="192"/>
      <c r="J23" s="128"/>
      <c r="K23" s="193" t="s">
        <v>42</v>
      </c>
      <c r="L23" s="5" t="s">
        <v>43</v>
      </c>
    </row>
    <row r="24" ht="45" customHeight="1" spans="1:15">
      <c r="A24" s="91" t="s">
        <v>44</v>
      </c>
      <c r="B24" s="92"/>
      <c r="C24" s="163" t="s">
        <v>45</v>
      </c>
      <c r="D24" s="94"/>
      <c r="E24" s="94"/>
      <c r="F24" s="94"/>
      <c r="G24" s="94"/>
      <c r="H24" s="94"/>
      <c r="I24" s="130"/>
      <c r="J24" s="131"/>
      <c r="K24" s="194" t="s">
        <v>46</v>
      </c>
      <c r="L24" s="5" t="s">
        <v>47</v>
      </c>
      <c r="M24" s="132"/>
      <c r="N24" s="133"/>
      <c r="O24" s="133"/>
    </row>
    <row r="25" ht="45" customHeight="1" spans="1:13">
      <c r="A25" s="91" t="s">
        <v>48</v>
      </c>
      <c r="B25" s="92"/>
      <c r="C25" s="180" t="s">
        <v>49</v>
      </c>
      <c r="D25" s="181"/>
      <c r="E25" s="181"/>
      <c r="F25" s="181"/>
      <c r="G25" s="181"/>
      <c r="H25" s="181"/>
      <c r="I25" s="195"/>
      <c r="J25" s="135"/>
      <c r="K25" s="136" t="s">
        <v>49</v>
      </c>
      <c r="M25" s="1" t="s">
        <v>50</v>
      </c>
    </row>
    <row r="26" ht="45" customHeight="1" spans="1:10">
      <c r="A26" s="91" t="s">
        <v>51</v>
      </c>
      <c r="B26" s="92"/>
      <c r="C26" s="97" t="s">
        <v>52</v>
      </c>
      <c r="D26" s="98"/>
      <c r="E26" s="98"/>
      <c r="F26" s="98" t="s">
        <v>53</v>
      </c>
      <c r="G26" s="98"/>
      <c r="H26" s="98"/>
      <c r="I26" s="137"/>
      <c r="J26" s="135"/>
    </row>
    <row r="27" ht="45" customHeight="1" spans="1:10">
      <c r="A27" s="91" t="s">
        <v>54</v>
      </c>
      <c r="B27" s="92"/>
      <c r="C27" s="99"/>
      <c r="D27" s="100"/>
      <c r="E27" s="100"/>
      <c r="F27" s="100"/>
      <c r="G27" s="100"/>
      <c r="H27" s="100"/>
      <c r="I27" s="138"/>
      <c r="J27" s="135"/>
    </row>
    <row r="28" ht="42" customHeight="1" spans="1:10">
      <c r="A28" s="91" t="s">
        <v>55</v>
      </c>
      <c r="B28" s="92"/>
      <c r="C28" s="99"/>
      <c r="D28" s="100"/>
      <c r="E28" s="100"/>
      <c r="F28" s="100"/>
      <c r="G28" s="100"/>
      <c r="H28" s="100"/>
      <c r="I28" s="138"/>
      <c r="J28" s="135"/>
    </row>
    <row r="29" spans="2:10">
      <c r="B29" s="105"/>
      <c r="C29" s="105"/>
      <c r="D29" s="105"/>
      <c r="E29" s="106"/>
      <c r="F29" s="105"/>
      <c r="G29" s="106"/>
      <c r="H29" s="105"/>
      <c r="I29" s="105"/>
      <c r="J29" s="105"/>
    </row>
    <row r="30" spans="2:10">
      <c r="B30" s="105"/>
      <c r="C30" s="105"/>
      <c r="D30" s="105"/>
      <c r="E30" s="106"/>
      <c r="F30" s="105"/>
      <c r="G30" s="106"/>
      <c r="H30" s="105"/>
      <c r="I30" s="105"/>
      <c r="J30" s="105"/>
    </row>
    <row r="31" spans="2:10">
      <c r="B31" s="105"/>
      <c r="C31" s="105"/>
      <c r="D31" s="105"/>
      <c r="E31" s="106"/>
      <c r="F31" s="105"/>
      <c r="G31" s="106"/>
      <c r="H31" s="105"/>
      <c r="I31" s="105"/>
      <c r="J31" s="105"/>
    </row>
    <row r="35" spans="2:2">
      <c r="B35"/>
    </row>
  </sheetData>
  <mergeCells count="27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1:B21"/>
    <mergeCell ref="E22:I22"/>
    <mergeCell ref="E23:I23"/>
    <mergeCell ref="A24:B24"/>
    <mergeCell ref="C24:I24"/>
    <mergeCell ref="A25:B25"/>
    <mergeCell ref="C25:I25"/>
    <mergeCell ref="A26:B26"/>
    <mergeCell ref="C26:E26"/>
    <mergeCell ref="F26:I26"/>
    <mergeCell ref="A27:B27"/>
    <mergeCell ref="C27:I27"/>
    <mergeCell ref="A28:B28"/>
    <mergeCell ref="C28:I28"/>
    <mergeCell ref="C22:C23"/>
    <mergeCell ref="A4:B5"/>
    <mergeCell ref="C4:I5"/>
    <mergeCell ref="A22:B23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S35"/>
  <sheetViews>
    <sheetView workbookViewId="0">
      <selection activeCell="C14" sqref="C14"/>
    </sheetView>
  </sheetViews>
  <sheetFormatPr defaultColWidth="9" defaultRowHeight="13.5"/>
  <cols>
    <col min="1" max="1" width="4.75" style="6" customWidth="1"/>
    <col min="2" max="2" width="12" style="7" customWidth="1"/>
    <col min="3" max="3" width="16.5" style="7" customWidth="1"/>
    <col min="4" max="4" width="13.5" style="7" customWidth="1"/>
    <col min="5" max="5" width="6.625" style="6" customWidth="1"/>
    <col min="6" max="6" width="13.125" style="7" customWidth="1"/>
    <col min="7" max="7" width="3.875" style="6" customWidth="1"/>
    <col min="8" max="8" width="13.875" style="7" customWidth="1"/>
    <col min="9" max="9" width="16.875" style="7" customWidth="1"/>
    <col min="10" max="10" width="5.75" style="7" customWidth="1"/>
    <col min="11" max="11" width="16.75" style="1" customWidth="1"/>
    <col min="12" max="15" width="23.75" style="1" customWidth="1"/>
    <col min="16" max="16384" width="9" style="1"/>
  </cols>
  <sheetData>
    <row r="1" ht="29.25" customHeight="1" spans="1:10">
      <c r="A1" s="8"/>
      <c r="B1" s="8"/>
      <c r="C1" s="166" t="s">
        <v>56</v>
      </c>
      <c r="D1" s="166"/>
      <c r="E1" s="166"/>
      <c r="F1" s="166"/>
      <c r="G1" s="10"/>
      <c r="H1" s="11" t="s">
        <v>1</v>
      </c>
      <c r="I1" s="8"/>
      <c r="J1" s="107"/>
    </row>
    <row r="2" ht="26.1" customHeight="1" spans="1:19">
      <c r="A2" s="12" t="s">
        <v>2</v>
      </c>
      <c r="B2" s="13"/>
      <c r="C2" s="167" t="s">
        <v>3</v>
      </c>
      <c r="D2" s="168"/>
      <c r="E2" s="168"/>
      <c r="F2" s="169"/>
      <c r="G2" s="12" t="s">
        <v>4</v>
      </c>
      <c r="H2" s="13"/>
      <c r="I2" s="108" t="s">
        <v>5</v>
      </c>
      <c r="J2" s="109"/>
      <c r="L2" s="110" t="s">
        <v>6</v>
      </c>
      <c r="M2" s="111">
        <v>36</v>
      </c>
      <c r="N2" s="112" t="s">
        <v>7</v>
      </c>
      <c r="O2" s="113" t="s">
        <v>8</v>
      </c>
      <c r="P2" s="114">
        <v>5254627</v>
      </c>
      <c r="Q2" s="139" t="e">
        <f>P2-#REF!</f>
        <v>#REF!</v>
      </c>
      <c r="R2" s="140" t="s">
        <v>9</v>
      </c>
      <c r="S2" s="141" t="s">
        <v>10</v>
      </c>
    </row>
    <row r="3" s="2" customFormat="1" ht="26.1" customHeight="1" spans="1:10">
      <c r="A3" s="17" t="s">
        <v>11</v>
      </c>
      <c r="B3" s="18"/>
      <c r="C3" s="19">
        <v>3366005</v>
      </c>
      <c r="D3" s="17" t="s">
        <v>12</v>
      </c>
      <c r="E3" s="20"/>
      <c r="F3" s="18"/>
      <c r="G3" s="17" t="s">
        <v>13</v>
      </c>
      <c r="H3" s="18"/>
      <c r="I3" s="115">
        <v>2678</v>
      </c>
      <c r="J3" s="116"/>
    </row>
    <row r="4" ht="23.25" customHeight="1" spans="1:12">
      <c r="A4" s="170" t="s">
        <v>14</v>
      </c>
      <c r="B4" s="171"/>
      <c r="C4" s="23"/>
      <c r="D4" s="24"/>
      <c r="E4" s="24"/>
      <c r="F4" s="24"/>
      <c r="G4" s="24"/>
      <c r="H4" s="24"/>
      <c r="I4" s="32"/>
      <c r="J4" s="28"/>
      <c r="L4"/>
    </row>
    <row r="5" ht="23.25" customHeight="1" spans="1:12">
      <c r="A5" s="172"/>
      <c r="B5" s="173"/>
      <c r="C5" s="27"/>
      <c r="D5" s="28"/>
      <c r="E5" s="28"/>
      <c r="F5" s="28"/>
      <c r="G5" s="28"/>
      <c r="H5" s="28"/>
      <c r="I5" s="117"/>
      <c r="J5" s="28"/>
      <c r="K5"/>
      <c r="L5" s="182" t="s">
        <v>15</v>
      </c>
    </row>
    <row r="6" ht="30.75" customHeight="1" spans="1:10">
      <c r="A6" s="29" t="s">
        <v>16</v>
      </c>
      <c r="B6" s="30" t="s">
        <v>17</v>
      </c>
      <c r="C6" s="30" t="s">
        <v>18</v>
      </c>
      <c r="D6" s="31" t="s">
        <v>19</v>
      </c>
      <c r="E6" s="23" t="s">
        <v>20</v>
      </c>
      <c r="F6" s="32"/>
      <c r="G6" s="23" t="s">
        <v>21</v>
      </c>
      <c r="H6" s="32"/>
      <c r="I6" s="30" t="s">
        <v>22</v>
      </c>
      <c r="J6" s="28"/>
    </row>
    <row r="7" s="2" customFormat="1" ht="26.1" customHeight="1" spans="1:12">
      <c r="A7" s="33">
        <v>1</v>
      </c>
      <c r="B7" s="34">
        <v>42404</v>
      </c>
      <c r="C7" s="35">
        <v>1433250</v>
      </c>
      <c r="D7" s="36">
        <v>42997.5</v>
      </c>
      <c r="E7" s="37">
        <f>D7/C7</f>
        <v>0.03</v>
      </c>
      <c r="F7" s="38"/>
      <c r="G7" s="39"/>
      <c r="H7" s="40">
        <v>22000</v>
      </c>
      <c r="I7" s="44">
        <f>ROUNDUP(C7-D7-F7-H7,3)</f>
        <v>1368252.5</v>
      </c>
      <c r="J7" s="118"/>
      <c r="L7" s="183" t="s">
        <v>23</v>
      </c>
    </row>
    <row r="8" s="2" customFormat="1" ht="26.1" customHeight="1" spans="1:12">
      <c r="A8" s="33"/>
      <c r="B8" s="34"/>
      <c r="C8" s="35"/>
      <c r="D8" s="35"/>
      <c r="E8" s="41"/>
      <c r="F8" s="35"/>
      <c r="G8" s="42" t="s">
        <v>24</v>
      </c>
      <c r="H8" s="38"/>
      <c r="I8" s="35"/>
      <c r="J8" s="118"/>
      <c r="K8"/>
      <c r="L8" s="184" t="s">
        <v>25</v>
      </c>
    </row>
    <row r="9" ht="24.95" customHeight="1" spans="1:10">
      <c r="A9" s="29"/>
      <c r="B9" s="43"/>
      <c r="C9" s="44"/>
      <c r="D9" s="44"/>
      <c r="E9" s="30"/>
      <c r="F9" s="45"/>
      <c r="G9" s="46"/>
      <c r="H9" s="47"/>
      <c r="I9" s="35"/>
      <c r="J9" s="28"/>
    </row>
    <row r="10" ht="24.95" customHeight="1" spans="1:10">
      <c r="A10" s="29"/>
      <c r="B10" s="48"/>
      <c r="C10" s="44"/>
      <c r="D10" s="44"/>
      <c r="E10" s="30"/>
      <c r="F10" s="45"/>
      <c r="G10" s="49"/>
      <c r="H10" s="50">
        <v>-22000</v>
      </c>
      <c r="I10" s="35"/>
      <c r="J10" s="28"/>
    </row>
    <row r="11" s="3" customFormat="1" ht="24.95" customHeight="1" spans="1:10">
      <c r="A11" s="51">
        <v>2</v>
      </c>
      <c r="B11" s="143" t="s">
        <v>57</v>
      </c>
      <c r="C11" s="53"/>
      <c r="D11" s="53"/>
      <c r="E11" s="54"/>
      <c r="F11" s="53"/>
      <c r="G11" s="144"/>
      <c r="H11" s="53">
        <v>1200</v>
      </c>
      <c r="I11" s="53">
        <f>H7-H11</f>
        <v>20800</v>
      </c>
      <c r="J11" s="119"/>
    </row>
    <row r="12" s="3" customFormat="1" ht="24.95" customHeight="1" spans="1:10">
      <c r="A12" s="51"/>
      <c r="B12" s="52"/>
      <c r="C12" s="53"/>
      <c r="D12" s="53"/>
      <c r="E12" s="54"/>
      <c r="F12" s="53"/>
      <c r="G12" s="55" t="s">
        <v>28</v>
      </c>
      <c r="H12" s="53"/>
      <c r="I12" s="53"/>
      <c r="J12" s="119"/>
    </row>
    <row r="13" ht="24.95" customHeight="1" spans="1:11">
      <c r="A13" s="29"/>
      <c r="B13" s="48" t="s">
        <v>26</v>
      </c>
      <c r="C13" s="44"/>
      <c r="D13" s="44"/>
      <c r="E13" s="30"/>
      <c r="F13" s="45"/>
      <c r="G13" s="49"/>
      <c r="H13" s="50"/>
      <c r="I13" s="44"/>
      <c r="J13" s="28"/>
      <c r="K13" s="121"/>
    </row>
    <row r="14" s="165" customFormat="1" ht="24.95" customHeight="1" spans="1:11">
      <c r="A14" s="154">
        <v>3</v>
      </c>
      <c r="B14" s="155">
        <v>42760</v>
      </c>
      <c r="C14" s="36">
        <v>180000</v>
      </c>
      <c r="D14" s="36">
        <f>C14*0.03</f>
        <v>5400</v>
      </c>
      <c r="E14" s="156"/>
      <c r="F14" s="36">
        <v>0</v>
      </c>
      <c r="G14" s="157"/>
      <c r="H14" s="36">
        <v>22500</v>
      </c>
      <c r="I14" s="36">
        <f>ROUNDUP(C14-D14-F14-H14,3)</f>
        <v>152100</v>
      </c>
      <c r="J14" s="185"/>
      <c r="K14" s="186" t="s">
        <v>26</v>
      </c>
    </row>
    <row r="15" ht="28.5" customHeight="1" spans="1:12">
      <c r="A15" s="29"/>
      <c r="B15" s="43"/>
      <c r="C15" s="44"/>
      <c r="D15" s="44"/>
      <c r="E15" s="30"/>
      <c r="F15" s="44"/>
      <c r="G15" s="174" t="s">
        <v>58</v>
      </c>
      <c r="H15" s="44"/>
      <c r="I15" s="44"/>
      <c r="J15" s="28"/>
      <c r="K15" s="121"/>
      <c r="L15" s="187" t="s">
        <v>30</v>
      </c>
    </row>
    <row r="16" ht="24.95" customHeight="1" spans="1:12">
      <c r="A16" s="29"/>
      <c r="B16" s="175"/>
      <c r="C16" s="45"/>
      <c r="D16" s="44"/>
      <c r="E16" s="30"/>
      <c r="F16" s="45"/>
      <c r="G16" s="49"/>
      <c r="H16" s="45"/>
      <c r="I16" s="45"/>
      <c r="J16" s="28"/>
      <c r="K16" s="121"/>
      <c r="L16" s="187"/>
    </row>
    <row r="17" ht="24.95" customHeight="1" spans="1:12">
      <c r="A17" s="29"/>
      <c r="B17" s="175"/>
      <c r="C17" s="45"/>
      <c r="D17" s="44"/>
      <c r="E17" s="30"/>
      <c r="F17" s="45"/>
      <c r="G17" s="49"/>
      <c r="H17" s="45"/>
      <c r="I17" s="45"/>
      <c r="J17" s="28"/>
      <c r="K17" s="121"/>
      <c r="L17" s="187" t="s">
        <v>31</v>
      </c>
    </row>
    <row r="18" ht="24.95" customHeight="1" spans="1:12">
      <c r="A18" s="29"/>
      <c r="B18" s="175"/>
      <c r="C18" s="45"/>
      <c r="D18" s="44"/>
      <c r="E18" s="30"/>
      <c r="F18" s="45"/>
      <c r="G18" s="49"/>
      <c r="H18" s="45"/>
      <c r="I18" s="45"/>
      <c r="J18" s="28"/>
      <c r="K18" s="121"/>
      <c r="L18" s="187" t="s">
        <v>32</v>
      </c>
    </row>
    <row r="19" ht="24.95" customHeight="1" spans="1:12">
      <c r="A19" s="29"/>
      <c r="B19" s="175"/>
      <c r="C19" s="45"/>
      <c r="D19" s="44"/>
      <c r="E19" s="30"/>
      <c r="F19" s="45"/>
      <c r="G19" s="49"/>
      <c r="H19" s="45"/>
      <c r="I19" s="45"/>
      <c r="J19" s="28"/>
      <c r="K19" s="121"/>
      <c r="L19" s="188" t="s">
        <v>33</v>
      </c>
    </row>
    <row r="20" ht="24.95" customHeight="1" spans="1:12">
      <c r="A20" s="62"/>
      <c r="B20" s="72"/>
      <c r="C20" s="64"/>
      <c r="D20" s="44"/>
      <c r="E20" s="65"/>
      <c r="F20" s="64"/>
      <c r="G20" s="74"/>
      <c r="H20" s="64"/>
      <c r="I20" s="45"/>
      <c r="J20" s="28"/>
      <c r="K20" s="121"/>
      <c r="L20" s="189"/>
    </row>
    <row r="21" ht="24.95" customHeight="1" spans="1:16">
      <c r="A21" s="75" t="s">
        <v>34</v>
      </c>
      <c r="B21" s="76"/>
      <c r="C21" s="77">
        <f>C7+C8+C9+C10+C11+C12+C13+C14+C15++C16+C17+C18+C19+C20</f>
        <v>1613250</v>
      </c>
      <c r="D21" s="77">
        <f t="shared" ref="D21:I21" si="0">D7+D8+D9+D10+D11+D12+D13+D14+D15++D16+D17+D18+D19+D20</f>
        <v>48397.5</v>
      </c>
      <c r="E21" s="77"/>
      <c r="F21" s="77">
        <f t="shared" si="0"/>
        <v>0</v>
      </c>
      <c r="G21" s="77"/>
      <c r="H21" s="77">
        <f t="shared" si="0"/>
        <v>23700</v>
      </c>
      <c r="I21" s="164">
        <f t="shared" si="0"/>
        <v>1541152.5</v>
      </c>
      <c r="J21" s="124"/>
      <c r="L21" s="190" t="s">
        <v>35</v>
      </c>
      <c r="M21" s="125"/>
      <c r="N21" s="125"/>
      <c r="O21" s="125"/>
      <c r="P21" s="126"/>
    </row>
    <row r="22" ht="26.1" customHeight="1" spans="1:11">
      <c r="A22" s="79" t="s">
        <v>36</v>
      </c>
      <c r="B22" s="80"/>
      <c r="C22" s="81">
        <f>I14</f>
        <v>152100</v>
      </c>
      <c r="D22" s="82" t="s">
        <v>37</v>
      </c>
      <c r="E22" s="176" t="s">
        <v>38</v>
      </c>
      <c r="F22" s="177"/>
      <c r="G22" s="177"/>
      <c r="H22" s="177"/>
      <c r="I22" s="191"/>
      <c r="J22" s="128"/>
      <c r="K22" s="5" t="s">
        <v>39</v>
      </c>
    </row>
    <row r="23" ht="26.1" customHeight="1" spans="1:12">
      <c r="A23" s="85"/>
      <c r="B23" s="86"/>
      <c r="C23" s="87"/>
      <c r="D23" s="88" t="s">
        <v>40</v>
      </c>
      <c r="E23" s="178" t="s">
        <v>41</v>
      </c>
      <c r="F23" s="179"/>
      <c r="G23" s="179"/>
      <c r="H23" s="179"/>
      <c r="I23" s="192"/>
      <c r="J23" s="128"/>
      <c r="K23" s="193" t="s">
        <v>42</v>
      </c>
      <c r="L23" s="5" t="s">
        <v>43</v>
      </c>
    </row>
    <row r="24" ht="45" customHeight="1" spans="1:15">
      <c r="A24" s="91" t="s">
        <v>44</v>
      </c>
      <c r="B24" s="92"/>
      <c r="C24" s="163" t="s">
        <v>45</v>
      </c>
      <c r="D24" s="94"/>
      <c r="E24" s="94"/>
      <c r="F24" s="94"/>
      <c r="G24" s="94"/>
      <c r="H24" s="94"/>
      <c r="I24" s="130"/>
      <c r="J24" s="131"/>
      <c r="K24" s="194" t="s">
        <v>46</v>
      </c>
      <c r="L24" s="5" t="s">
        <v>47</v>
      </c>
      <c r="M24" s="132"/>
      <c r="N24" s="133"/>
      <c r="O24" s="133"/>
    </row>
    <row r="25" ht="45" customHeight="1" spans="1:13">
      <c r="A25" s="91" t="s">
        <v>48</v>
      </c>
      <c r="B25" s="92"/>
      <c r="C25" s="180" t="s">
        <v>49</v>
      </c>
      <c r="D25" s="181"/>
      <c r="E25" s="181"/>
      <c r="F25" s="181"/>
      <c r="G25" s="181"/>
      <c r="H25" s="181"/>
      <c r="I25" s="195"/>
      <c r="J25" s="135"/>
      <c r="K25" s="136" t="s">
        <v>49</v>
      </c>
      <c r="M25" s="1" t="s">
        <v>50</v>
      </c>
    </row>
    <row r="26" ht="45" customHeight="1" spans="1:10">
      <c r="A26" s="91" t="s">
        <v>51</v>
      </c>
      <c r="B26" s="92"/>
      <c r="C26" s="97" t="s">
        <v>52</v>
      </c>
      <c r="D26" s="98"/>
      <c r="E26" s="98"/>
      <c r="F26" s="98" t="s">
        <v>53</v>
      </c>
      <c r="G26" s="98"/>
      <c r="H26" s="98"/>
      <c r="I26" s="137"/>
      <c r="J26" s="135"/>
    </row>
    <row r="27" ht="45" customHeight="1" spans="1:10">
      <c r="A27" s="91" t="s">
        <v>54</v>
      </c>
      <c r="B27" s="92"/>
      <c r="C27" s="99"/>
      <c r="D27" s="100"/>
      <c r="E27" s="100"/>
      <c r="F27" s="100"/>
      <c r="G27" s="100"/>
      <c r="H27" s="100"/>
      <c r="I27" s="138"/>
      <c r="J27" s="135"/>
    </row>
    <row r="28" ht="42" customHeight="1" spans="1:10">
      <c r="A28" s="91" t="s">
        <v>55</v>
      </c>
      <c r="B28" s="92"/>
      <c r="C28" s="99"/>
      <c r="D28" s="100"/>
      <c r="E28" s="100"/>
      <c r="F28" s="100"/>
      <c r="G28" s="100"/>
      <c r="H28" s="100"/>
      <c r="I28" s="138"/>
      <c r="J28" s="135"/>
    </row>
    <row r="29" spans="2:10">
      <c r="B29" s="105"/>
      <c r="C29" s="105"/>
      <c r="D29" s="105"/>
      <c r="E29" s="106"/>
      <c r="F29" s="105"/>
      <c r="G29" s="106"/>
      <c r="H29" s="105"/>
      <c r="I29" s="105"/>
      <c r="J29" s="105"/>
    </row>
    <row r="30" spans="2:10">
      <c r="B30" s="105"/>
      <c r="C30" s="105"/>
      <c r="D30" s="105"/>
      <c r="E30" s="106"/>
      <c r="F30" s="105"/>
      <c r="G30" s="106"/>
      <c r="H30" s="105"/>
      <c r="I30" s="105"/>
      <c r="J30" s="105"/>
    </row>
    <row r="31" spans="2:10">
      <c r="B31" s="105"/>
      <c r="C31" s="105"/>
      <c r="D31" s="105"/>
      <c r="E31" s="106"/>
      <c r="F31" s="105"/>
      <c r="G31" s="106"/>
      <c r="H31" s="105"/>
      <c r="I31" s="105"/>
      <c r="J31" s="105"/>
    </row>
    <row r="35" spans="2:2">
      <c r="B35"/>
    </row>
  </sheetData>
  <mergeCells count="27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1:B21"/>
    <mergeCell ref="E22:I22"/>
    <mergeCell ref="E23:I23"/>
    <mergeCell ref="A24:B24"/>
    <mergeCell ref="C24:I24"/>
    <mergeCell ref="A25:B25"/>
    <mergeCell ref="C25:I25"/>
    <mergeCell ref="A26:B26"/>
    <mergeCell ref="C26:E26"/>
    <mergeCell ref="F26:I26"/>
    <mergeCell ref="A27:B27"/>
    <mergeCell ref="C27:I27"/>
    <mergeCell ref="A28:B28"/>
    <mergeCell ref="C28:I28"/>
    <mergeCell ref="C22:C23"/>
    <mergeCell ref="A22:B23"/>
    <mergeCell ref="A4:B5"/>
    <mergeCell ref="C4:I5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S38"/>
  <sheetViews>
    <sheetView zoomScale="75" zoomScaleNormal="75" workbookViewId="0">
      <selection activeCell="C17" sqref="C17:C18"/>
    </sheetView>
  </sheetViews>
  <sheetFormatPr defaultColWidth="9" defaultRowHeight="13.5"/>
  <cols>
    <col min="1" max="1" width="4.75" style="6" customWidth="1"/>
    <col min="2" max="2" width="12" style="7" customWidth="1"/>
    <col min="3" max="3" width="16.5" style="7" customWidth="1"/>
    <col min="4" max="4" width="13.5" style="7" customWidth="1"/>
    <col min="5" max="5" width="6.625" style="6" customWidth="1"/>
    <col min="6" max="6" width="13.125" style="7" customWidth="1"/>
    <col min="7" max="7" width="3.875" style="6" customWidth="1"/>
    <col min="8" max="8" width="13.875" style="7" customWidth="1"/>
    <col min="9" max="9" width="16.875" style="7" customWidth="1"/>
    <col min="10" max="10" width="5.75" style="7" customWidth="1"/>
    <col min="11" max="11" width="16.75" style="1" customWidth="1"/>
    <col min="12" max="15" width="23.75" style="1" customWidth="1"/>
    <col min="16" max="16384" width="9" style="1"/>
  </cols>
  <sheetData>
    <row r="1" ht="29.25" customHeight="1" spans="1:10">
      <c r="A1" s="8"/>
      <c r="B1" s="8"/>
      <c r="C1" s="9" t="s">
        <v>56</v>
      </c>
      <c r="D1" s="9"/>
      <c r="E1" s="9"/>
      <c r="F1" s="9"/>
      <c r="G1" s="10"/>
      <c r="H1" s="11" t="s">
        <v>1</v>
      </c>
      <c r="I1" s="8"/>
      <c r="J1" s="107"/>
    </row>
    <row r="2" ht="35.25" customHeight="1" spans="1:19">
      <c r="A2" s="12" t="s">
        <v>2</v>
      </c>
      <c r="B2" s="13"/>
      <c r="C2" s="14" t="s">
        <v>59</v>
      </c>
      <c r="D2" s="15"/>
      <c r="E2" s="15"/>
      <c r="F2" s="16"/>
      <c r="G2" s="12" t="s">
        <v>4</v>
      </c>
      <c r="H2" s="13"/>
      <c r="I2" s="108" t="s">
        <v>5</v>
      </c>
      <c r="J2" s="109"/>
      <c r="L2" s="110" t="s">
        <v>6</v>
      </c>
      <c r="M2" s="111">
        <v>36</v>
      </c>
      <c r="N2" s="112" t="s">
        <v>7</v>
      </c>
      <c r="O2" s="113" t="s">
        <v>8</v>
      </c>
      <c r="P2" s="114">
        <v>5254627</v>
      </c>
      <c r="Q2" s="139" t="e">
        <f>P2-#REF!</f>
        <v>#REF!</v>
      </c>
      <c r="R2" s="140" t="s">
        <v>9</v>
      </c>
      <c r="S2" s="141" t="s">
        <v>10</v>
      </c>
    </row>
    <row r="3" s="2" customFormat="1" ht="26.1" customHeight="1" spans="1:10">
      <c r="A3" s="17" t="s">
        <v>11</v>
      </c>
      <c r="B3" s="18"/>
      <c r="C3" s="19">
        <v>3366005</v>
      </c>
      <c r="D3" s="17" t="s">
        <v>12</v>
      </c>
      <c r="E3" s="20"/>
      <c r="F3" s="18"/>
      <c r="G3" s="17" t="s">
        <v>13</v>
      </c>
      <c r="H3" s="18"/>
      <c r="I3" s="115">
        <v>2678</v>
      </c>
      <c r="J3" s="116"/>
    </row>
    <row r="4" ht="17.25" customHeight="1" spans="1:12">
      <c r="A4" s="21" t="s">
        <v>14</v>
      </c>
      <c r="B4" s="22"/>
      <c r="C4" s="23"/>
      <c r="D4" s="24"/>
      <c r="E4" s="24"/>
      <c r="F4" s="24"/>
      <c r="G4" s="24"/>
      <c r="H4" s="24"/>
      <c r="I4" s="32"/>
      <c r="J4" s="28"/>
      <c r="L4"/>
    </row>
    <row r="5" ht="17.25" customHeight="1" spans="1:12">
      <c r="A5" s="25"/>
      <c r="B5" s="26"/>
      <c r="C5" s="27"/>
      <c r="D5" s="28"/>
      <c r="E5" s="28"/>
      <c r="F5" s="28"/>
      <c r="G5" s="28"/>
      <c r="H5" s="28"/>
      <c r="I5" s="117"/>
      <c r="J5" s="28"/>
      <c r="K5"/>
      <c r="L5"/>
    </row>
    <row r="6" ht="30.75" customHeight="1" spans="1:12">
      <c r="A6" s="29" t="s">
        <v>16</v>
      </c>
      <c r="B6" s="30" t="s">
        <v>17</v>
      </c>
      <c r="C6" s="30" t="s">
        <v>18</v>
      </c>
      <c r="D6" s="31" t="s">
        <v>19</v>
      </c>
      <c r="E6" s="23" t="s">
        <v>20</v>
      </c>
      <c r="F6" s="32"/>
      <c r="G6" s="23" t="s">
        <v>21</v>
      </c>
      <c r="H6" s="32"/>
      <c r="I6" s="30" t="s">
        <v>22</v>
      </c>
      <c r="J6" s="28"/>
      <c r="L6"/>
    </row>
    <row r="7" s="2" customFormat="1" ht="26.1" customHeight="1" spans="1:12">
      <c r="A7" s="33">
        <v>1</v>
      </c>
      <c r="B7" s="34">
        <v>42404</v>
      </c>
      <c r="C7" s="35">
        <v>1433250</v>
      </c>
      <c r="D7" s="36">
        <v>42997.5</v>
      </c>
      <c r="E7" s="37">
        <f>D7/C7</f>
        <v>0.03</v>
      </c>
      <c r="F7" s="38"/>
      <c r="G7" s="39"/>
      <c r="H7" s="40">
        <v>22000</v>
      </c>
      <c r="I7" s="44">
        <f>ROUNDUP(C7-D7-F7-H7,3)</f>
        <v>1368252.5</v>
      </c>
      <c r="J7" s="118"/>
      <c r="L7"/>
    </row>
    <row r="8" s="2" customFormat="1" ht="26.1" customHeight="1" spans="1:12">
      <c r="A8" s="33"/>
      <c r="B8" s="34"/>
      <c r="C8" s="35"/>
      <c r="D8" s="35"/>
      <c r="E8" s="41"/>
      <c r="F8" s="35"/>
      <c r="G8" s="42" t="s">
        <v>24</v>
      </c>
      <c r="H8" s="38"/>
      <c r="I8" s="35"/>
      <c r="J8" s="118"/>
      <c r="K8"/>
      <c r="L8"/>
    </row>
    <row r="9" customHeight="1" spans="1:12">
      <c r="A9" s="29"/>
      <c r="B9" s="43"/>
      <c r="C9" s="44"/>
      <c r="D9" s="44"/>
      <c r="E9" s="30"/>
      <c r="F9" s="45"/>
      <c r="G9" s="46"/>
      <c r="H9" s="47"/>
      <c r="I9" s="35"/>
      <c r="J9" s="28"/>
      <c r="L9"/>
    </row>
    <row r="10" ht="24.95" customHeight="1" spans="1:12">
      <c r="A10" s="29"/>
      <c r="B10" s="48"/>
      <c r="C10" s="44"/>
      <c r="D10" s="44"/>
      <c r="E10" s="30"/>
      <c r="F10" s="45"/>
      <c r="G10" s="49"/>
      <c r="H10" s="50">
        <v>-22000</v>
      </c>
      <c r="I10" s="35"/>
      <c r="J10" s="28"/>
      <c r="L10"/>
    </row>
    <row r="11" s="3" customFormat="1" ht="24.95" customHeight="1" spans="1:12">
      <c r="A11" s="51">
        <v>2</v>
      </c>
      <c r="B11" s="143" t="s">
        <v>57</v>
      </c>
      <c r="C11" s="53"/>
      <c r="D11" s="53"/>
      <c r="E11" s="54"/>
      <c r="F11" s="53"/>
      <c r="G11" s="144"/>
      <c r="H11" s="53">
        <v>1200</v>
      </c>
      <c r="I11" s="53">
        <f>H7-H11</f>
        <v>20800</v>
      </c>
      <c r="J11" s="119"/>
      <c r="L11"/>
    </row>
    <row r="12" s="3" customFormat="1" ht="24.95" customHeight="1" spans="1:12">
      <c r="A12" s="51"/>
      <c r="B12" s="52"/>
      <c r="C12" s="53"/>
      <c r="D12" s="53"/>
      <c r="E12" s="54"/>
      <c r="F12" s="53"/>
      <c r="G12" s="55" t="s">
        <v>28</v>
      </c>
      <c r="H12" s="53"/>
      <c r="I12" s="53"/>
      <c r="J12" s="119"/>
      <c r="L12"/>
    </row>
    <row r="13" ht="12.75" customHeight="1" spans="1:12">
      <c r="A13" s="29"/>
      <c r="B13" s="48"/>
      <c r="C13" s="44"/>
      <c r="D13" s="44"/>
      <c r="E13" s="30"/>
      <c r="F13" s="45"/>
      <c r="G13" s="49"/>
      <c r="H13" s="50"/>
      <c r="I13" s="44"/>
      <c r="J13" s="28"/>
      <c r="K13" s="3"/>
      <c r="L13"/>
    </row>
    <row r="14" s="4" customFormat="1" ht="24.95" customHeight="1" spans="1:12">
      <c r="A14" s="56">
        <v>3</v>
      </c>
      <c r="B14" s="57">
        <v>42760</v>
      </c>
      <c r="C14" s="58">
        <v>180000</v>
      </c>
      <c r="D14" s="58">
        <f>C14*0.03</f>
        <v>5400</v>
      </c>
      <c r="E14" s="59"/>
      <c r="F14" s="58">
        <v>0</v>
      </c>
      <c r="G14" s="60"/>
      <c r="H14" s="58">
        <v>22500</v>
      </c>
      <c r="I14" s="58">
        <f>ROUNDUP(C14-D14-F14-H14,3)</f>
        <v>152100</v>
      </c>
      <c r="J14" s="120"/>
      <c r="K14" s="3"/>
      <c r="L14" s="3"/>
    </row>
    <row r="15" ht="28.5" customHeight="1" spans="1:12">
      <c r="A15" s="29"/>
      <c r="B15" s="43"/>
      <c r="C15" s="44"/>
      <c r="D15" s="35"/>
      <c r="E15" s="41"/>
      <c r="F15" s="35"/>
      <c r="G15" s="61" t="s">
        <v>58</v>
      </c>
      <c r="H15" s="35"/>
      <c r="I15" s="35"/>
      <c r="J15" s="28"/>
      <c r="K15" s="3"/>
      <c r="L15"/>
    </row>
    <row r="16" ht="24.95" customHeight="1" spans="1:12">
      <c r="A16" s="29"/>
      <c r="B16" s="63" t="s">
        <v>60</v>
      </c>
      <c r="C16" s="44"/>
      <c r="D16" s="44"/>
      <c r="E16" s="30"/>
      <c r="F16" s="45"/>
      <c r="G16" s="49"/>
      <c r="H16" s="50"/>
      <c r="I16" s="44"/>
      <c r="J16" s="28"/>
      <c r="K16" s="3"/>
      <c r="L16"/>
    </row>
    <row r="17" ht="24.95" customHeight="1" spans="1:12">
      <c r="A17" s="154">
        <v>4</v>
      </c>
      <c r="B17" s="155">
        <v>42818</v>
      </c>
      <c r="C17" s="36">
        <v>7130</v>
      </c>
      <c r="D17" s="36">
        <f>C17*0.03</f>
        <v>213.9</v>
      </c>
      <c r="E17" s="156"/>
      <c r="F17" s="36">
        <v>0</v>
      </c>
      <c r="G17" s="157"/>
      <c r="H17" s="36">
        <v>500</v>
      </c>
      <c r="I17" s="36">
        <f>ROUNDUP(C17-D17-D18-F17-H17,3)</f>
        <v>-1083.9</v>
      </c>
      <c r="J17" s="28"/>
      <c r="K17" s="3"/>
      <c r="L17"/>
    </row>
    <row r="18" s="5" customFormat="1" ht="24.95" customHeight="1" spans="1:10">
      <c r="A18" s="158"/>
      <c r="B18" s="43" t="s">
        <v>61</v>
      </c>
      <c r="C18" s="44">
        <v>250000</v>
      </c>
      <c r="D18" s="36">
        <f>C18*0.03</f>
        <v>7500</v>
      </c>
      <c r="E18" s="159"/>
      <c r="F18" s="44"/>
      <c r="G18" s="160"/>
      <c r="H18" s="44" t="s">
        <v>62</v>
      </c>
      <c r="I18" s="44">
        <v>250000</v>
      </c>
      <c r="J18" s="122"/>
    </row>
    <row r="19" ht="24.95" customHeight="1" spans="1:12">
      <c r="A19" s="29"/>
      <c r="B19" s="161" t="s">
        <v>63</v>
      </c>
      <c r="C19" s="162"/>
      <c r="D19" s="162"/>
      <c r="E19" s="30"/>
      <c r="F19" s="44"/>
      <c r="G19" s="73" t="s">
        <v>64</v>
      </c>
      <c r="H19" s="44"/>
      <c r="I19" s="45"/>
      <c r="J19" s="28"/>
      <c r="K19" s="121"/>
      <c r="L19"/>
    </row>
    <row r="20" ht="21.75" customHeight="1" spans="1:12">
      <c r="A20" s="62"/>
      <c r="B20" s="72"/>
      <c r="C20" s="64"/>
      <c r="D20" s="44"/>
      <c r="E20" s="65"/>
      <c r="F20" s="64"/>
      <c r="G20" s="66"/>
      <c r="H20" s="64"/>
      <c r="I20" s="45"/>
      <c r="J20" s="28"/>
      <c r="K20" s="121"/>
      <c r="L20"/>
    </row>
    <row r="21" ht="21.75" customHeight="1" spans="1:12">
      <c r="A21" s="62"/>
      <c r="B21" s="72"/>
      <c r="C21" s="64"/>
      <c r="D21" s="44"/>
      <c r="E21" s="65"/>
      <c r="F21" s="64"/>
      <c r="G21" s="66"/>
      <c r="H21" s="64"/>
      <c r="I21" s="45"/>
      <c r="J21" s="28"/>
      <c r="K21" s="121"/>
      <c r="L21"/>
    </row>
    <row r="22" ht="21.75" customHeight="1" spans="1:12">
      <c r="A22" s="62"/>
      <c r="B22" s="72"/>
      <c r="C22" s="64"/>
      <c r="D22" s="44"/>
      <c r="E22" s="65"/>
      <c r="F22" s="64"/>
      <c r="G22" s="66"/>
      <c r="H22" s="64"/>
      <c r="I22" s="45"/>
      <c r="J22" s="28"/>
      <c r="K22" s="121"/>
      <c r="L22"/>
    </row>
    <row r="23" ht="21.75" customHeight="1" spans="1:12">
      <c r="A23" s="62"/>
      <c r="B23" s="72"/>
      <c r="C23" s="64"/>
      <c r="D23" s="44"/>
      <c r="E23" s="65"/>
      <c r="F23" s="64"/>
      <c r="G23" s="74"/>
      <c r="H23" s="64"/>
      <c r="I23" s="45"/>
      <c r="J23" s="28"/>
      <c r="K23" s="121"/>
      <c r="L23"/>
    </row>
    <row r="24" ht="24.95" customHeight="1" spans="1:16">
      <c r="A24" s="75" t="s">
        <v>34</v>
      </c>
      <c r="B24" s="76"/>
      <c r="C24" s="77">
        <f>C7+C8+C9+C10+C11+C12+C13+C14+C15++C16+C17+C18+C19+C23</f>
        <v>1870380</v>
      </c>
      <c r="D24" s="77">
        <f t="shared" ref="D24:F24" si="0">D7+D8+D9+D10+D11+D12+D13+D14+D15++D16+D17+D18+D19+D23</f>
        <v>56111.4</v>
      </c>
      <c r="E24" s="77"/>
      <c r="F24" s="77">
        <f t="shared" si="0"/>
        <v>0</v>
      </c>
      <c r="G24" s="77"/>
      <c r="H24" s="77">
        <f>H7+H8+H9+H10+H11+H12+H13+H14+H15++H16+H17+H19+H23</f>
        <v>24200</v>
      </c>
      <c r="I24" s="164">
        <f>I7+I8+I9+I10+I11+I12+I13+I14+I15++I16+I17+I18+I19+I23</f>
        <v>1790068.6</v>
      </c>
      <c r="J24" s="124"/>
      <c r="L24"/>
      <c r="M24" s="125"/>
      <c r="N24" s="125"/>
      <c r="O24" s="125"/>
      <c r="P24" s="126"/>
    </row>
    <row r="25" ht="26.1" customHeight="1" spans="1:12">
      <c r="A25" s="79" t="s">
        <v>36</v>
      </c>
      <c r="B25" s="80"/>
      <c r="C25" s="81">
        <f>I17+I18</f>
        <v>248916.1</v>
      </c>
      <c r="D25" s="82" t="s">
        <v>37</v>
      </c>
      <c r="E25" s="83" t="s">
        <v>38</v>
      </c>
      <c r="F25" s="84"/>
      <c r="G25" s="84"/>
      <c r="H25" s="84"/>
      <c r="I25" s="127"/>
      <c r="J25" s="128"/>
      <c r="L25"/>
    </row>
    <row r="26" ht="26.1" customHeight="1" spans="1:12">
      <c r="A26" s="85"/>
      <c r="B26" s="86"/>
      <c r="C26" s="87"/>
      <c r="D26" s="88" t="s">
        <v>40</v>
      </c>
      <c r="E26" s="89" t="s">
        <v>41</v>
      </c>
      <c r="F26" s="90"/>
      <c r="G26" s="90"/>
      <c r="H26" s="90"/>
      <c r="I26" s="129"/>
      <c r="J26" s="128"/>
      <c r="L26"/>
    </row>
    <row r="27" ht="45" customHeight="1" spans="1:15">
      <c r="A27" s="91" t="s">
        <v>44</v>
      </c>
      <c r="B27" s="92"/>
      <c r="C27" s="163" t="s">
        <v>65</v>
      </c>
      <c r="D27" s="94"/>
      <c r="E27" s="94"/>
      <c r="F27" s="94"/>
      <c r="G27" s="94"/>
      <c r="H27" s="94"/>
      <c r="I27" s="130"/>
      <c r="J27" s="131"/>
      <c r="K27"/>
      <c r="L27"/>
      <c r="M27" s="132"/>
      <c r="N27" s="133"/>
      <c r="O27" s="133"/>
    </row>
    <row r="28" ht="45" customHeight="1" spans="1:12">
      <c r="A28" s="91" t="s">
        <v>48</v>
      </c>
      <c r="B28" s="92"/>
      <c r="C28" s="95" t="s">
        <v>49</v>
      </c>
      <c r="D28" s="96"/>
      <c r="E28" s="96"/>
      <c r="F28" s="96"/>
      <c r="G28" s="96"/>
      <c r="H28" s="96"/>
      <c r="I28" s="134"/>
      <c r="J28" s="135"/>
      <c r="K28" s="136"/>
      <c r="L28"/>
    </row>
    <row r="29" ht="45" customHeight="1" spans="1:10">
      <c r="A29" s="91" t="s">
        <v>51</v>
      </c>
      <c r="B29" s="92"/>
      <c r="C29" s="97"/>
      <c r="D29" s="98"/>
      <c r="E29" s="98"/>
      <c r="F29" s="98"/>
      <c r="G29" s="98"/>
      <c r="H29" s="98"/>
      <c r="I29" s="137"/>
      <c r="J29" s="135"/>
    </row>
    <row r="30" ht="45" customHeight="1" spans="1:10">
      <c r="A30" s="91" t="s">
        <v>54</v>
      </c>
      <c r="B30" s="92"/>
      <c r="C30" s="99"/>
      <c r="D30" s="100"/>
      <c r="E30" s="100"/>
      <c r="F30" s="100"/>
      <c r="G30" s="100"/>
      <c r="H30" s="100"/>
      <c r="I30" s="138"/>
      <c r="J30" s="135"/>
    </row>
    <row r="31" ht="42" customHeight="1" spans="1:10">
      <c r="A31" s="91" t="s">
        <v>55</v>
      </c>
      <c r="B31" s="92"/>
      <c r="C31" s="99"/>
      <c r="D31" s="100"/>
      <c r="E31" s="100"/>
      <c r="F31" s="100"/>
      <c r="G31" s="100"/>
      <c r="H31" s="100"/>
      <c r="I31" s="138"/>
      <c r="J31" s="135"/>
    </row>
    <row r="32" spans="2:10">
      <c r="B32" s="105"/>
      <c r="C32" s="105"/>
      <c r="D32" s="105"/>
      <c r="E32" s="106"/>
      <c r="F32" s="105"/>
      <c r="G32" s="106"/>
      <c r="H32" s="105"/>
      <c r="I32" s="105"/>
      <c r="J32" s="105"/>
    </row>
    <row r="33" spans="2:10">
      <c r="B33" s="105"/>
      <c r="C33" s="105"/>
      <c r="D33" s="105"/>
      <c r="E33" s="106"/>
      <c r="F33" s="105"/>
      <c r="G33" s="106"/>
      <c r="H33" s="105"/>
      <c r="I33" s="105"/>
      <c r="J33" s="105"/>
    </row>
    <row r="34" spans="2:10">
      <c r="B34" s="105"/>
      <c r="C34" s="105"/>
      <c r="D34" s="105"/>
      <c r="E34" s="106"/>
      <c r="F34" s="105"/>
      <c r="G34" s="106"/>
      <c r="H34" s="105"/>
      <c r="I34" s="105"/>
      <c r="J34" s="105"/>
    </row>
    <row r="38" spans="2:2">
      <c r="B38"/>
    </row>
  </sheetData>
  <mergeCells count="27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4:B24"/>
    <mergeCell ref="E25:I25"/>
    <mergeCell ref="E26:I26"/>
    <mergeCell ref="A27:B27"/>
    <mergeCell ref="C27:I27"/>
    <mergeCell ref="A28:B28"/>
    <mergeCell ref="C28:I28"/>
    <mergeCell ref="A29:B29"/>
    <mergeCell ref="C29:E29"/>
    <mergeCell ref="F29:I29"/>
    <mergeCell ref="A30:B30"/>
    <mergeCell ref="C30:I30"/>
    <mergeCell ref="A31:B31"/>
    <mergeCell ref="C31:I31"/>
    <mergeCell ref="C25:C26"/>
    <mergeCell ref="A25:B26"/>
    <mergeCell ref="A4:B5"/>
    <mergeCell ref="C4:I5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S38"/>
  <sheetViews>
    <sheetView view="pageBreakPreview" zoomScaleNormal="80" workbookViewId="0">
      <selection activeCell="A1" sqref="$A1:$XFD1048576"/>
    </sheetView>
  </sheetViews>
  <sheetFormatPr defaultColWidth="9" defaultRowHeight="13.5"/>
  <cols>
    <col min="1" max="1" width="4.75" style="6" customWidth="1"/>
    <col min="2" max="2" width="12" style="7" customWidth="1"/>
    <col min="3" max="3" width="16.5" style="7" customWidth="1"/>
    <col min="4" max="4" width="13.5" style="7" customWidth="1"/>
    <col min="5" max="5" width="6.625" style="6" customWidth="1"/>
    <col min="6" max="6" width="13.125" style="7" customWidth="1"/>
    <col min="7" max="7" width="3.875" style="6" customWidth="1"/>
    <col min="8" max="8" width="13.875" style="7" customWidth="1"/>
    <col min="9" max="9" width="16.875" style="7" customWidth="1"/>
    <col min="10" max="10" width="5.75" style="7" customWidth="1"/>
    <col min="11" max="11" width="16.75" style="1" customWidth="1"/>
    <col min="12" max="15" width="23.75" style="1" customWidth="1"/>
    <col min="16" max="16384" width="9" style="1"/>
  </cols>
  <sheetData>
    <row r="1" ht="29.25" customHeight="1" spans="1:10">
      <c r="A1" s="8"/>
      <c r="B1" s="8"/>
      <c r="C1" s="9" t="s">
        <v>56</v>
      </c>
      <c r="D1" s="9"/>
      <c r="E1" s="9"/>
      <c r="F1" s="9"/>
      <c r="G1" s="10"/>
      <c r="H1" s="11" t="s">
        <v>1</v>
      </c>
      <c r="I1" s="8"/>
      <c r="J1" s="107"/>
    </row>
    <row r="2" ht="35.25" customHeight="1" spans="1:19">
      <c r="A2" s="12" t="s">
        <v>2</v>
      </c>
      <c r="B2" s="13"/>
      <c r="C2" s="14" t="s">
        <v>59</v>
      </c>
      <c r="D2" s="15"/>
      <c r="E2" s="15"/>
      <c r="F2" s="16"/>
      <c r="G2" s="12" t="s">
        <v>4</v>
      </c>
      <c r="H2" s="13"/>
      <c r="I2" s="108" t="s">
        <v>5</v>
      </c>
      <c r="J2" s="109"/>
      <c r="L2" s="110" t="s">
        <v>6</v>
      </c>
      <c r="M2" s="111">
        <v>36</v>
      </c>
      <c r="N2" s="112" t="s">
        <v>7</v>
      </c>
      <c r="O2" s="113" t="s">
        <v>8</v>
      </c>
      <c r="P2" s="114">
        <v>5254627</v>
      </c>
      <c r="Q2" s="139" t="e">
        <f>P2-#REF!</f>
        <v>#REF!</v>
      </c>
      <c r="R2" s="140" t="s">
        <v>9</v>
      </c>
      <c r="S2" s="141" t="s">
        <v>10</v>
      </c>
    </row>
    <row r="3" s="2" customFormat="1" ht="26.1" customHeight="1" spans="1:10">
      <c r="A3" s="17" t="s">
        <v>11</v>
      </c>
      <c r="B3" s="18"/>
      <c r="C3" s="19">
        <v>3366005</v>
      </c>
      <c r="D3" s="17" t="s">
        <v>12</v>
      </c>
      <c r="E3" s="20"/>
      <c r="F3" s="18"/>
      <c r="G3" s="17" t="s">
        <v>13</v>
      </c>
      <c r="H3" s="18"/>
      <c r="I3" s="115">
        <v>2678</v>
      </c>
      <c r="J3" s="116"/>
    </row>
    <row r="4" ht="17.25" hidden="1" customHeight="1" spans="1:12">
      <c r="A4" s="21" t="s">
        <v>14</v>
      </c>
      <c r="B4" s="22"/>
      <c r="C4" s="23"/>
      <c r="D4" s="24"/>
      <c r="E4" s="24"/>
      <c r="F4" s="24"/>
      <c r="G4" s="24"/>
      <c r="H4" s="24"/>
      <c r="I4" s="32"/>
      <c r="J4" s="28"/>
      <c r="L4"/>
    </row>
    <row r="5" ht="17.25" hidden="1" customHeight="1" spans="1:12">
      <c r="A5" s="25"/>
      <c r="B5" s="26"/>
      <c r="C5" s="27"/>
      <c r="D5" s="28"/>
      <c r="E5" s="28"/>
      <c r="F5" s="28"/>
      <c r="G5" s="28"/>
      <c r="H5" s="28"/>
      <c r="I5" s="117"/>
      <c r="J5" s="28"/>
      <c r="K5"/>
      <c r="L5"/>
    </row>
    <row r="6" ht="30.75" customHeight="1" spans="1:12">
      <c r="A6" s="29" t="s">
        <v>16</v>
      </c>
      <c r="B6" s="30" t="s">
        <v>17</v>
      </c>
      <c r="C6" s="30" t="s">
        <v>18</v>
      </c>
      <c r="D6" s="31" t="s">
        <v>19</v>
      </c>
      <c r="E6" s="23" t="s">
        <v>20</v>
      </c>
      <c r="F6" s="32"/>
      <c r="G6" s="23" t="s">
        <v>21</v>
      </c>
      <c r="H6" s="32"/>
      <c r="I6" s="30" t="s">
        <v>22</v>
      </c>
      <c r="J6" s="28"/>
      <c r="L6"/>
    </row>
    <row r="7" s="2" customFormat="1" ht="26.1" customHeight="1" spans="1:12">
      <c r="A7" s="33">
        <v>1</v>
      </c>
      <c r="B7" s="34">
        <v>42404</v>
      </c>
      <c r="C7" s="35">
        <v>1433250</v>
      </c>
      <c r="D7" s="36">
        <v>42997.5</v>
      </c>
      <c r="E7" s="37">
        <f>D7/C7</f>
        <v>0.03</v>
      </c>
      <c r="F7" s="38"/>
      <c r="G7" s="39"/>
      <c r="H7" s="40">
        <v>22000</v>
      </c>
      <c r="I7" s="44">
        <f>ROUNDUP(C7-D7-F7-H7,3)</f>
        <v>1368252.5</v>
      </c>
      <c r="J7" s="118"/>
      <c r="L7"/>
    </row>
    <row r="8" s="2" customFormat="1" ht="26.1" customHeight="1" spans="1:12">
      <c r="A8" s="33"/>
      <c r="B8" s="34"/>
      <c r="C8" s="35"/>
      <c r="D8" s="35"/>
      <c r="E8" s="41"/>
      <c r="F8" s="35"/>
      <c r="G8" s="42" t="s">
        <v>24</v>
      </c>
      <c r="H8" s="38"/>
      <c r="I8" s="35"/>
      <c r="J8" s="118"/>
      <c r="K8"/>
      <c r="L8"/>
    </row>
    <row r="9" customHeight="1" spans="1:12">
      <c r="A9" s="29"/>
      <c r="B9" s="43"/>
      <c r="C9" s="44"/>
      <c r="D9" s="44"/>
      <c r="E9" s="30"/>
      <c r="F9" s="45"/>
      <c r="G9" s="46"/>
      <c r="H9" s="47"/>
      <c r="I9" s="35"/>
      <c r="J9" s="28"/>
      <c r="L9"/>
    </row>
    <row r="10" ht="24.95" customHeight="1" spans="1:12">
      <c r="A10" s="29"/>
      <c r="B10" s="48"/>
      <c r="C10" s="44"/>
      <c r="D10" s="44"/>
      <c r="E10" s="30"/>
      <c r="F10" s="45"/>
      <c r="G10" s="49"/>
      <c r="H10" s="50">
        <v>-22000</v>
      </c>
      <c r="I10" s="35"/>
      <c r="J10" s="28"/>
      <c r="L10"/>
    </row>
    <row r="11" s="3" customFormat="1" ht="24.95" customHeight="1" spans="1:12">
      <c r="A11" s="51">
        <v>2</v>
      </c>
      <c r="B11" s="143" t="s">
        <v>57</v>
      </c>
      <c r="C11" s="53"/>
      <c r="D11" s="53"/>
      <c r="E11" s="54"/>
      <c r="F11" s="53"/>
      <c r="G11" s="144"/>
      <c r="H11" s="53">
        <v>1200</v>
      </c>
      <c r="I11" s="53">
        <f>H7-H11</f>
        <v>20800</v>
      </c>
      <c r="J11" s="119"/>
      <c r="L11"/>
    </row>
    <row r="12" s="3" customFormat="1" ht="24.95" customHeight="1" spans="1:12">
      <c r="A12" s="51"/>
      <c r="B12" s="52"/>
      <c r="C12" s="53"/>
      <c r="D12" s="53"/>
      <c r="E12" s="54"/>
      <c r="F12" s="53"/>
      <c r="G12" s="55" t="s">
        <v>28</v>
      </c>
      <c r="H12" s="53"/>
      <c r="I12" s="53"/>
      <c r="J12" s="119"/>
      <c r="L12"/>
    </row>
    <row r="13" ht="12.75" customHeight="1" spans="1:12">
      <c r="A13" s="29"/>
      <c r="B13" s="48"/>
      <c r="C13" s="44"/>
      <c r="D13" s="44"/>
      <c r="E13" s="30"/>
      <c r="F13" s="45"/>
      <c r="G13" s="49"/>
      <c r="H13" s="50"/>
      <c r="I13" s="44"/>
      <c r="J13" s="28"/>
      <c r="K13" s="3"/>
      <c r="L13"/>
    </row>
    <row r="14" s="4" customFormat="1" ht="24.95" customHeight="1" spans="1:12">
      <c r="A14" s="56">
        <v>3</v>
      </c>
      <c r="B14" s="57">
        <v>42760</v>
      </c>
      <c r="C14" s="58">
        <v>180000</v>
      </c>
      <c r="D14" s="58">
        <f t="shared" ref="D14:D18" si="0">C14*0.03</f>
        <v>5400</v>
      </c>
      <c r="E14" s="59"/>
      <c r="F14" s="58">
        <v>0</v>
      </c>
      <c r="G14" s="60"/>
      <c r="H14" s="58">
        <v>22500</v>
      </c>
      <c r="I14" s="58">
        <f>ROUNDUP(C14-D14-F14-H14,3)</f>
        <v>152100</v>
      </c>
      <c r="J14" s="120"/>
      <c r="K14" s="3"/>
      <c r="L14" s="3"/>
    </row>
    <row r="15" ht="28.5" customHeight="1" spans="1:12">
      <c r="A15" s="29"/>
      <c r="B15" s="43"/>
      <c r="C15" s="44"/>
      <c r="D15" s="35"/>
      <c r="E15" s="41"/>
      <c r="F15" s="35"/>
      <c r="G15" s="61" t="s">
        <v>58</v>
      </c>
      <c r="H15" s="35"/>
      <c r="I15" s="35"/>
      <c r="J15" s="28"/>
      <c r="K15" s="3"/>
      <c r="L15"/>
    </row>
    <row r="16" s="3" customFormat="1" ht="24.95" customHeight="1" spans="1:10">
      <c r="A16" s="51"/>
      <c r="B16" s="145" t="s">
        <v>66</v>
      </c>
      <c r="C16" s="53"/>
      <c r="D16" s="53"/>
      <c r="E16" s="54"/>
      <c r="F16" s="53"/>
      <c r="G16" s="144"/>
      <c r="H16" s="53"/>
      <c r="I16" s="53"/>
      <c r="J16" s="119"/>
    </row>
    <row r="17" s="3" customFormat="1" ht="24.95" customHeight="1" spans="1:11">
      <c r="A17" s="56">
        <v>4</v>
      </c>
      <c r="B17" s="57">
        <v>42818</v>
      </c>
      <c r="C17" s="58">
        <v>7130</v>
      </c>
      <c r="D17" s="58">
        <f t="shared" si="0"/>
        <v>213.9</v>
      </c>
      <c r="E17" s="59"/>
      <c r="F17" s="58">
        <v>0</v>
      </c>
      <c r="G17" s="60"/>
      <c r="H17" s="58">
        <v>500</v>
      </c>
      <c r="I17" s="58">
        <f>ROUNDUP(C17-D17-D18-F17-H17,3)</f>
        <v>-1083.9</v>
      </c>
      <c r="J17" s="119"/>
      <c r="K17" s="3" t="s">
        <v>67</v>
      </c>
    </row>
    <row r="18" s="3" customFormat="1" ht="24.95" customHeight="1" spans="1:11">
      <c r="A18" s="51"/>
      <c r="B18" s="52" t="s">
        <v>61</v>
      </c>
      <c r="C18" s="53">
        <v>250000</v>
      </c>
      <c r="D18" s="58">
        <f t="shared" si="0"/>
        <v>7500</v>
      </c>
      <c r="E18" s="54"/>
      <c r="F18" s="53"/>
      <c r="G18" s="144"/>
      <c r="H18" s="53" t="s">
        <v>62</v>
      </c>
      <c r="I18" s="53">
        <v>250000</v>
      </c>
      <c r="J18" s="119"/>
      <c r="K18" s="3">
        <f>2700785.66-1980000</f>
        <v>720785.66</v>
      </c>
    </row>
    <row r="19" s="3" customFormat="1" ht="24.95" customHeight="1" spans="1:11">
      <c r="A19" s="51"/>
      <c r="B19" s="146" t="s">
        <v>63</v>
      </c>
      <c r="C19" s="53"/>
      <c r="D19" s="53"/>
      <c r="E19" s="54"/>
      <c r="F19" s="53"/>
      <c r="G19" s="147" t="s">
        <v>64</v>
      </c>
      <c r="H19" s="53"/>
      <c r="I19" s="53"/>
      <c r="J19" s="119"/>
      <c r="K19" s="153"/>
    </row>
    <row r="20" ht="21.75" customHeight="1" spans="1:12">
      <c r="A20" s="62"/>
      <c r="B20" s="63" t="s">
        <v>68</v>
      </c>
      <c r="C20" s="64"/>
      <c r="D20" s="44"/>
      <c r="E20" s="65"/>
      <c r="F20" s="64"/>
      <c r="G20" s="66"/>
      <c r="H20" s="64"/>
      <c r="I20" s="45"/>
      <c r="J20" s="28"/>
      <c r="K20" s="121"/>
      <c r="L20" s="5"/>
    </row>
    <row r="21" s="5" customFormat="1" ht="21.75" customHeight="1" spans="1:13">
      <c r="A21" s="67">
        <v>5</v>
      </c>
      <c r="B21" s="68">
        <v>43188</v>
      </c>
      <c r="C21" s="69">
        <v>300000</v>
      </c>
      <c r="D21" s="36">
        <f>C21*0.03</f>
        <v>9000</v>
      </c>
      <c r="E21" s="70"/>
      <c r="F21" s="69">
        <v>0</v>
      </c>
      <c r="G21" s="71"/>
      <c r="H21" s="69">
        <v>1000</v>
      </c>
      <c r="I21" s="44">
        <f>C21-D21-F21-H21</f>
        <v>290000</v>
      </c>
      <c r="J21" s="122"/>
      <c r="K21" s="123"/>
      <c r="M21" s="1"/>
    </row>
    <row r="22" ht="21.75" customHeight="1" spans="1:18">
      <c r="A22" s="62"/>
      <c r="B22" s="72"/>
      <c r="C22" s="64"/>
      <c r="D22" s="36"/>
      <c r="E22" s="65"/>
      <c r="F22" s="64"/>
      <c r="G22" s="73" t="s">
        <v>69</v>
      </c>
      <c r="H22" s="64"/>
      <c r="I22" s="45"/>
      <c r="J22" s="28"/>
      <c r="K22" s="121"/>
      <c r="L22"/>
      <c r="R22" s="5"/>
    </row>
    <row r="23" ht="21.75" customHeight="1" spans="1:12">
      <c r="A23" s="62"/>
      <c r="B23" s="72"/>
      <c r="C23" s="64"/>
      <c r="D23" s="44"/>
      <c r="E23" s="65"/>
      <c r="F23" s="64"/>
      <c r="G23" s="74"/>
      <c r="H23" s="64"/>
      <c r="I23" s="45"/>
      <c r="J23" s="28"/>
      <c r="K23" s="121"/>
      <c r="L23"/>
    </row>
    <row r="24" ht="24.95" customHeight="1" spans="1:16">
      <c r="A24" s="75" t="s">
        <v>34</v>
      </c>
      <c r="B24" s="76"/>
      <c r="C24" s="77">
        <f>SUM(C7:C23)</f>
        <v>2170380</v>
      </c>
      <c r="D24" s="77">
        <f t="shared" ref="D24:I24" si="1">SUM(D7:D23)</f>
        <v>65111.4</v>
      </c>
      <c r="E24" s="78" t="s">
        <v>70</v>
      </c>
      <c r="F24" s="78">
        <f t="shared" si="1"/>
        <v>0</v>
      </c>
      <c r="G24" s="78" t="s">
        <v>70</v>
      </c>
      <c r="H24" s="77">
        <f t="shared" si="1"/>
        <v>25200</v>
      </c>
      <c r="I24" s="77">
        <f t="shared" si="1"/>
        <v>2080068.6</v>
      </c>
      <c r="J24" s="124"/>
      <c r="L24"/>
      <c r="M24" s="125"/>
      <c r="N24" s="125"/>
      <c r="O24" s="125"/>
      <c r="P24" s="126"/>
    </row>
    <row r="25" ht="26.1" customHeight="1" spans="1:12">
      <c r="A25" s="79" t="s">
        <v>36</v>
      </c>
      <c r="B25" s="80"/>
      <c r="C25" s="81">
        <f>I21</f>
        <v>290000</v>
      </c>
      <c r="D25" s="82" t="s">
        <v>37</v>
      </c>
      <c r="E25" s="83" t="s">
        <v>71</v>
      </c>
      <c r="F25" s="84"/>
      <c r="G25" s="84"/>
      <c r="H25" s="84"/>
      <c r="I25" s="127"/>
      <c r="J25" s="128"/>
      <c r="L25"/>
    </row>
    <row r="26" ht="26.1" customHeight="1" spans="1:12">
      <c r="A26" s="85"/>
      <c r="B26" s="86"/>
      <c r="C26" s="87"/>
      <c r="D26" s="88" t="s">
        <v>40</v>
      </c>
      <c r="E26" s="89" t="s">
        <v>72</v>
      </c>
      <c r="F26" s="90"/>
      <c r="G26" s="90"/>
      <c r="H26" s="90"/>
      <c r="I26" s="129"/>
      <c r="J26" s="128"/>
      <c r="L26"/>
    </row>
    <row r="27" ht="45" customHeight="1" spans="1:15">
      <c r="A27" s="91" t="s">
        <v>44</v>
      </c>
      <c r="B27" s="92"/>
      <c r="C27" s="93" t="s">
        <v>73</v>
      </c>
      <c r="D27" s="94"/>
      <c r="E27" s="94"/>
      <c r="F27" s="94"/>
      <c r="G27" s="94"/>
      <c r="H27" s="94"/>
      <c r="I27" s="130"/>
      <c r="J27" s="131"/>
      <c r="K27"/>
      <c r="L27"/>
      <c r="M27" s="132"/>
      <c r="N27" s="133"/>
      <c r="O27" s="133"/>
    </row>
    <row r="28" ht="45" customHeight="1" spans="1:12">
      <c r="A28" s="91" t="s">
        <v>48</v>
      </c>
      <c r="B28" s="92"/>
      <c r="C28" s="95" t="s">
        <v>49</v>
      </c>
      <c r="D28" s="96"/>
      <c r="E28" s="96"/>
      <c r="F28" s="96"/>
      <c r="G28" s="96"/>
      <c r="H28" s="96"/>
      <c r="I28" s="134"/>
      <c r="J28" s="135"/>
      <c r="K28" s="136"/>
      <c r="L28"/>
    </row>
    <row r="29" ht="45" customHeight="1" spans="1:10">
      <c r="A29" s="91" t="s">
        <v>51</v>
      </c>
      <c r="B29" s="92"/>
      <c r="C29" s="97"/>
      <c r="D29" s="98"/>
      <c r="E29" s="98"/>
      <c r="F29" s="98"/>
      <c r="G29" s="98"/>
      <c r="H29" s="98"/>
      <c r="I29" s="137"/>
      <c r="J29" s="135"/>
    </row>
    <row r="30" ht="45" customHeight="1" spans="1:10">
      <c r="A30" s="91" t="s">
        <v>54</v>
      </c>
      <c r="B30" s="92"/>
      <c r="C30" s="99"/>
      <c r="D30" s="100"/>
      <c r="E30" s="100"/>
      <c r="F30" s="100"/>
      <c r="G30" s="100"/>
      <c r="H30" s="100"/>
      <c r="I30" s="138"/>
      <c r="J30" s="135"/>
    </row>
    <row r="31" ht="42" customHeight="1" spans="1:10">
      <c r="A31" s="101" t="s">
        <v>55</v>
      </c>
      <c r="B31" s="101"/>
      <c r="C31" s="102"/>
      <c r="D31" s="103"/>
      <c r="E31" s="104"/>
      <c r="F31" s="101" t="s">
        <v>74</v>
      </c>
      <c r="G31" s="102"/>
      <c r="H31" s="103"/>
      <c r="I31" s="104"/>
      <c r="J31" s="135"/>
    </row>
    <row r="32" spans="2:10">
      <c r="B32" s="105"/>
      <c r="C32" s="105"/>
      <c r="D32" s="105"/>
      <c r="E32" s="106"/>
      <c r="F32" s="105"/>
      <c r="G32" s="106"/>
      <c r="H32" s="105"/>
      <c r="I32" s="105"/>
      <c r="J32" s="135"/>
    </row>
    <row r="33" spans="2:10">
      <c r="B33" s="105"/>
      <c r="C33" s="105"/>
      <c r="D33" s="105"/>
      <c r="E33" s="106"/>
      <c r="F33" s="105"/>
      <c r="G33" s="106"/>
      <c r="H33" s="105"/>
      <c r="I33" s="105"/>
      <c r="J33" s="135"/>
    </row>
    <row r="34" spans="2:10">
      <c r="B34" s="105"/>
      <c r="C34" s="105"/>
      <c r="D34" s="105"/>
      <c r="E34" s="106"/>
      <c r="F34" s="105"/>
      <c r="G34" s="106"/>
      <c r="H34" s="105"/>
      <c r="I34" s="105"/>
      <c r="J34" s="135"/>
    </row>
    <row r="35" spans="10:10">
      <c r="J35" s="135"/>
    </row>
    <row r="36" spans="10:10">
      <c r="J36" s="135"/>
    </row>
    <row r="37" spans="10:10">
      <c r="J37" s="135"/>
    </row>
    <row r="38" spans="2:2">
      <c r="B38"/>
    </row>
  </sheetData>
  <mergeCells count="28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4:B24"/>
    <mergeCell ref="E25:I25"/>
    <mergeCell ref="E26:I26"/>
    <mergeCell ref="A27:B27"/>
    <mergeCell ref="C27:I27"/>
    <mergeCell ref="A28:B28"/>
    <mergeCell ref="C28:I28"/>
    <mergeCell ref="A29:B29"/>
    <mergeCell ref="C29:E29"/>
    <mergeCell ref="F29:I29"/>
    <mergeCell ref="A30:B30"/>
    <mergeCell ref="C30:I30"/>
    <mergeCell ref="A31:B31"/>
    <mergeCell ref="C31:E31"/>
    <mergeCell ref="G31:I31"/>
    <mergeCell ref="C25:C26"/>
    <mergeCell ref="A4:B5"/>
    <mergeCell ref="C4:I5"/>
    <mergeCell ref="A25:B26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view="pageBreakPreview" zoomScaleNormal="100" topLeftCell="A6" workbookViewId="0">
      <selection activeCell="D16" sqref="D16"/>
    </sheetView>
  </sheetViews>
  <sheetFormatPr defaultColWidth="9" defaultRowHeight="13.5"/>
  <cols>
    <col min="1" max="1" width="4.75" style="6" customWidth="1"/>
    <col min="2" max="2" width="12" style="7" customWidth="1"/>
    <col min="3" max="3" width="16.5" style="7" customWidth="1"/>
    <col min="4" max="4" width="21" style="7" customWidth="1"/>
    <col min="5" max="5" width="6.625" style="6" customWidth="1"/>
    <col min="6" max="6" width="13.125" style="7" customWidth="1"/>
    <col min="7" max="7" width="3.875" style="6" customWidth="1"/>
    <col min="8" max="8" width="13.875" style="7" customWidth="1"/>
    <col min="9" max="9" width="16.875" style="7" customWidth="1"/>
    <col min="10" max="10" width="5.75" style="7" customWidth="1"/>
    <col min="11" max="11" width="16.75" style="1" customWidth="1"/>
    <col min="12" max="15" width="23.75" style="1" customWidth="1"/>
    <col min="16" max="16384" width="9" style="1"/>
  </cols>
  <sheetData>
    <row r="1" s="1" customFormat="1" ht="29.25" customHeight="1" spans="1:10">
      <c r="A1" s="8"/>
      <c r="B1" s="8"/>
      <c r="C1" s="9" t="s">
        <v>56</v>
      </c>
      <c r="D1" s="9"/>
      <c r="E1" s="9"/>
      <c r="F1" s="9"/>
      <c r="G1" s="10"/>
      <c r="H1" s="11" t="s">
        <v>1</v>
      </c>
      <c r="I1" s="8"/>
      <c r="J1" s="107"/>
    </row>
    <row r="2" s="1" customFormat="1" ht="35.25" customHeight="1" spans="1:19">
      <c r="A2" s="12" t="s">
        <v>2</v>
      </c>
      <c r="B2" s="13"/>
      <c r="C2" s="14" t="s">
        <v>59</v>
      </c>
      <c r="D2" s="15"/>
      <c r="E2" s="15"/>
      <c r="F2" s="16"/>
      <c r="G2" s="12" t="s">
        <v>4</v>
      </c>
      <c r="H2" s="13"/>
      <c r="I2" s="108" t="s">
        <v>5</v>
      </c>
      <c r="J2" s="109"/>
      <c r="L2" s="110" t="s">
        <v>6</v>
      </c>
      <c r="M2" s="111">
        <v>36</v>
      </c>
      <c r="N2" s="112" t="s">
        <v>7</v>
      </c>
      <c r="O2" s="113" t="s">
        <v>8</v>
      </c>
      <c r="P2" s="114">
        <v>5254627</v>
      </c>
      <c r="Q2" s="139" t="e">
        <f>P2-#REF!</f>
        <v>#REF!</v>
      </c>
      <c r="R2" s="140" t="s">
        <v>9</v>
      </c>
      <c r="S2" s="141" t="s">
        <v>10</v>
      </c>
    </row>
    <row r="3" s="2" customFormat="1" ht="45" customHeight="1" spans="1:10">
      <c r="A3" s="17" t="s">
        <v>11</v>
      </c>
      <c r="B3" s="18"/>
      <c r="C3" s="19">
        <v>3366005</v>
      </c>
      <c r="D3" s="142" t="s">
        <v>75</v>
      </c>
      <c r="E3" s="20" t="s">
        <v>12</v>
      </c>
      <c r="F3" s="18"/>
      <c r="G3" s="17" t="s">
        <v>13</v>
      </c>
      <c r="H3" s="18"/>
      <c r="I3" s="115">
        <v>2678</v>
      </c>
      <c r="J3" s="116"/>
    </row>
    <row r="4" s="1" customFormat="1" ht="17.25" hidden="1" customHeight="1" spans="1:12">
      <c r="A4" s="21" t="s">
        <v>14</v>
      </c>
      <c r="B4" s="22"/>
      <c r="C4" s="23"/>
      <c r="D4" s="24"/>
      <c r="E4" s="24"/>
      <c r="F4" s="24"/>
      <c r="G4" s="24"/>
      <c r="H4" s="24"/>
      <c r="I4" s="32"/>
      <c r="J4" s="28"/>
      <c r="L4"/>
    </row>
    <row r="5" s="1" customFormat="1" ht="17.25" hidden="1" customHeight="1" spans="1:12">
      <c r="A5" s="25"/>
      <c r="B5" s="26"/>
      <c r="C5" s="27"/>
      <c r="D5" s="28"/>
      <c r="E5" s="28"/>
      <c r="F5" s="28"/>
      <c r="G5" s="28"/>
      <c r="H5" s="28"/>
      <c r="I5" s="117"/>
      <c r="J5" s="28"/>
      <c r="K5"/>
      <c r="L5"/>
    </row>
    <row r="6" s="1" customFormat="1" ht="26" customHeight="1" spans="1:12">
      <c r="A6" s="29" t="s">
        <v>16</v>
      </c>
      <c r="B6" s="30" t="s">
        <v>17</v>
      </c>
      <c r="C6" s="30" t="s">
        <v>18</v>
      </c>
      <c r="D6" s="31" t="s">
        <v>19</v>
      </c>
      <c r="E6" s="23" t="s">
        <v>20</v>
      </c>
      <c r="F6" s="32"/>
      <c r="G6" s="23" t="s">
        <v>21</v>
      </c>
      <c r="H6" s="32"/>
      <c r="I6" s="30" t="s">
        <v>22</v>
      </c>
      <c r="J6" s="28"/>
      <c r="L6"/>
    </row>
    <row r="7" s="2" customFormat="1" ht="26.1" customHeight="1" spans="1:12">
      <c r="A7" s="33">
        <v>1</v>
      </c>
      <c r="B7" s="34">
        <v>42404</v>
      </c>
      <c r="C7" s="35">
        <v>1433250</v>
      </c>
      <c r="D7" s="36">
        <v>42997.5</v>
      </c>
      <c r="E7" s="37">
        <f>D7/C7</f>
        <v>0.03</v>
      </c>
      <c r="F7" s="38"/>
      <c r="G7" s="39"/>
      <c r="H7" s="40">
        <v>22000</v>
      </c>
      <c r="I7" s="44">
        <f>ROUNDUP(C7-D7-F7-H7,3)</f>
        <v>1368252.5</v>
      </c>
      <c r="J7" s="118"/>
      <c r="L7"/>
    </row>
    <row r="8" s="2" customFormat="1" ht="26.1" customHeight="1" spans="1:12">
      <c r="A8" s="33"/>
      <c r="B8" s="34"/>
      <c r="C8" s="35"/>
      <c r="D8" s="35"/>
      <c r="E8" s="41"/>
      <c r="F8" s="35"/>
      <c r="G8" s="42" t="s">
        <v>24</v>
      </c>
      <c r="H8" s="38"/>
      <c r="I8" s="35"/>
      <c r="J8" s="118"/>
      <c r="K8"/>
      <c r="L8"/>
    </row>
    <row r="9" s="1" customFormat="1" customHeight="1" spans="1:12">
      <c r="A9" s="29"/>
      <c r="B9" s="43"/>
      <c r="C9" s="44"/>
      <c r="D9" s="44"/>
      <c r="E9" s="30"/>
      <c r="F9" s="45"/>
      <c r="G9" s="46"/>
      <c r="H9" s="47"/>
      <c r="I9" s="35"/>
      <c r="J9" s="28"/>
      <c r="L9"/>
    </row>
    <row r="10" s="1" customFormat="1" ht="24.95" customHeight="1" spans="1:12">
      <c r="A10" s="29"/>
      <c r="B10" s="48"/>
      <c r="C10" s="44"/>
      <c r="D10" s="44"/>
      <c r="E10" s="30"/>
      <c r="F10" s="45"/>
      <c r="G10" s="49"/>
      <c r="H10" s="50">
        <v>-22000</v>
      </c>
      <c r="I10" s="35"/>
      <c r="J10" s="28"/>
      <c r="L10"/>
    </row>
    <row r="11" s="3" customFormat="1" ht="24.95" customHeight="1" spans="1:12">
      <c r="A11" s="51">
        <v>2</v>
      </c>
      <c r="B11" s="143" t="s">
        <v>57</v>
      </c>
      <c r="C11" s="53"/>
      <c r="D11" s="53"/>
      <c r="E11" s="54"/>
      <c r="F11" s="53"/>
      <c r="G11" s="144"/>
      <c r="H11" s="53">
        <v>1200</v>
      </c>
      <c r="I11" s="53">
        <f>H7-H11</f>
        <v>20800</v>
      </c>
      <c r="J11" s="119"/>
      <c r="L11"/>
    </row>
    <row r="12" s="3" customFormat="1" ht="24.95" customHeight="1" spans="1:12">
      <c r="A12" s="51"/>
      <c r="B12" s="52"/>
      <c r="C12" s="53"/>
      <c r="D12" s="53"/>
      <c r="E12" s="54"/>
      <c r="F12" s="53"/>
      <c r="G12" s="55" t="s">
        <v>28</v>
      </c>
      <c r="H12" s="53"/>
      <c r="I12" s="53"/>
      <c r="J12" s="119"/>
      <c r="L12"/>
    </row>
    <row r="13" s="1" customFormat="1" ht="12.75" customHeight="1" spans="1:12">
      <c r="A13" s="29"/>
      <c r="B13" s="48"/>
      <c r="C13" s="44"/>
      <c r="D13" s="44"/>
      <c r="E13" s="30"/>
      <c r="F13" s="45"/>
      <c r="G13" s="49"/>
      <c r="H13" s="50"/>
      <c r="I13" s="44"/>
      <c r="J13" s="28"/>
      <c r="K13" s="3"/>
      <c r="L13"/>
    </row>
    <row r="14" s="4" customFormat="1" ht="24.95" customHeight="1" spans="1:12">
      <c r="A14" s="56">
        <v>3</v>
      </c>
      <c r="B14" s="57">
        <v>42760</v>
      </c>
      <c r="C14" s="58">
        <v>180000</v>
      </c>
      <c r="D14" s="58">
        <f t="shared" ref="D14:D18" si="0">C14*0.03</f>
        <v>5400</v>
      </c>
      <c r="E14" s="59"/>
      <c r="F14" s="58">
        <v>0</v>
      </c>
      <c r="G14" s="60"/>
      <c r="H14" s="58">
        <v>22500</v>
      </c>
      <c r="I14" s="58">
        <f>ROUNDUP(C14-D14-F14-H14,3)</f>
        <v>152100</v>
      </c>
      <c r="J14" s="120"/>
      <c r="K14" s="3"/>
      <c r="L14" s="3"/>
    </row>
    <row r="15" s="1" customFormat="1" ht="28.5" customHeight="1" spans="1:12">
      <c r="A15" s="29"/>
      <c r="B15" s="43"/>
      <c r="C15" s="44"/>
      <c r="D15" s="35"/>
      <c r="E15" s="41"/>
      <c r="F15" s="35"/>
      <c r="G15" s="61" t="s">
        <v>58</v>
      </c>
      <c r="H15" s="35"/>
      <c r="I15" s="35"/>
      <c r="J15" s="28"/>
      <c r="K15" s="3"/>
      <c r="L15"/>
    </row>
    <row r="16" s="3" customFormat="1" ht="24.95" customHeight="1" spans="1:10">
      <c r="A16" s="51"/>
      <c r="B16" s="145" t="s">
        <v>66</v>
      </c>
      <c r="C16" s="53"/>
      <c r="D16" s="53"/>
      <c r="E16" s="54"/>
      <c r="F16" s="53"/>
      <c r="G16" s="144"/>
      <c r="H16" s="53"/>
      <c r="I16" s="53"/>
      <c r="J16" s="119"/>
    </row>
    <row r="17" s="3" customFormat="1" ht="24.95" customHeight="1" spans="1:10">
      <c r="A17" s="56">
        <v>4</v>
      </c>
      <c r="B17" s="57">
        <v>42818</v>
      </c>
      <c r="C17" s="58">
        <v>7130</v>
      </c>
      <c r="D17" s="58">
        <f t="shared" si="0"/>
        <v>213.9</v>
      </c>
      <c r="E17" s="59"/>
      <c r="F17" s="58">
        <v>0</v>
      </c>
      <c r="G17" s="60"/>
      <c r="H17" s="58">
        <v>500</v>
      </c>
      <c r="I17" s="58">
        <f>ROUNDUP(C17-D17-D18-F17-H17,3)</f>
        <v>-1083.9</v>
      </c>
      <c r="J17" s="119"/>
    </row>
    <row r="18" s="3" customFormat="1" ht="24.95" customHeight="1" spans="1:10">
      <c r="A18" s="51"/>
      <c r="B18" s="52" t="s">
        <v>61</v>
      </c>
      <c r="C18" s="53">
        <v>250000</v>
      </c>
      <c r="D18" s="58">
        <f t="shared" si="0"/>
        <v>7500</v>
      </c>
      <c r="E18" s="54"/>
      <c r="F18" s="53"/>
      <c r="G18" s="144"/>
      <c r="H18" s="53" t="s">
        <v>62</v>
      </c>
      <c r="I18" s="53">
        <v>250000</v>
      </c>
      <c r="J18" s="119"/>
    </row>
    <row r="19" s="3" customFormat="1" ht="24.95" customHeight="1" spans="1:11">
      <c r="A19" s="51"/>
      <c r="B19" s="146" t="s">
        <v>63</v>
      </c>
      <c r="C19" s="53"/>
      <c r="D19" s="53"/>
      <c r="E19" s="54"/>
      <c r="F19" s="53"/>
      <c r="G19" s="147" t="s">
        <v>64</v>
      </c>
      <c r="H19" s="53"/>
      <c r="I19" s="53"/>
      <c r="J19" s="119"/>
      <c r="K19" s="153"/>
    </row>
    <row r="20" s="5" customFormat="1" ht="21.75" customHeight="1" spans="1:11">
      <c r="A20" s="148">
        <v>5</v>
      </c>
      <c r="B20" s="149">
        <v>43188</v>
      </c>
      <c r="C20" s="150">
        <v>300000</v>
      </c>
      <c r="D20" s="58">
        <f>C20*0.03</f>
        <v>9000</v>
      </c>
      <c r="E20" s="151"/>
      <c r="F20" s="150">
        <v>0</v>
      </c>
      <c r="G20" s="152"/>
      <c r="H20" s="150">
        <v>1000</v>
      </c>
      <c r="I20" s="53">
        <f>C20-D20-F20-H20</f>
        <v>290000</v>
      </c>
      <c r="J20" s="122"/>
      <c r="K20" s="123"/>
    </row>
    <row r="21" s="1" customFormat="1" ht="21.75" customHeight="1" spans="1:12">
      <c r="A21" s="148"/>
      <c r="B21" s="149"/>
      <c r="C21" s="150"/>
      <c r="D21" s="58"/>
      <c r="E21" s="151"/>
      <c r="F21" s="150"/>
      <c r="G21" s="147" t="s">
        <v>69</v>
      </c>
      <c r="H21" s="150"/>
      <c r="I21" s="53"/>
      <c r="J21" s="28"/>
      <c r="K21" s="121"/>
      <c r="L21"/>
    </row>
    <row r="22" s="1" customFormat="1" ht="21.75" customHeight="1" spans="1:12">
      <c r="A22" s="67">
        <v>6</v>
      </c>
      <c r="B22" s="68">
        <v>44236</v>
      </c>
      <c r="C22" s="69">
        <v>450000</v>
      </c>
      <c r="D22" s="36">
        <v>13500</v>
      </c>
      <c r="E22" s="70"/>
      <c r="F22" s="69">
        <v>162</v>
      </c>
      <c r="G22" s="71"/>
      <c r="H22" s="69">
        <v>100</v>
      </c>
      <c r="I22" s="44">
        <v>436000</v>
      </c>
      <c r="J22" s="122" t="s">
        <v>76</v>
      </c>
      <c r="K22" s="123">
        <f>C22-D22-F22-H22-I22</f>
        <v>238</v>
      </c>
      <c r="L22"/>
    </row>
    <row r="23" s="1" customFormat="1" ht="21.75" customHeight="1" spans="1:12">
      <c r="A23" s="62"/>
      <c r="B23" s="72"/>
      <c r="C23" s="64"/>
      <c r="D23" s="36"/>
      <c r="E23" s="65"/>
      <c r="F23" s="64"/>
      <c r="G23" s="71"/>
      <c r="H23" s="69" t="s">
        <v>77</v>
      </c>
      <c r="I23" s="44" t="s">
        <v>78</v>
      </c>
      <c r="J23" s="28"/>
      <c r="K23" s="121"/>
      <c r="L23"/>
    </row>
    <row r="24" s="1" customFormat="1" ht="21.75" customHeight="1" spans="1:12">
      <c r="A24" s="62"/>
      <c r="B24" s="72"/>
      <c r="C24" s="64"/>
      <c r="D24" s="44"/>
      <c r="E24" s="65"/>
      <c r="F24" s="64"/>
      <c r="G24" s="74"/>
      <c r="H24" s="64"/>
      <c r="I24" s="45"/>
      <c r="J24" s="28"/>
      <c r="K24" s="121"/>
      <c r="L24"/>
    </row>
    <row r="25" s="1" customFormat="1" ht="24.95" customHeight="1" spans="1:16">
      <c r="A25" s="75" t="s">
        <v>34</v>
      </c>
      <c r="B25" s="76"/>
      <c r="C25" s="77">
        <f>SUM(C7:C24)</f>
        <v>2620380</v>
      </c>
      <c r="D25" s="77">
        <f>SUM(D7:D24)</f>
        <v>78611.4</v>
      </c>
      <c r="E25" s="78" t="s">
        <v>70</v>
      </c>
      <c r="F25" s="78">
        <f>SUM(F7:F24)</f>
        <v>162</v>
      </c>
      <c r="G25" s="78" t="s">
        <v>70</v>
      </c>
      <c r="H25" s="77">
        <f>SUM(H7:H24)</f>
        <v>25300</v>
      </c>
      <c r="I25" s="77">
        <f>SUM(I7:I24)</f>
        <v>2516068.6</v>
      </c>
      <c r="J25" s="124"/>
      <c r="L25"/>
      <c r="M25" s="125"/>
      <c r="N25" s="125"/>
      <c r="O25" s="125"/>
      <c r="P25" s="126"/>
    </row>
    <row r="26" s="1" customFormat="1" ht="26.1" customHeight="1" spans="1:12">
      <c r="A26" s="79" t="s">
        <v>36</v>
      </c>
      <c r="B26" s="80"/>
      <c r="C26" s="81">
        <v>436238</v>
      </c>
      <c r="D26" s="82" t="s">
        <v>37</v>
      </c>
      <c r="E26" s="83" t="s">
        <v>71</v>
      </c>
      <c r="F26" s="84"/>
      <c r="G26" s="84"/>
      <c r="H26" s="84"/>
      <c r="I26" s="127"/>
      <c r="J26" s="128"/>
      <c r="L26"/>
    </row>
    <row r="27" s="1" customFormat="1" ht="26.1" customHeight="1" spans="1:12">
      <c r="A27" s="85"/>
      <c r="B27" s="86"/>
      <c r="C27" s="87"/>
      <c r="D27" s="88" t="s">
        <v>40</v>
      </c>
      <c r="E27" s="89" t="s">
        <v>72</v>
      </c>
      <c r="F27" s="90"/>
      <c r="G27" s="90"/>
      <c r="H27" s="90"/>
      <c r="I27" s="129"/>
      <c r="J27" s="128"/>
      <c r="L27"/>
    </row>
    <row r="28" s="1" customFormat="1" ht="45" customHeight="1" spans="1:15">
      <c r="A28" s="91" t="s">
        <v>44</v>
      </c>
      <c r="B28" s="92"/>
      <c r="C28" s="93" t="s">
        <v>79</v>
      </c>
      <c r="D28" s="94"/>
      <c r="E28" s="94"/>
      <c r="F28" s="94"/>
      <c r="G28" s="94"/>
      <c r="H28" s="94"/>
      <c r="I28" s="130"/>
      <c r="J28" s="131"/>
      <c r="K28"/>
      <c r="L28"/>
      <c r="M28" s="132"/>
      <c r="N28" s="133"/>
      <c r="O28" s="133"/>
    </row>
    <row r="29" s="1" customFormat="1" ht="45" customHeight="1" spans="1:12">
      <c r="A29" s="91" t="s">
        <v>48</v>
      </c>
      <c r="B29" s="92"/>
      <c r="C29" s="95"/>
      <c r="D29" s="96"/>
      <c r="E29" s="96"/>
      <c r="F29" s="96"/>
      <c r="G29" s="96"/>
      <c r="H29" s="96"/>
      <c r="I29" s="134"/>
      <c r="J29" s="135"/>
      <c r="K29" s="136"/>
      <c r="L29"/>
    </row>
    <row r="30" s="1" customFormat="1" ht="45" customHeight="1" spans="1:10">
      <c r="A30" s="91" t="s">
        <v>51</v>
      </c>
      <c r="B30" s="92"/>
      <c r="C30" s="97"/>
      <c r="D30" s="98"/>
      <c r="E30" s="98"/>
      <c r="F30" s="98"/>
      <c r="G30" s="98"/>
      <c r="H30" s="98"/>
      <c r="I30" s="137"/>
      <c r="J30" s="135"/>
    </row>
    <row r="31" s="1" customFormat="1" ht="45" customHeight="1" spans="1:10">
      <c r="A31" s="91" t="s">
        <v>54</v>
      </c>
      <c r="B31" s="92"/>
      <c r="C31" s="99"/>
      <c r="D31" s="100"/>
      <c r="E31" s="100"/>
      <c r="F31" s="100"/>
      <c r="G31" s="100"/>
      <c r="H31" s="100"/>
      <c r="I31" s="138"/>
      <c r="J31" s="135"/>
    </row>
    <row r="32" s="1" customFormat="1" ht="42" customHeight="1" spans="1:10">
      <c r="A32" s="101" t="s">
        <v>55</v>
      </c>
      <c r="B32" s="101"/>
      <c r="C32" s="102"/>
      <c r="D32" s="103"/>
      <c r="E32" s="104"/>
      <c r="F32" s="101" t="s">
        <v>74</v>
      </c>
      <c r="G32" s="102"/>
      <c r="H32" s="103"/>
      <c r="I32" s="104"/>
      <c r="J32" s="135"/>
    </row>
    <row r="33" s="1" customFormat="1" spans="1:10">
      <c r="A33" s="6"/>
      <c r="B33" s="105"/>
      <c r="C33" s="105"/>
      <c r="D33" s="105"/>
      <c r="E33" s="106"/>
      <c r="F33" s="105"/>
      <c r="G33" s="106"/>
      <c r="H33" s="105"/>
      <c r="I33" s="105"/>
      <c r="J33" s="135"/>
    </row>
    <row r="34" s="1" customFormat="1" spans="1:10">
      <c r="A34" s="6"/>
      <c r="B34" s="105"/>
      <c r="C34" s="105"/>
      <c r="D34" s="105"/>
      <c r="E34" s="106"/>
      <c r="F34" s="105"/>
      <c r="G34" s="106"/>
      <c r="H34" s="105"/>
      <c r="I34" s="105"/>
      <c r="J34" s="135"/>
    </row>
    <row r="35" s="1" customFormat="1" spans="1:10">
      <c r="A35" s="6"/>
      <c r="B35" s="105"/>
      <c r="C35" s="105"/>
      <c r="D35" s="105"/>
      <c r="E35" s="106"/>
      <c r="F35" s="105"/>
      <c r="G35" s="106"/>
      <c r="H35" s="105"/>
      <c r="I35" s="105"/>
      <c r="J35" s="135"/>
    </row>
    <row r="36" s="1" customFormat="1" spans="1:10">
      <c r="A36" s="6"/>
      <c r="B36" s="7"/>
      <c r="C36" s="7"/>
      <c r="D36" s="7"/>
      <c r="E36" s="6"/>
      <c r="F36" s="7"/>
      <c r="G36" s="6"/>
      <c r="H36" s="7"/>
      <c r="I36" s="7"/>
      <c r="J36" s="135"/>
    </row>
    <row r="37" s="1" customFormat="1" spans="1:10">
      <c r="A37" s="6"/>
      <c r="B37" s="7"/>
      <c r="C37" s="7"/>
      <c r="D37" s="7"/>
      <c r="E37" s="6"/>
      <c r="F37" s="7"/>
      <c r="G37" s="6"/>
      <c r="H37" s="7"/>
      <c r="I37" s="7"/>
      <c r="J37" s="135"/>
    </row>
    <row r="38" s="1" customFormat="1" spans="1:10">
      <c r="A38" s="6"/>
      <c r="B38" s="7"/>
      <c r="C38" s="7"/>
      <c r="D38" s="7"/>
      <c r="E38" s="6"/>
      <c r="F38" s="7"/>
      <c r="G38" s="6"/>
      <c r="H38" s="7"/>
      <c r="I38" s="7"/>
      <c r="J38" s="135"/>
    </row>
    <row r="39" s="1" customFormat="1" spans="1:10">
      <c r="A39" s="6"/>
      <c r="B39"/>
      <c r="C39" s="7"/>
      <c r="D39" s="7"/>
      <c r="E39" s="6"/>
      <c r="F39" s="7"/>
      <c r="G39" s="6"/>
      <c r="H39" s="7"/>
      <c r="I39" s="7"/>
      <c r="J39" s="7"/>
    </row>
  </sheetData>
  <mergeCells count="28">
    <mergeCell ref="C1:F1"/>
    <mergeCell ref="A2:B2"/>
    <mergeCell ref="C2:F2"/>
    <mergeCell ref="G2:H2"/>
    <mergeCell ref="A3:B3"/>
    <mergeCell ref="E3:F3"/>
    <mergeCell ref="G3:H3"/>
    <mergeCell ref="E6:F6"/>
    <mergeCell ref="G6:H6"/>
    <mergeCell ref="A25:B25"/>
    <mergeCell ref="E26:I26"/>
    <mergeCell ref="E27:I27"/>
    <mergeCell ref="A28:B28"/>
    <mergeCell ref="C28:I28"/>
    <mergeCell ref="A29:B29"/>
    <mergeCell ref="C29:I29"/>
    <mergeCell ref="A30:B30"/>
    <mergeCell ref="C30:E30"/>
    <mergeCell ref="F30:I30"/>
    <mergeCell ref="A31:B31"/>
    <mergeCell ref="C31:I31"/>
    <mergeCell ref="A32:B32"/>
    <mergeCell ref="C32:E32"/>
    <mergeCell ref="G32:I32"/>
    <mergeCell ref="C26:C27"/>
    <mergeCell ref="A4:B5"/>
    <mergeCell ref="C4:I5"/>
    <mergeCell ref="A26:B27"/>
  </mergeCells>
  <pageMargins left="0.75" right="0.75" top="1" bottom="1" header="0.5" footer="0.5"/>
  <pageSetup paperSize="9" scale="81" orientation="portrait"/>
  <headerFooter/>
  <colBreaks count="1" manualBreakCount="1">
    <brk id="9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tabSelected="1" workbookViewId="0">
      <selection activeCell="B26" sqref="B26"/>
    </sheetView>
  </sheetViews>
  <sheetFormatPr defaultColWidth="9" defaultRowHeight="13.5"/>
  <cols>
    <col min="1" max="1" width="4.75" style="6" customWidth="1"/>
    <col min="2" max="2" width="12" style="7" customWidth="1"/>
    <col min="3" max="3" width="16.5" style="7" customWidth="1"/>
    <col min="4" max="4" width="21" style="7" customWidth="1"/>
    <col min="5" max="5" width="6.625" style="6" customWidth="1"/>
    <col min="6" max="6" width="13.125" style="7" customWidth="1"/>
    <col min="7" max="7" width="3.875" style="6" customWidth="1"/>
    <col min="8" max="8" width="13.875" style="7" customWidth="1"/>
    <col min="9" max="9" width="16.875" style="7" customWidth="1"/>
    <col min="10" max="10" width="5.75" style="7" customWidth="1"/>
    <col min="11" max="11" width="16.75" style="1" customWidth="1"/>
    <col min="12" max="15" width="23.75" style="1" customWidth="1"/>
    <col min="16" max="16384" width="9" style="1"/>
  </cols>
  <sheetData>
    <row r="1" s="1" customFormat="1" ht="29.25" customHeight="1" spans="1:10">
      <c r="A1" s="8"/>
      <c r="B1" s="8"/>
      <c r="C1" s="9" t="s">
        <v>56</v>
      </c>
      <c r="D1" s="9"/>
      <c r="E1" s="9"/>
      <c r="F1" s="9"/>
      <c r="G1" s="10"/>
      <c r="H1" s="11" t="s">
        <v>1</v>
      </c>
      <c r="I1" s="8"/>
      <c r="J1" s="107"/>
    </row>
    <row r="2" s="1" customFormat="1" ht="35.25" customHeight="1" spans="1:19">
      <c r="A2" s="12" t="s">
        <v>2</v>
      </c>
      <c r="B2" s="13"/>
      <c r="C2" s="14" t="s">
        <v>59</v>
      </c>
      <c r="D2" s="15"/>
      <c r="E2" s="15"/>
      <c r="F2" s="16"/>
      <c r="G2" s="12" t="s">
        <v>4</v>
      </c>
      <c r="H2" s="13"/>
      <c r="I2" s="108" t="s">
        <v>5</v>
      </c>
      <c r="J2" s="109"/>
      <c r="L2" s="110" t="s">
        <v>6</v>
      </c>
      <c r="M2" s="111">
        <v>36</v>
      </c>
      <c r="N2" s="112" t="s">
        <v>7</v>
      </c>
      <c r="O2" s="113" t="s">
        <v>8</v>
      </c>
      <c r="P2" s="114">
        <v>5254627</v>
      </c>
      <c r="Q2" s="139" t="e">
        <f>P2-#REF!</f>
        <v>#REF!</v>
      </c>
      <c r="R2" s="140" t="s">
        <v>9</v>
      </c>
      <c r="S2" s="141" t="s">
        <v>10</v>
      </c>
    </row>
    <row r="3" s="2" customFormat="1" ht="45" customHeight="1" spans="1:10">
      <c r="A3" s="17" t="s">
        <v>11</v>
      </c>
      <c r="B3" s="18"/>
      <c r="C3" s="19">
        <v>3366005</v>
      </c>
      <c r="D3" s="142" t="s">
        <v>80</v>
      </c>
      <c r="E3" s="20" t="s">
        <v>12</v>
      </c>
      <c r="F3" s="18"/>
      <c r="G3" s="17" t="s">
        <v>13</v>
      </c>
      <c r="H3" s="18"/>
      <c r="I3" s="115">
        <v>2678</v>
      </c>
      <c r="J3" s="116"/>
    </row>
    <row r="4" s="1" customFormat="1" ht="17.25" hidden="1" customHeight="1" spans="1:12">
      <c r="A4" s="21" t="s">
        <v>14</v>
      </c>
      <c r="B4" s="22"/>
      <c r="C4" s="23"/>
      <c r="D4" s="24"/>
      <c r="E4" s="24"/>
      <c r="F4" s="24"/>
      <c r="G4" s="24"/>
      <c r="H4" s="24"/>
      <c r="I4" s="32"/>
      <c r="J4" s="28"/>
      <c r="L4"/>
    </row>
    <row r="5" s="1" customFormat="1" ht="17.25" hidden="1" customHeight="1" spans="1:12">
      <c r="A5" s="25"/>
      <c r="B5" s="26"/>
      <c r="C5" s="27"/>
      <c r="D5" s="28"/>
      <c r="E5" s="28"/>
      <c r="F5" s="28"/>
      <c r="G5" s="28"/>
      <c r="H5" s="28"/>
      <c r="I5" s="117"/>
      <c r="J5" s="28"/>
      <c r="K5"/>
      <c r="L5"/>
    </row>
    <row r="6" s="1" customFormat="1" ht="26" customHeight="1" spans="1:12">
      <c r="A6" s="29" t="s">
        <v>16</v>
      </c>
      <c r="B6" s="30" t="s">
        <v>17</v>
      </c>
      <c r="C6" s="30" t="s">
        <v>18</v>
      </c>
      <c r="D6" s="31" t="s">
        <v>19</v>
      </c>
      <c r="E6" s="23" t="s">
        <v>20</v>
      </c>
      <c r="F6" s="32"/>
      <c r="G6" s="23" t="s">
        <v>21</v>
      </c>
      <c r="H6" s="32"/>
      <c r="I6" s="30" t="s">
        <v>22</v>
      </c>
      <c r="J6" s="28"/>
      <c r="L6"/>
    </row>
    <row r="7" s="2" customFormat="1" ht="26.1" customHeight="1" spans="1:12">
      <c r="A7" s="33">
        <v>1</v>
      </c>
      <c r="B7" s="34">
        <v>42404</v>
      </c>
      <c r="C7" s="35">
        <v>1433250</v>
      </c>
      <c r="D7" s="36">
        <v>42997.5</v>
      </c>
      <c r="E7" s="37">
        <f>D7/C7</f>
        <v>0.03</v>
      </c>
      <c r="F7" s="38"/>
      <c r="G7" s="39"/>
      <c r="H7" s="40">
        <v>22000</v>
      </c>
      <c r="I7" s="44">
        <f>ROUNDUP(C7-D7-F7-H7,3)</f>
        <v>1368252.5</v>
      </c>
      <c r="J7" s="118"/>
      <c r="L7"/>
    </row>
    <row r="8" s="2" customFormat="1" ht="26.1" customHeight="1" spans="1:12">
      <c r="A8" s="33"/>
      <c r="B8" s="34"/>
      <c r="C8" s="35"/>
      <c r="D8" s="35"/>
      <c r="E8" s="41"/>
      <c r="F8" s="35"/>
      <c r="G8" s="42" t="s">
        <v>24</v>
      </c>
      <c r="H8" s="38"/>
      <c r="I8" s="35"/>
      <c r="J8" s="118"/>
      <c r="K8"/>
      <c r="L8"/>
    </row>
    <row r="9" s="1" customFormat="1" customHeight="1" spans="1:12">
      <c r="A9" s="29"/>
      <c r="B9" s="43"/>
      <c r="C9" s="44"/>
      <c r="D9" s="44"/>
      <c r="E9" s="30"/>
      <c r="F9" s="45"/>
      <c r="G9" s="46"/>
      <c r="H9" s="47"/>
      <c r="I9" s="35"/>
      <c r="J9" s="28"/>
      <c r="L9"/>
    </row>
    <row r="10" s="1" customFormat="1" ht="24.95" customHeight="1" spans="1:12">
      <c r="A10" s="29"/>
      <c r="B10" s="48"/>
      <c r="C10" s="44"/>
      <c r="D10" s="44"/>
      <c r="E10" s="30"/>
      <c r="F10" s="45"/>
      <c r="G10" s="49"/>
      <c r="H10" s="50">
        <v>-22000</v>
      </c>
      <c r="I10" s="35"/>
      <c r="J10" s="28"/>
      <c r="L10"/>
    </row>
    <row r="11" s="3" customFormat="1" ht="24.95" customHeight="1" spans="1:12">
      <c r="A11" s="51">
        <v>2</v>
      </c>
      <c r="B11" s="143" t="s">
        <v>57</v>
      </c>
      <c r="C11" s="53"/>
      <c r="D11" s="53"/>
      <c r="E11" s="54"/>
      <c r="F11" s="53"/>
      <c r="G11" s="144"/>
      <c r="H11" s="53">
        <v>1200</v>
      </c>
      <c r="I11" s="53">
        <f>H7-H11</f>
        <v>20800</v>
      </c>
      <c r="J11" s="119"/>
      <c r="L11"/>
    </row>
    <row r="12" s="3" customFormat="1" ht="24.95" customHeight="1" spans="1:12">
      <c r="A12" s="51"/>
      <c r="B12" s="52"/>
      <c r="C12" s="53"/>
      <c r="D12" s="53"/>
      <c r="E12" s="54"/>
      <c r="F12" s="53"/>
      <c r="G12" s="55" t="s">
        <v>28</v>
      </c>
      <c r="H12" s="53"/>
      <c r="I12" s="53"/>
      <c r="J12" s="119"/>
      <c r="L12"/>
    </row>
    <row r="13" s="1" customFormat="1" ht="12.75" customHeight="1" spans="1:12">
      <c r="A13" s="29"/>
      <c r="B13" s="48"/>
      <c r="C13" s="44"/>
      <c r="D13" s="44"/>
      <c r="E13" s="30"/>
      <c r="F13" s="45"/>
      <c r="G13" s="49"/>
      <c r="H13" s="50"/>
      <c r="I13" s="44"/>
      <c r="J13" s="28"/>
      <c r="K13" s="3"/>
      <c r="L13"/>
    </row>
    <row r="14" s="4" customFormat="1" ht="24.95" customHeight="1" spans="1:12">
      <c r="A14" s="56">
        <v>3</v>
      </c>
      <c r="B14" s="57">
        <v>42760</v>
      </c>
      <c r="C14" s="58">
        <v>180000</v>
      </c>
      <c r="D14" s="58">
        <f t="shared" ref="D14:D18" si="0">C14*0.03</f>
        <v>5400</v>
      </c>
      <c r="E14" s="59"/>
      <c r="F14" s="58">
        <v>0</v>
      </c>
      <c r="G14" s="60"/>
      <c r="H14" s="58">
        <v>22500</v>
      </c>
      <c r="I14" s="58">
        <f>ROUNDUP(C14-D14-F14-H14,3)</f>
        <v>152100</v>
      </c>
      <c r="J14" s="120"/>
      <c r="K14" s="3"/>
      <c r="L14" s="3"/>
    </row>
    <row r="15" s="1" customFormat="1" ht="28.5" customHeight="1" spans="1:12">
      <c r="A15" s="29"/>
      <c r="B15" s="43"/>
      <c r="C15" s="44"/>
      <c r="D15" s="35"/>
      <c r="E15" s="41"/>
      <c r="F15" s="35"/>
      <c r="G15" s="61" t="s">
        <v>58</v>
      </c>
      <c r="H15" s="35"/>
      <c r="I15" s="35"/>
      <c r="J15" s="28"/>
      <c r="K15" s="3"/>
      <c r="L15"/>
    </row>
    <row r="16" s="3" customFormat="1" ht="24.95" customHeight="1" spans="1:10">
      <c r="A16" s="51"/>
      <c r="B16" s="145" t="s">
        <v>66</v>
      </c>
      <c r="C16" s="53"/>
      <c r="D16" s="53"/>
      <c r="E16" s="54"/>
      <c r="F16" s="53"/>
      <c r="G16" s="144"/>
      <c r="H16" s="53"/>
      <c r="I16" s="53"/>
      <c r="J16" s="119"/>
    </row>
    <row r="17" s="3" customFormat="1" ht="24.95" customHeight="1" spans="1:10">
      <c r="A17" s="56">
        <v>4</v>
      </c>
      <c r="B17" s="57">
        <v>42818</v>
      </c>
      <c r="C17" s="58">
        <v>7130</v>
      </c>
      <c r="D17" s="58">
        <f t="shared" si="0"/>
        <v>213.9</v>
      </c>
      <c r="E17" s="59"/>
      <c r="F17" s="58">
        <v>0</v>
      </c>
      <c r="G17" s="60"/>
      <c r="H17" s="58">
        <v>500</v>
      </c>
      <c r="I17" s="58">
        <f>ROUNDUP(C17-D17-D18-F17-H17,3)</f>
        <v>-1083.9</v>
      </c>
      <c r="J17" s="119"/>
    </row>
    <row r="18" s="3" customFormat="1" ht="24.95" customHeight="1" spans="1:10">
      <c r="A18" s="51"/>
      <c r="B18" s="52" t="s">
        <v>61</v>
      </c>
      <c r="C18" s="53">
        <v>250000</v>
      </c>
      <c r="D18" s="58">
        <f t="shared" si="0"/>
        <v>7500</v>
      </c>
      <c r="E18" s="54"/>
      <c r="F18" s="53"/>
      <c r="G18" s="144"/>
      <c r="H18" s="53" t="s">
        <v>62</v>
      </c>
      <c r="I18" s="53">
        <v>250000</v>
      </c>
      <c r="J18" s="119"/>
    </row>
    <row r="19" s="3" customFormat="1" ht="24.95" customHeight="1" spans="1:11">
      <c r="A19" s="51"/>
      <c r="B19" s="146" t="s">
        <v>63</v>
      </c>
      <c r="C19" s="53"/>
      <c r="D19" s="53"/>
      <c r="E19" s="54"/>
      <c r="F19" s="53"/>
      <c r="G19" s="147" t="s">
        <v>64</v>
      </c>
      <c r="H19" s="53"/>
      <c r="I19" s="53"/>
      <c r="J19" s="119"/>
      <c r="K19" s="153"/>
    </row>
    <row r="20" s="5" customFormat="1" ht="21.75" customHeight="1" spans="1:11">
      <c r="A20" s="148">
        <v>5</v>
      </c>
      <c r="B20" s="149">
        <v>43188</v>
      </c>
      <c r="C20" s="150">
        <v>300000</v>
      </c>
      <c r="D20" s="58">
        <f>C20*0.03</f>
        <v>9000</v>
      </c>
      <c r="E20" s="151"/>
      <c r="F20" s="150">
        <v>0</v>
      </c>
      <c r="G20" s="152"/>
      <c r="H20" s="150">
        <v>1000</v>
      </c>
      <c r="I20" s="53">
        <f>C20-D20-F20-H20</f>
        <v>290000</v>
      </c>
      <c r="J20" s="122"/>
      <c r="K20" s="123"/>
    </row>
    <row r="21" s="1" customFormat="1" ht="21.75" customHeight="1" spans="1:12">
      <c r="A21" s="148"/>
      <c r="B21" s="149"/>
      <c r="C21" s="150"/>
      <c r="D21" s="58"/>
      <c r="E21" s="151"/>
      <c r="F21" s="150"/>
      <c r="G21" s="147" t="s">
        <v>69</v>
      </c>
      <c r="H21" s="150"/>
      <c r="I21" s="53"/>
      <c r="J21" s="28"/>
      <c r="K21" s="121"/>
      <c r="L21"/>
    </row>
    <row r="22" s="1" customFormat="1" ht="21.75" customHeight="1" spans="1:12">
      <c r="A22" s="148">
        <v>6</v>
      </c>
      <c r="B22" s="149">
        <v>44236</v>
      </c>
      <c r="C22" s="150">
        <v>450000</v>
      </c>
      <c r="D22" s="58">
        <v>13500</v>
      </c>
      <c r="E22" s="151"/>
      <c r="F22" s="150">
        <v>162</v>
      </c>
      <c r="G22" s="152"/>
      <c r="H22" s="150">
        <v>100</v>
      </c>
      <c r="I22" s="53">
        <v>436000</v>
      </c>
      <c r="J22" s="119"/>
      <c r="K22" s="153"/>
      <c r="L22"/>
    </row>
    <row r="23" s="1" customFormat="1" ht="21.75" customHeight="1" spans="1:12">
      <c r="A23" s="148"/>
      <c r="B23" s="149"/>
      <c r="C23" s="150"/>
      <c r="D23" s="58"/>
      <c r="E23" s="151"/>
      <c r="F23" s="150"/>
      <c r="G23" s="152"/>
      <c r="H23" s="150" t="s">
        <v>77</v>
      </c>
      <c r="I23" s="53" t="s">
        <v>78</v>
      </c>
      <c r="J23" s="119"/>
      <c r="K23" s="153"/>
      <c r="L23"/>
    </row>
    <row r="24" s="5" customFormat="1" ht="21.75" customHeight="1" spans="1:11">
      <c r="A24" s="67">
        <v>7</v>
      </c>
      <c r="B24" s="68">
        <v>44406</v>
      </c>
      <c r="C24" s="69">
        <v>169038</v>
      </c>
      <c r="D24" s="36">
        <v>9773.64</v>
      </c>
      <c r="E24" s="70"/>
      <c r="F24" s="69">
        <v>149.18</v>
      </c>
      <c r="G24" s="71"/>
      <c r="H24" s="69">
        <v>100</v>
      </c>
      <c r="I24" s="44">
        <v>249253.18</v>
      </c>
      <c r="J24" s="122"/>
      <c r="K24" s="123"/>
    </row>
    <row r="25" s="5" customFormat="1" ht="21.75" customHeight="1" spans="1:11">
      <c r="A25" s="67"/>
      <c r="B25" s="68">
        <v>44425</v>
      </c>
      <c r="C25" s="69">
        <v>90000</v>
      </c>
      <c r="D25" s="36"/>
      <c r="E25" s="70"/>
      <c r="F25" s="69"/>
      <c r="G25" s="71"/>
      <c r="H25" s="69" t="s">
        <v>77</v>
      </c>
      <c r="I25" s="44"/>
      <c r="J25" s="122"/>
      <c r="K25" s="123"/>
    </row>
    <row r="26" s="1" customFormat="1" ht="21.75" customHeight="1" spans="1:12">
      <c r="A26" s="62"/>
      <c r="B26" s="72"/>
      <c r="C26" s="64"/>
      <c r="D26" s="44"/>
      <c r="E26" s="65"/>
      <c r="F26" s="64"/>
      <c r="G26" s="74"/>
      <c r="H26" s="64"/>
      <c r="I26" s="45"/>
      <c r="J26" s="28"/>
      <c r="K26" s="121"/>
      <c r="L26"/>
    </row>
    <row r="27" s="1" customFormat="1" ht="24.95" customHeight="1" spans="1:16">
      <c r="A27" s="75" t="s">
        <v>34</v>
      </c>
      <c r="B27" s="76"/>
      <c r="C27" s="77">
        <f>SUM(C7:C26)</f>
        <v>2879418</v>
      </c>
      <c r="D27" s="77">
        <f>SUM(D7:D26)</f>
        <v>88385.04</v>
      </c>
      <c r="E27" s="78" t="s">
        <v>70</v>
      </c>
      <c r="F27" s="78">
        <f>SUM(F7:F26)</f>
        <v>311.18</v>
      </c>
      <c r="G27" s="78" t="s">
        <v>70</v>
      </c>
      <c r="H27" s="77">
        <f>SUM(H7:H26)</f>
        <v>25400</v>
      </c>
      <c r="I27" s="77">
        <f>SUM(I7:I26)</f>
        <v>2765321.78</v>
      </c>
      <c r="J27" s="124"/>
      <c r="K27" s="1">
        <f>2689038.06+257130</f>
        <v>2946168.06</v>
      </c>
      <c r="L27"/>
      <c r="M27" s="125"/>
      <c r="N27" s="125"/>
      <c r="O27" s="125"/>
      <c r="P27" s="126"/>
    </row>
    <row r="28" s="1" customFormat="1" ht="26.1" customHeight="1" spans="1:12">
      <c r="A28" s="79" t="s">
        <v>36</v>
      </c>
      <c r="B28" s="80"/>
      <c r="C28" s="81">
        <v>249253.18</v>
      </c>
      <c r="D28" s="82" t="s">
        <v>37</v>
      </c>
      <c r="E28" s="83" t="s">
        <v>71</v>
      </c>
      <c r="F28" s="84"/>
      <c r="G28" s="84"/>
      <c r="H28" s="84"/>
      <c r="I28" s="127"/>
      <c r="J28" s="128"/>
      <c r="K28" s="1">
        <f>K27*0.03</f>
        <v>88385.0418</v>
      </c>
      <c r="L28"/>
    </row>
    <row r="29" s="1" customFormat="1" ht="26.1" customHeight="1" spans="1:12">
      <c r="A29" s="85"/>
      <c r="B29" s="86"/>
      <c r="C29" s="87"/>
      <c r="D29" s="88" t="s">
        <v>40</v>
      </c>
      <c r="E29" s="89" t="s">
        <v>72</v>
      </c>
      <c r="F29" s="90"/>
      <c r="G29" s="90"/>
      <c r="H29" s="90"/>
      <c r="I29" s="129"/>
      <c r="J29" s="128"/>
      <c r="L29"/>
    </row>
    <row r="30" s="1" customFormat="1" ht="45" customHeight="1" spans="1:15">
      <c r="A30" s="91" t="s">
        <v>44</v>
      </c>
      <c r="B30" s="92"/>
      <c r="C30" s="93" t="s">
        <v>81</v>
      </c>
      <c r="D30" s="94"/>
      <c r="E30" s="94"/>
      <c r="F30" s="94"/>
      <c r="G30" s="94"/>
      <c r="H30" s="94"/>
      <c r="I30" s="130"/>
      <c r="J30" s="131"/>
      <c r="K30"/>
      <c r="L30"/>
      <c r="M30" s="132"/>
      <c r="N30" s="133"/>
      <c r="O30" s="133"/>
    </row>
    <row r="31" s="1" customFormat="1" ht="45" customHeight="1" spans="1:12">
      <c r="A31" s="91" t="s">
        <v>48</v>
      </c>
      <c r="B31" s="92"/>
      <c r="C31" s="95"/>
      <c r="D31" s="96"/>
      <c r="E31" s="96"/>
      <c r="F31" s="96"/>
      <c r="G31" s="96"/>
      <c r="H31" s="96"/>
      <c r="I31" s="134"/>
      <c r="J31" s="135"/>
      <c r="K31" s="136"/>
      <c r="L31"/>
    </row>
    <row r="32" s="1" customFormat="1" ht="45" customHeight="1" spans="1:10">
      <c r="A32" s="91" t="s">
        <v>51</v>
      </c>
      <c r="B32" s="92"/>
      <c r="C32" s="97"/>
      <c r="D32" s="98"/>
      <c r="E32" s="98"/>
      <c r="F32" s="98"/>
      <c r="G32" s="98"/>
      <c r="H32" s="98"/>
      <c r="I32" s="137"/>
      <c r="J32" s="135"/>
    </row>
    <row r="33" s="1" customFormat="1" ht="45" customHeight="1" spans="1:10">
      <c r="A33" s="91" t="s">
        <v>54</v>
      </c>
      <c r="B33" s="92"/>
      <c r="C33" s="99"/>
      <c r="D33" s="100"/>
      <c r="E33" s="100"/>
      <c r="F33" s="100"/>
      <c r="G33" s="100"/>
      <c r="H33" s="100"/>
      <c r="I33" s="138"/>
      <c r="J33" s="135"/>
    </row>
    <row r="34" s="1" customFormat="1" ht="42" customHeight="1" spans="1:10">
      <c r="A34" s="101" t="s">
        <v>55</v>
      </c>
      <c r="B34" s="101"/>
      <c r="C34" s="102"/>
      <c r="D34" s="103"/>
      <c r="E34" s="104"/>
      <c r="F34" s="101" t="s">
        <v>74</v>
      </c>
      <c r="G34" s="102"/>
      <c r="H34" s="103"/>
      <c r="I34" s="104"/>
      <c r="J34" s="135"/>
    </row>
    <row r="35" s="1" customFormat="1" spans="1:10">
      <c r="A35" s="6"/>
      <c r="B35" s="105"/>
      <c r="C35" s="105"/>
      <c r="D35" s="105"/>
      <c r="E35" s="106"/>
      <c r="F35" s="105"/>
      <c r="G35" s="106"/>
      <c r="H35" s="105"/>
      <c r="I35" s="105"/>
      <c r="J35" s="135"/>
    </row>
    <row r="36" s="1" customFormat="1" spans="1:10">
      <c r="A36" s="6"/>
      <c r="B36" s="105"/>
      <c r="C36" s="105"/>
      <c r="D36" s="105"/>
      <c r="E36" s="106"/>
      <c r="F36" s="105"/>
      <c r="G36" s="106"/>
      <c r="H36" s="105"/>
      <c r="I36" s="105"/>
      <c r="J36" s="135"/>
    </row>
    <row r="37" s="1" customFormat="1" spans="1:10">
      <c r="A37" s="6"/>
      <c r="B37" s="105"/>
      <c r="C37" s="105"/>
      <c r="D37" s="105"/>
      <c r="E37" s="106"/>
      <c r="F37" s="105"/>
      <c r="G37" s="106"/>
      <c r="H37" s="105"/>
      <c r="I37" s="105"/>
      <c r="J37" s="135"/>
    </row>
    <row r="38" s="1" customFormat="1" spans="1:10">
      <c r="A38" s="6"/>
      <c r="B38" s="7"/>
      <c r="C38" s="7"/>
      <c r="D38" s="7"/>
      <c r="E38" s="6"/>
      <c r="F38" s="7"/>
      <c r="G38" s="6"/>
      <c r="H38" s="7"/>
      <c r="I38" s="7"/>
      <c r="J38" s="135"/>
    </row>
    <row r="39" s="1" customFormat="1" spans="1:10">
      <c r="A39" s="6"/>
      <c r="B39" s="7"/>
      <c r="C39" s="7"/>
      <c r="D39" s="7"/>
      <c r="E39" s="6"/>
      <c r="F39" s="7"/>
      <c r="G39" s="6"/>
      <c r="H39" s="7"/>
      <c r="I39" s="7"/>
      <c r="J39" s="135"/>
    </row>
    <row r="40" s="1" customFormat="1" spans="1:10">
      <c r="A40" s="6"/>
      <c r="B40" s="7"/>
      <c r="C40" s="7"/>
      <c r="D40" s="7"/>
      <c r="E40" s="6"/>
      <c r="F40" s="7"/>
      <c r="G40" s="6"/>
      <c r="H40" s="7"/>
      <c r="I40" s="7"/>
      <c r="J40" s="135"/>
    </row>
    <row r="41" s="1" customFormat="1" spans="1:10">
      <c r="A41" s="6"/>
      <c r="B41"/>
      <c r="C41" s="7"/>
      <c r="D41" s="7"/>
      <c r="E41" s="6"/>
      <c r="F41" s="7"/>
      <c r="G41" s="6"/>
      <c r="H41" s="7"/>
      <c r="I41" s="7"/>
      <c r="J41" s="7"/>
    </row>
  </sheetData>
  <mergeCells count="28">
    <mergeCell ref="C1:F1"/>
    <mergeCell ref="A2:B2"/>
    <mergeCell ref="C2:F2"/>
    <mergeCell ref="G2:H2"/>
    <mergeCell ref="A3:B3"/>
    <mergeCell ref="E3:F3"/>
    <mergeCell ref="G3:H3"/>
    <mergeCell ref="E6:F6"/>
    <mergeCell ref="G6:H6"/>
    <mergeCell ref="A27:B27"/>
    <mergeCell ref="E28:I28"/>
    <mergeCell ref="E29:I29"/>
    <mergeCell ref="A30:B30"/>
    <mergeCell ref="C30:I30"/>
    <mergeCell ref="A31:B31"/>
    <mergeCell ref="C31:I31"/>
    <mergeCell ref="A32:B32"/>
    <mergeCell ref="C32:E32"/>
    <mergeCell ref="F32:I32"/>
    <mergeCell ref="A33:B33"/>
    <mergeCell ref="C33:I33"/>
    <mergeCell ref="A34:B34"/>
    <mergeCell ref="C34:E34"/>
    <mergeCell ref="G34:I34"/>
    <mergeCell ref="C28:C29"/>
    <mergeCell ref="A4:B5"/>
    <mergeCell ref="C4:I5"/>
    <mergeCell ref="A28:B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view="pageBreakPreview" zoomScaleNormal="100" workbookViewId="0">
      <selection activeCell="I2" sqref="I2"/>
    </sheetView>
  </sheetViews>
  <sheetFormatPr defaultColWidth="9" defaultRowHeight="13.5"/>
  <cols>
    <col min="1" max="1" width="4.75" style="6" customWidth="1"/>
    <col min="2" max="2" width="12" style="7" customWidth="1"/>
    <col min="3" max="3" width="16.5" style="7" customWidth="1"/>
    <col min="4" max="4" width="13.5" style="7" customWidth="1"/>
    <col min="5" max="5" width="6.625" style="6" customWidth="1"/>
    <col min="6" max="6" width="13.125" style="7" customWidth="1"/>
    <col min="7" max="7" width="3.875" style="6" customWidth="1"/>
    <col min="8" max="8" width="13.875" style="7" customWidth="1"/>
    <col min="9" max="9" width="16.875" style="7" customWidth="1"/>
    <col min="10" max="10" width="5.75" style="7" customWidth="1"/>
    <col min="11" max="11" width="16.75" style="1" customWidth="1"/>
    <col min="12" max="15" width="23.75" style="1" customWidth="1"/>
    <col min="16" max="16384" width="9" style="1"/>
  </cols>
  <sheetData>
    <row r="1" s="1" customFormat="1" ht="29.25" customHeight="1" spans="1:10">
      <c r="A1" s="8"/>
      <c r="B1" s="8"/>
      <c r="C1" s="9" t="s">
        <v>82</v>
      </c>
      <c r="D1" s="9"/>
      <c r="E1" s="9"/>
      <c r="F1" s="9"/>
      <c r="G1" s="10"/>
      <c r="H1" s="11" t="s">
        <v>1</v>
      </c>
      <c r="I1" s="8"/>
      <c r="J1" s="107"/>
    </row>
    <row r="2" s="1" customFormat="1" ht="35.25" customHeight="1" spans="1:19">
      <c r="A2" s="12" t="s">
        <v>2</v>
      </c>
      <c r="B2" s="13"/>
      <c r="C2" s="14" t="s">
        <v>59</v>
      </c>
      <c r="D2" s="15"/>
      <c r="E2" s="15"/>
      <c r="F2" s="16"/>
      <c r="G2" s="12" t="s">
        <v>4</v>
      </c>
      <c r="H2" s="13"/>
      <c r="I2" s="108" t="s">
        <v>5</v>
      </c>
      <c r="J2" s="109"/>
      <c r="L2" s="110" t="s">
        <v>6</v>
      </c>
      <c r="M2" s="111">
        <v>36</v>
      </c>
      <c r="N2" s="112" t="s">
        <v>7</v>
      </c>
      <c r="O2" s="113" t="s">
        <v>8</v>
      </c>
      <c r="P2" s="114">
        <v>5254627</v>
      </c>
      <c r="Q2" s="139" t="e">
        <f>P2-#REF!</f>
        <v>#REF!</v>
      </c>
      <c r="R2" s="140" t="s">
        <v>9</v>
      </c>
      <c r="S2" s="141" t="s">
        <v>10</v>
      </c>
    </row>
    <row r="3" s="2" customFormat="1" ht="26.1" customHeight="1" spans="1:10">
      <c r="A3" s="17" t="s">
        <v>11</v>
      </c>
      <c r="B3" s="18"/>
      <c r="C3" s="19">
        <v>3366005</v>
      </c>
      <c r="D3" s="17" t="s">
        <v>12</v>
      </c>
      <c r="E3" s="20"/>
      <c r="F3" s="18"/>
      <c r="G3" s="17" t="s">
        <v>13</v>
      </c>
      <c r="H3" s="18"/>
      <c r="I3" s="115">
        <v>2678</v>
      </c>
      <c r="J3" s="116"/>
    </row>
    <row r="4" s="1" customFormat="1" ht="17.25" hidden="1" customHeight="1" spans="1:12">
      <c r="A4" s="21" t="s">
        <v>14</v>
      </c>
      <c r="B4" s="22"/>
      <c r="C4" s="23"/>
      <c r="D4" s="24"/>
      <c r="E4" s="24"/>
      <c r="F4" s="24"/>
      <c r="G4" s="24"/>
      <c r="H4" s="24"/>
      <c r="I4" s="32"/>
      <c r="J4" s="28"/>
      <c r="L4"/>
    </row>
    <row r="5" s="1" customFormat="1" ht="17.25" hidden="1" customHeight="1" spans="1:12">
      <c r="A5" s="25"/>
      <c r="B5" s="26"/>
      <c r="C5" s="27"/>
      <c r="D5" s="28"/>
      <c r="E5" s="28"/>
      <c r="F5" s="28"/>
      <c r="G5" s="28"/>
      <c r="H5" s="28"/>
      <c r="I5" s="117"/>
      <c r="J5" s="28"/>
      <c r="K5"/>
      <c r="L5"/>
    </row>
    <row r="6" s="1" customFormat="1" ht="30.75" customHeight="1" spans="1:12">
      <c r="A6" s="29" t="s">
        <v>16</v>
      </c>
      <c r="B6" s="30" t="s">
        <v>17</v>
      </c>
      <c r="C6" s="30" t="s">
        <v>18</v>
      </c>
      <c r="D6" s="31" t="s">
        <v>19</v>
      </c>
      <c r="E6" s="23" t="s">
        <v>20</v>
      </c>
      <c r="F6" s="32"/>
      <c r="G6" s="23" t="s">
        <v>21</v>
      </c>
      <c r="H6" s="32"/>
      <c r="I6" s="30" t="s">
        <v>22</v>
      </c>
      <c r="J6" s="28"/>
      <c r="L6"/>
    </row>
    <row r="7" s="2" customFormat="1" ht="26.1" customHeight="1" spans="1:12">
      <c r="A7" s="33">
        <v>1</v>
      </c>
      <c r="B7" s="34">
        <v>42404</v>
      </c>
      <c r="C7" s="35">
        <v>1433250</v>
      </c>
      <c r="D7" s="36"/>
      <c r="E7" s="37"/>
      <c r="F7" s="38"/>
      <c r="G7" s="39"/>
      <c r="H7" s="40"/>
      <c r="I7" s="44"/>
      <c r="J7" s="118"/>
      <c r="L7"/>
    </row>
    <row r="8" s="2" customFormat="1" ht="26.1" customHeight="1" spans="1:12">
      <c r="A8" s="33"/>
      <c r="B8" s="34"/>
      <c r="C8" s="35"/>
      <c r="D8" s="35"/>
      <c r="E8" s="41"/>
      <c r="F8" s="35"/>
      <c r="G8" s="42"/>
      <c r="H8" s="38"/>
      <c r="I8" s="35"/>
      <c r="J8" s="118"/>
      <c r="K8"/>
      <c r="L8"/>
    </row>
    <row r="9" s="1" customFormat="1" customHeight="1" spans="1:12">
      <c r="A9" s="29"/>
      <c r="B9" s="43"/>
      <c r="C9" s="44"/>
      <c r="D9" s="44"/>
      <c r="E9" s="30"/>
      <c r="F9" s="45"/>
      <c r="G9" s="46"/>
      <c r="H9" s="47"/>
      <c r="I9" s="35"/>
      <c r="J9" s="28"/>
      <c r="L9"/>
    </row>
    <row r="10" s="1" customFormat="1" ht="24.95" customHeight="1" spans="1:12">
      <c r="A10" s="29"/>
      <c r="B10" s="48"/>
      <c r="C10" s="44"/>
      <c r="D10" s="44"/>
      <c r="E10" s="30"/>
      <c r="F10" s="45"/>
      <c r="G10" s="49"/>
      <c r="H10" s="50"/>
      <c r="I10" s="35"/>
      <c r="J10" s="28"/>
      <c r="L10"/>
    </row>
    <row r="11" s="3" customFormat="1" ht="24.95" customHeight="1" spans="1:12">
      <c r="A11" s="51"/>
      <c r="B11" s="52"/>
      <c r="C11" s="53"/>
      <c r="D11" s="53"/>
      <c r="E11" s="54"/>
      <c r="F11" s="53"/>
      <c r="G11" s="55"/>
      <c r="H11" s="53"/>
      <c r="I11" s="53"/>
      <c r="J11" s="119"/>
      <c r="L11"/>
    </row>
    <row r="12" s="1" customFormat="1" ht="12.75" customHeight="1" spans="1:12">
      <c r="A12" s="29"/>
      <c r="B12" s="48"/>
      <c r="C12" s="44"/>
      <c r="D12" s="44"/>
      <c r="E12" s="30"/>
      <c r="F12" s="45"/>
      <c r="G12" s="49"/>
      <c r="H12" s="50"/>
      <c r="I12" s="44"/>
      <c r="J12" s="28"/>
      <c r="K12" s="3"/>
      <c r="L12"/>
    </row>
    <row r="13" s="4" customFormat="1" ht="24.95" customHeight="1" spans="1:12">
      <c r="A13" s="56">
        <v>2</v>
      </c>
      <c r="B13" s="57">
        <v>42760</v>
      </c>
      <c r="C13" s="58">
        <v>180000</v>
      </c>
      <c r="D13" s="58"/>
      <c r="E13" s="59"/>
      <c r="F13" s="58"/>
      <c r="G13" s="60"/>
      <c r="H13" s="58"/>
      <c r="I13" s="58"/>
      <c r="J13" s="120"/>
      <c r="K13" s="3"/>
      <c r="L13" s="3"/>
    </row>
    <row r="14" s="1" customFormat="1" ht="28.5" customHeight="1" spans="1:12">
      <c r="A14" s="29"/>
      <c r="B14" s="43"/>
      <c r="C14" s="44"/>
      <c r="D14" s="35"/>
      <c r="E14" s="41"/>
      <c r="F14" s="35"/>
      <c r="G14" s="61"/>
      <c r="H14" s="35"/>
      <c r="I14" s="35"/>
      <c r="J14" s="28"/>
      <c r="K14" s="3"/>
      <c r="L14"/>
    </row>
    <row r="15" s="1" customFormat="1" ht="21.75" customHeight="1" spans="1:12">
      <c r="A15" s="62"/>
      <c r="B15" s="63"/>
      <c r="C15" s="64"/>
      <c r="D15" s="44"/>
      <c r="E15" s="65"/>
      <c r="F15" s="64"/>
      <c r="G15" s="66"/>
      <c r="H15" s="64"/>
      <c r="I15" s="45"/>
      <c r="J15" s="28"/>
      <c r="K15" s="121"/>
      <c r="L15" s="5"/>
    </row>
    <row r="16" s="5" customFormat="1" ht="21.75" customHeight="1" spans="1:13">
      <c r="A16" s="67">
        <v>3</v>
      </c>
      <c r="B16" s="68">
        <v>43188</v>
      </c>
      <c r="C16" s="69">
        <v>300000</v>
      </c>
      <c r="D16" s="36"/>
      <c r="E16" s="70"/>
      <c r="F16" s="69"/>
      <c r="G16" s="71"/>
      <c r="H16" s="69"/>
      <c r="I16" s="44"/>
      <c r="J16" s="122"/>
      <c r="K16" s="123"/>
      <c r="M16" s="1"/>
    </row>
    <row r="17" s="1" customFormat="1" ht="21.75" customHeight="1" spans="1:18">
      <c r="A17" s="62"/>
      <c r="B17" s="72"/>
      <c r="C17" s="64"/>
      <c r="D17" s="36"/>
      <c r="E17" s="65"/>
      <c r="F17" s="64"/>
      <c r="G17" s="73"/>
      <c r="H17" s="64"/>
      <c r="I17" s="45"/>
      <c r="J17" s="28"/>
      <c r="K17" s="121"/>
      <c r="L17"/>
      <c r="R17" s="5"/>
    </row>
    <row r="18" s="1" customFormat="1" ht="21.75" customHeight="1" spans="1:12">
      <c r="A18" s="62"/>
      <c r="B18" s="72"/>
      <c r="C18" s="64"/>
      <c r="D18" s="44"/>
      <c r="E18" s="65"/>
      <c r="F18" s="64"/>
      <c r="G18" s="74"/>
      <c r="H18" s="64"/>
      <c r="I18" s="45"/>
      <c r="J18" s="28"/>
      <c r="K18" s="121"/>
      <c r="L18"/>
    </row>
    <row r="19" s="1" customFormat="1" ht="24.95" customHeight="1" spans="1:16">
      <c r="A19" s="75" t="s">
        <v>34</v>
      </c>
      <c r="B19" s="76"/>
      <c r="C19" s="77">
        <f>SUM(C7:C18)</f>
        <v>1913250</v>
      </c>
      <c r="D19" s="77">
        <f>SUM(D7:D18)</f>
        <v>0</v>
      </c>
      <c r="E19" s="78" t="s">
        <v>70</v>
      </c>
      <c r="F19" s="78">
        <f>SUM(F7:F18)</f>
        <v>0</v>
      </c>
      <c r="G19" s="78" t="s">
        <v>70</v>
      </c>
      <c r="H19" s="77">
        <f>SUM(H7:H18)</f>
        <v>0</v>
      </c>
      <c r="I19" s="77">
        <f>SUM(I7:I18)</f>
        <v>0</v>
      </c>
      <c r="J19" s="124"/>
      <c r="L19"/>
      <c r="M19" s="125"/>
      <c r="N19" s="125"/>
      <c r="O19" s="125"/>
      <c r="P19" s="126"/>
    </row>
    <row r="20" s="1" customFormat="1" ht="26.1" customHeight="1" spans="1:12">
      <c r="A20" s="79" t="s">
        <v>36</v>
      </c>
      <c r="B20" s="80"/>
      <c r="C20" s="81">
        <f>I16</f>
        <v>0</v>
      </c>
      <c r="D20" s="82" t="s">
        <v>37</v>
      </c>
      <c r="E20" s="83" t="s">
        <v>71</v>
      </c>
      <c r="F20" s="84"/>
      <c r="G20" s="84"/>
      <c r="H20" s="84"/>
      <c r="I20" s="127"/>
      <c r="J20" s="128"/>
      <c r="L20"/>
    </row>
    <row r="21" s="1" customFormat="1" ht="26.1" customHeight="1" spans="1:12">
      <c r="A21" s="85"/>
      <c r="B21" s="86"/>
      <c r="C21" s="87"/>
      <c r="D21" s="88" t="s">
        <v>40</v>
      </c>
      <c r="E21" s="89" t="s">
        <v>72</v>
      </c>
      <c r="F21" s="90"/>
      <c r="G21" s="90"/>
      <c r="H21" s="90"/>
      <c r="I21" s="129"/>
      <c r="J21" s="128"/>
      <c r="L21"/>
    </row>
    <row r="22" s="1" customFormat="1" ht="45" customHeight="1" spans="1:15">
      <c r="A22" s="91" t="s">
        <v>44</v>
      </c>
      <c r="B22" s="92"/>
      <c r="C22" s="93"/>
      <c r="D22" s="94"/>
      <c r="E22" s="94"/>
      <c r="F22" s="94"/>
      <c r="G22" s="94"/>
      <c r="H22" s="94"/>
      <c r="I22" s="130"/>
      <c r="J22" s="131"/>
      <c r="K22"/>
      <c r="L22"/>
      <c r="M22" s="132"/>
      <c r="N22" s="133"/>
      <c r="O22" s="133"/>
    </row>
    <row r="23" s="1" customFormat="1" ht="45" customHeight="1" spans="1:12">
      <c r="A23" s="91" t="s">
        <v>48</v>
      </c>
      <c r="B23" s="92"/>
      <c r="C23" s="95"/>
      <c r="D23" s="96"/>
      <c r="E23" s="96"/>
      <c r="F23" s="96"/>
      <c r="G23" s="96"/>
      <c r="H23" s="96"/>
      <c r="I23" s="134"/>
      <c r="J23" s="135"/>
      <c r="K23" s="136"/>
      <c r="L23"/>
    </row>
    <row r="24" s="1" customFormat="1" ht="45" customHeight="1" spans="1:10">
      <c r="A24" s="91" t="s">
        <v>51</v>
      </c>
      <c r="B24" s="92"/>
      <c r="C24" s="97"/>
      <c r="D24" s="98"/>
      <c r="E24" s="98"/>
      <c r="F24" s="98"/>
      <c r="G24" s="98"/>
      <c r="H24" s="98"/>
      <c r="I24" s="137"/>
      <c r="J24" s="135"/>
    </row>
    <row r="25" s="1" customFormat="1" ht="45" customHeight="1" spans="1:10">
      <c r="A25" s="91" t="s">
        <v>54</v>
      </c>
      <c r="B25" s="92"/>
      <c r="C25" s="99"/>
      <c r="D25" s="100"/>
      <c r="E25" s="100"/>
      <c r="F25" s="100"/>
      <c r="G25" s="100"/>
      <c r="H25" s="100"/>
      <c r="I25" s="138"/>
      <c r="J25" s="135"/>
    </row>
    <row r="26" s="1" customFormat="1" ht="42" customHeight="1" spans="1:10">
      <c r="A26" s="101" t="s">
        <v>55</v>
      </c>
      <c r="B26" s="101"/>
      <c r="C26" s="102"/>
      <c r="D26" s="103"/>
      <c r="E26" s="104"/>
      <c r="F26" s="101" t="s">
        <v>74</v>
      </c>
      <c r="G26" s="102"/>
      <c r="H26" s="103"/>
      <c r="I26" s="104"/>
      <c r="J26" s="135"/>
    </row>
    <row r="27" s="1" customFormat="1" spans="1:10">
      <c r="A27" s="6"/>
      <c r="B27" s="105"/>
      <c r="C27" s="105"/>
      <c r="D27" s="105"/>
      <c r="E27" s="106"/>
      <c r="F27" s="105"/>
      <c r="G27" s="106"/>
      <c r="H27" s="105"/>
      <c r="I27" s="105"/>
      <c r="J27" s="135"/>
    </row>
    <row r="28" s="1" customFormat="1" spans="1:10">
      <c r="A28" s="6"/>
      <c r="B28" s="105"/>
      <c r="C28" s="105"/>
      <c r="D28" s="105"/>
      <c r="E28" s="106"/>
      <c r="F28" s="105"/>
      <c r="G28" s="106"/>
      <c r="H28" s="105"/>
      <c r="I28" s="105"/>
      <c r="J28" s="135"/>
    </row>
    <row r="29" s="1" customFormat="1" spans="1:10">
      <c r="A29" s="6"/>
      <c r="B29" s="105"/>
      <c r="C29" s="105"/>
      <c r="D29" s="105"/>
      <c r="E29" s="106"/>
      <c r="F29" s="105"/>
      <c r="G29" s="106"/>
      <c r="H29" s="105"/>
      <c r="I29" s="105"/>
      <c r="J29" s="135"/>
    </row>
    <row r="30" s="1" customFormat="1" spans="1:10">
      <c r="A30" s="6"/>
      <c r="B30" s="7"/>
      <c r="C30" s="7"/>
      <c r="D30" s="7"/>
      <c r="E30" s="6"/>
      <c r="F30" s="7"/>
      <c r="G30" s="6"/>
      <c r="H30" s="7"/>
      <c r="I30" s="7"/>
      <c r="J30" s="135"/>
    </row>
    <row r="31" s="1" customFormat="1" spans="1:10">
      <c r="A31" s="6"/>
      <c r="B31" s="7"/>
      <c r="C31" s="7"/>
      <c r="D31" s="7"/>
      <c r="E31" s="6"/>
      <c r="F31" s="7"/>
      <c r="G31" s="6"/>
      <c r="H31" s="7"/>
      <c r="I31" s="7"/>
      <c r="J31" s="135"/>
    </row>
    <row r="32" s="1" customFormat="1" spans="1:10">
      <c r="A32" s="6"/>
      <c r="B32" s="7"/>
      <c r="C32" s="7"/>
      <c r="D32" s="7"/>
      <c r="E32" s="6"/>
      <c r="F32" s="7"/>
      <c r="G32" s="6"/>
      <c r="H32" s="7"/>
      <c r="I32" s="7"/>
      <c r="J32" s="135"/>
    </row>
    <row r="33" s="1" customFormat="1" spans="1:10">
      <c r="A33" s="6"/>
      <c r="B33"/>
      <c r="C33" s="7"/>
      <c r="D33" s="7"/>
      <c r="E33" s="6"/>
      <c r="F33" s="7"/>
      <c r="G33" s="6"/>
      <c r="H33" s="7"/>
      <c r="I33" s="7"/>
      <c r="J33" s="7"/>
    </row>
  </sheetData>
  <mergeCells count="28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19:B19"/>
    <mergeCell ref="E20:I20"/>
    <mergeCell ref="E21:I21"/>
    <mergeCell ref="A22:B22"/>
    <mergeCell ref="C22:I22"/>
    <mergeCell ref="A23:B23"/>
    <mergeCell ref="C23:I23"/>
    <mergeCell ref="A24:B24"/>
    <mergeCell ref="C24:E24"/>
    <mergeCell ref="F24:I24"/>
    <mergeCell ref="A25:B25"/>
    <mergeCell ref="C25:I25"/>
    <mergeCell ref="A26:B26"/>
    <mergeCell ref="C26:E26"/>
    <mergeCell ref="G26:I26"/>
    <mergeCell ref="C20:C21"/>
    <mergeCell ref="A4:B5"/>
    <mergeCell ref="C4:I5"/>
    <mergeCell ref="A20:B21"/>
  </mergeCells>
  <pageMargins left="0.75" right="0.75" top="1" bottom="1" header="0.5" footer="0.5"/>
  <pageSetup paperSize="9" scale="87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2678  铜陵市铜港路绿化工程</vt:lpstr>
      <vt:lpstr>2678  铜陵市铜港路绿化工程 (2)</vt:lpstr>
      <vt:lpstr>2678  铜陵市铜港路绿化工程 (3)</vt:lpstr>
      <vt:lpstr>2678  铜陵市铜港路绿化工程 (4)</vt:lpstr>
      <vt:lpstr>5</vt:lpstr>
      <vt:lpstr>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2016-07-01T07:18:00Z</dcterms:created>
  <cp:lastPrinted>2017-03-29T03:05:00Z</cp:lastPrinted>
  <dcterms:modified xsi:type="dcterms:W3CDTF">2021-11-03T01:32:20Z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5112E500D00B4134BF6351798ED3E44E</vt:lpwstr>
  </property>
</Properties>
</file>