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一次" sheetId="3" r:id="rId1"/>
    <sheet name="第二次" sheetId="2" r:id="rId2"/>
    <sheet name="第三次" sheetId="4" r:id="rId3"/>
  </sheets>
  <calcPr calcId="144525"/>
</workbook>
</file>

<file path=xl/sharedStrings.xml><?xml version="1.0" encoding="utf-8"?>
<sst xmlns="http://schemas.openxmlformats.org/spreadsheetml/2006/main" count="254" uniqueCount="76">
  <si>
    <t xml:space="preserve">工程款支付证书 </t>
  </si>
  <si>
    <t>工程名称</t>
  </si>
  <si>
    <t>新站区东方大道（淮南路-怀远路）交通监控工程</t>
  </si>
  <si>
    <t>建设单位</t>
  </si>
  <si>
    <t>安徽中科大国祯信息科技有限责任公司</t>
  </si>
  <si>
    <t>ERP编号</t>
  </si>
  <si>
    <t>档案编号</t>
  </si>
  <si>
    <t>合同金额</t>
  </si>
  <si>
    <t>中标时间</t>
  </si>
  <si>
    <t>2016.2.15</t>
  </si>
  <si>
    <t>已提供工程资料</t>
  </si>
  <si>
    <t>合同 中标通知书 分包协议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</si>
  <si>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</si>
  <si>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</si>
  <si>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</si>
  <si>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</si>
  <si>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</si>
  <si>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</si>
  <si>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</si>
  <si>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</si>
  <si>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</si>
  <si>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</si>
  <si>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</si>
  <si>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</si>
  <si>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</si>
  <si>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</si>
  <si>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</si>
  <si>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</si>
  <si>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</si>
  <si>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</si>
  <si>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</si>
  <si>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</si>
  <si>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</si>
  <si>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</si>
  <si>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</si>
  <si>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</si>
  <si>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</si>
  <si>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</si>
  <si>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</si>
  <si>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</si>
  <si>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</si>
  <si>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</si>
  <si>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</si>
  <si>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</si>
  <si>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</si>
  <si>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</si>
  <si>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</si>
  <si>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</si>
  <si>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</si>
  <si>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</si>
  <si>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</si>
  <si>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</si>
  <si>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7.5.26</t>
    </r>
  </si>
  <si>
    <t>中国银行庐江支行</t>
  </si>
  <si>
    <t>175 202 745 165</t>
  </si>
  <si>
    <t>开票106万</t>
  </si>
  <si>
    <t>本次</t>
  </si>
  <si>
    <t>19.11.28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</si>
  <si>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</si>
  <si>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</si>
  <si>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</si>
  <si>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</si>
  <si>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</si>
  <si>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</si>
  <si>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</si>
  <si>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</si>
  <si>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20.7.28</t>
  </si>
  <si>
    <t>中国银行蜀山支行</t>
  </si>
  <si>
    <t>175 257 190 682</t>
  </si>
  <si>
    <t>转账手续费</t>
  </si>
  <si>
    <t>谈长才（高清一体化DSP抓拍摄像机）</t>
  </si>
  <si>
    <t>马秀英（磁盘阵列雷达存储主机）</t>
  </si>
  <si>
    <t>孙业顺（摄像机  管理服务器）</t>
  </si>
  <si>
    <t>17.5.26</t>
  </si>
  <si>
    <t>20.8.27</t>
  </si>
  <si>
    <t>陈延正（工程款）</t>
  </si>
</sst>
</file>

<file path=xl/styles.xml><?xml version="1.0" encoding="utf-8"?>
<styleSheet xmlns="http://schemas.openxmlformats.org/spreadsheetml/2006/main">
  <numFmts count="11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  <numFmt numFmtId="178" formatCode="yy/m/d;@"/>
    <numFmt numFmtId="179" formatCode="0.00_ "/>
    <numFmt numFmtId="180" formatCode="0.0%"/>
    <numFmt numFmtId="181" formatCode="0.00_);[Red]\(0.00\)"/>
    <numFmt numFmtId="182" formatCode="#,##0_ "/>
  </numFmts>
  <fonts count="33"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14" applyNumberFormat="0" applyAlignment="0" applyProtection="0">
      <alignment vertical="center"/>
    </xf>
    <xf numFmtId="44" fontId="5" fillId="0" borderId="0">
      <protection locked="0"/>
    </xf>
    <xf numFmtId="41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1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27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127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3" fillId="2" borderId="3" xfId="50" applyFont="1" applyFill="1" applyBorder="1" applyAlignment="1" applyProtection="1">
      <alignment horizontal="center" vertical="center" shrinkToFi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right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0" fontId="2" fillId="3" borderId="3" xfId="50" applyFont="1" applyFill="1" applyBorder="1" applyAlignment="1" applyProtection="1">
      <alignment horizontal="center" vertical="center" wrapText="1"/>
    </xf>
    <xf numFmtId="0" fontId="2" fillId="3" borderId="5" xfId="50" applyFont="1" applyFill="1" applyBorder="1" applyAlignment="1" applyProtection="1">
      <alignment horizontal="center" vertical="center" wrapText="1"/>
    </xf>
    <xf numFmtId="0" fontId="2" fillId="3" borderId="4" xfId="50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0" fontId="2" fillId="2" borderId="3" xfId="50" applyFont="1" applyFill="1" applyBorder="1" applyAlignment="1" applyProtection="1">
      <alignment horizontal="center" vertical="center" wrapText="1"/>
    </xf>
    <xf numFmtId="0" fontId="2" fillId="2" borderId="5" xfId="50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vertical="center" wrapText="1"/>
    </xf>
    <xf numFmtId="177" fontId="0" fillId="2" borderId="6" xfId="50" applyNumberFormat="1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179" fontId="5" fillId="0" borderId="2" xfId="0" applyNumberFormat="1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9" fontId="4" fillId="2" borderId="2" xfId="50" applyNumberFormat="1" applyFont="1" applyFill="1" applyBorder="1" applyAlignment="1" applyProtection="1">
      <alignment horizontal="right" vertical="center" shrinkToFit="1"/>
    </xf>
    <xf numFmtId="180" fontId="4" fillId="2" borderId="2" xfId="19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6" fontId="4" fillId="2" borderId="4" xfId="50" applyNumberFormat="1" applyFont="1" applyFill="1" applyBorder="1" applyAlignment="1" applyProtection="1">
      <alignment horizontal="right" vertical="center" shrinkToFit="1"/>
    </xf>
    <xf numFmtId="9" fontId="4" fillId="2" borderId="2" xfId="50" applyNumberFormat="1" applyFont="1" applyFill="1" applyBorder="1" applyAlignment="1" applyProtection="1">
      <alignment vertical="center" shrinkToFit="1"/>
    </xf>
    <xf numFmtId="0" fontId="4" fillId="2" borderId="2" xfId="50" applyFont="1" applyFill="1" applyBorder="1" applyAlignment="1" applyProtection="1">
      <alignment horizontal="center" vertical="center" wrapText="1"/>
    </xf>
    <xf numFmtId="177" fontId="5" fillId="0" borderId="6" xfId="0" applyNumberFormat="1" applyFont="1" applyBorder="1" applyAlignment="1">
      <alignment horizontal="center" vertical="center"/>
    </xf>
    <xf numFmtId="176" fontId="4" fillId="2" borderId="6" xfId="50" applyNumberFormat="1" applyFont="1" applyFill="1" applyBorder="1" applyAlignment="1" applyProtection="1">
      <alignment horizontal="right" vertical="center" shrinkToFit="1"/>
    </xf>
    <xf numFmtId="179" fontId="5" fillId="0" borderId="6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right" vertical="center" shrinkToFit="1"/>
    </xf>
    <xf numFmtId="9" fontId="4" fillId="2" borderId="6" xfId="50" applyNumberFormat="1" applyFont="1" applyFill="1" applyBorder="1" applyAlignment="1" applyProtection="1">
      <alignment horizontal="right" vertical="center" shrinkToFit="1"/>
    </xf>
    <xf numFmtId="180" fontId="4" fillId="2" borderId="6" xfId="19" applyNumberFormat="1" applyFont="1" applyFill="1" applyBorder="1" applyAlignment="1" applyProtection="1">
      <alignment horizontal="right" vertical="center" shrinkToFit="1"/>
    </xf>
    <xf numFmtId="177" fontId="5" fillId="0" borderId="7" xfId="0" applyNumberFormat="1" applyFont="1" applyBorder="1" applyAlignment="1">
      <alignment horizontal="center" vertical="center"/>
    </xf>
    <xf numFmtId="176" fontId="4" fillId="2" borderId="7" xfId="50" applyNumberFormat="1" applyFont="1" applyFill="1" applyBorder="1" applyAlignment="1" applyProtection="1">
      <alignment horizontal="right" vertical="center" shrinkToFit="1"/>
    </xf>
    <xf numFmtId="179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 vertical="center" shrinkToFit="1"/>
    </xf>
    <xf numFmtId="177" fontId="5" fillId="0" borderId="8" xfId="0" applyNumberFormat="1" applyFont="1" applyBorder="1" applyAlignment="1">
      <alignment horizontal="center" vertical="center"/>
    </xf>
    <xf numFmtId="176" fontId="4" fillId="2" borderId="8" xfId="50" applyNumberFormat="1" applyFont="1" applyFill="1" applyBorder="1" applyAlignment="1" applyProtection="1">
      <alignment horizontal="right" vertical="center" shrinkToFit="1"/>
    </xf>
    <xf numFmtId="179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 shrinkToFit="1"/>
    </xf>
    <xf numFmtId="0" fontId="4" fillId="4" borderId="2" xfId="50" applyFont="1" applyFill="1" applyBorder="1" applyAlignment="1" applyProtection="1">
      <alignment vertical="center" wrapText="1"/>
    </xf>
    <xf numFmtId="177" fontId="6" fillId="4" borderId="2" xfId="0" applyNumberFormat="1" applyFont="1" applyFill="1" applyBorder="1" applyAlignment="1">
      <alignment horizontal="center" vertical="center"/>
    </xf>
    <xf numFmtId="176" fontId="4" fillId="4" borderId="4" xfId="50" applyNumberFormat="1" applyFont="1" applyFill="1" applyBorder="1" applyAlignment="1" applyProtection="1">
      <alignment horizontal="right" vertical="center" shrinkToFit="1"/>
    </xf>
    <xf numFmtId="179" fontId="5" fillId="4" borderId="2" xfId="0" applyNumberFormat="1" applyFont="1" applyFill="1" applyBorder="1">
      <alignment vertical="center"/>
    </xf>
    <xf numFmtId="179" fontId="5" fillId="4" borderId="2" xfId="0" applyNumberFormat="1" applyFont="1" applyFill="1" applyBorder="1" applyAlignment="1">
      <alignment horizontal="center" vertical="center"/>
    </xf>
    <xf numFmtId="9" fontId="4" fillId="4" borderId="2" xfId="50" applyNumberFormat="1" applyFont="1" applyFill="1" applyBorder="1" applyAlignment="1" applyProtection="1">
      <alignment vertical="center" shrinkToFit="1"/>
    </xf>
    <xf numFmtId="180" fontId="4" fillId="4" borderId="2" xfId="19" applyNumberFormat="1" applyFont="1" applyFill="1" applyBorder="1" applyAlignment="1" applyProtection="1">
      <alignment horizontal="center" vertical="center" wrapTex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9" fontId="4" fillId="2" borderId="2" xfId="50" applyNumberFormat="1" applyFont="1" applyFill="1" applyBorder="1" applyAlignment="1" applyProtection="1">
      <alignment horizontal="left" vertical="center" wrapText="1" shrinkToFit="1"/>
    </xf>
    <xf numFmtId="177" fontId="8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2" xfId="4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 shrinkToFit="1"/>
    </xf>
    <xf numFmtId="49" fontId="4" fillId="2" borderId="2" xfId="50" applyNumberFormat="1" applyFont="1" applyFill="1" applyBorder="1" applyAlignment="1" applyProtection="1">
      <alignment horizontal="center" vertical="center" wrapText="1" shrinkToFit="1"/>
    </xf>
    <xf numFmtId="9" fontId="4" fillId="2" borderId="2" xfId="19" applyFont="1" applyFill="1" applyBorder="1" applyAlignment="1" applyProtection="1">
      <alignment horizontal="center" vertical="center" wrapText="1"/>
    </xf>
    <xf numFmtId="9" fontId="4" fillId="2" borderId="2" xfId="50" applyNumberFormat="1" applyFont="1" applyFill="1" applyBorder="1" applyAlignment="1" applyProtection="1">
      <alignment vertical="center" wrapText="1" shrinkToFit="1"/>
    </xf>
    <xf numFmtId="0" fontId="2" fillId="2" borderId="2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9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shrinkToFit="1"/>
    </xf>
    <xf numFmtId="0" fontId="3" fillId="2" borderId="4" xfId="50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2" fillId="3" borderId="3" xfId="50" applyNumberFormat="1" applyFont="1" applyFill="1" applyBorder="1" applyAlignment="1" applyProtection="1">
      <alignment horizontal="center" vertical="center" wrapText="1"/>
    </xf>
    <xf numFmtId="176" fontId="2" fillId="2" borderId="3" xfId="50" applyNumberFormat="1" applyFont="1" applyFill="1" applyBorder="1" applyAlignment="1" applyProtection="1">
      <alignment vertical="center" wrapText="1"/>
    </xf>
    <xf numFmtId="176" fontId="2" fillId="2" borderId="2" xfId="50" applyNumberFormat="1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left" vertical="center" wrapText="1" shrinkToFit="1"/>
    </xf>
    <xf numFmtId="0" fontId="4" fillId="2" borderId="2" xfId="50" applyFont="1" applyFill="1" applyBorder="1" applyAlignment="1" applyProtection="1">
      <alignment horizontal="center" vertical="center"/>
    </xf>
    <xf numFmtId="176" fontId="2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76" fontId="4" fillId="2" borderId="2" xfId="50" applyNumberFormat="1" applyFont="1" applyFill="1" applyBorder="1" applyAlignment="1" applyProtection="1">
      <alignment vertical="center" wrapText="1"/>
    </xf>
    <xf numFmtId="0" fontId="4" fillId="2" borderId="6" xfId="50" applyFont="1" applyFill="1" applyBorder="1" applyAlignment="1" applyProtection="1">
      <alignment horizontal="right" vertical="center" shrinkToFit="1"/>
    </xf>
    <xf numFmtId="176" fontId="2" fillId="2" borderId="6" xfId="50" applyNumberFormat="1" applyFont="1" applyFill="1" applyBorder="1" applyAlignment="1" applyProtection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10" fontId="0" fillId="0" borderId="2" xfId="0" applyNumberFormat="1" applyBorder="1">
      <alignment vertical="center"/>
    </xf>
    <xf numFmtId="176" fontId="4" fillId="4" borderId="2" xfId="50" applyNumberFormat="1" applyFont="1" applyFill="1" applyBorder="1" applyAlignment="1" applyProtection="1">
      <alignment horizontal="right" vertical="center" shrinkToFit="1"/>
    </xf>
    <xf numFmtId="176" fontId="4" fillId="4" borderId="2" xfId="50" applyNumberFormat="1" applyFont="1" applyFill="1" applyBorder="1" applyAlignment="1" applyProtection="1">
      <alignment horizontal="left" vertical="center" wrapText="1" shrinkToFit="1"/>
    </xf>
    <xf numFmtId="0" fontId="4" fillId="4" borderId="2" xfId="50" applyFont="1" applyFill="1" applyBorder="1" applyAlignment="1" applyProtection="1">
      <alignment horizontal="center" vertical="center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2" fillId="4" borderId="2" xfId="50" applyNumberFormat="1" applyFont="1" applyFill="1" applyBorder="1" applyAlignment="1" applyProtection="1">
      <alignment horizontal="right" vertical="center" shrinkToFit="1"/>
    </xf>
    <xf numFmtId="176" fontId="2" fillId="4" borderId="2" xfId="50" applyNumberFormat="1" applyFont="1" applyFill="1" applyBorder="1" applyAlignment="1" applyProtection="1">
      <alignment horizontal="center" vertical="center" wrapText="1"/>
    </xf>
    <xf numFmtId="176" fontId="0" fillId="4" borderId="2" xfId="5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>
      <alignment vertical="center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3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4" fillId="2" borderId="0" xfId="50" applyFont="1" applyFill="1" applyAlignment="1" applyProtection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2" fillId="3" borderId="5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6" fontId="2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wrapText="1" shrinkToFit="1"/>
    </xf>
    <xf numFmtId="176" fontId="4" fillId="2" borderId="2" xfId="50" applyNumberFormat="1" applyFont="1" applyFill="1" applyBorder="1" applyAlignment="1" applyProtection="1">
      <alignment horizontal="center" vertical="center"/>
    </xf>
    <xf numFmtId="176" fontId="4" fillId="2" borderId="6" xfId="50" applyNumberFormat="1" applyFont="1" applyFill="1" applyBorder="1" applyAlignment="1" applyProtection="1">
      <alignment horizontal="center" vertical="center"/>
    </xf>
    <xf numFmtId="176" fontId="4" fillId="2" borderId="7" xfId="50" applyNumberFormat="1" applyFont="1" applyFill="1" applyBorder="1" applyAlignment="1" applyProtection="1">
      <alignment horizontal="center" vertical="center"/>
    </xf>
    <xf numFmtId="176" fontId="2" fillId="2" borderId="2" xfId="50" applyNumberFormat="1" applyFont="1" applyFill="1" applyBorder="1" applyAlignment="1" applyProtection="1">
      <alignment horizontal="right" vertical="center" wrapText="1"/>
    </xf>
    <xf numFmtId="176" fontId="4" fillId="2" borderId="8" xfId="50" applyNumberFormat="1" applyFont="1" applyFill="1" applyBorder="1" applyAlignment="1" applyProtection="1">
      <alignment horizontal="center" vertical="center"/>
    </xf>
    <xf numFmtId="176" fontId="0" fillId="4" borderId="2" xfId="50" applyNumberFormat="1" applyFont="1" applyFill="1" applyBorder="1" applyAlignment="1" applyProtection="1">
      <alignment horizontal="right" vertical="center" shrinkToFit="1"/>
    </xf>
    <xf numFmtId="0" fontId="0" fillId="0" borderId="2" xfId="0" applyBorder="1">
      <alignment vertical="center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9" fontId="4" fillId="2" borderId="2" xfId="50" applyNumberFormat="1" applyFont="1" applyFill="1" applyBorder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ill="1" applyBorder="1">
      <alignment vertical="center"/>
    </xf>
    <xf numFmtId="179" fontId="2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82" fontId="4" fillId="2" borderId="2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19</xdr:row>
      <xdr:rowOff>114300</xdr:rowOff>
    </xdr:from>
    <xdr:to>
      <xdr:col>7</xdr:col>
      <xdr:colOff>0</xdr:colOff>
      <xdr:row>47</xdr:row>
      <xdr:rowOff>142875</xdr:rowOff>
    </xdr:to>
    <xdr:pic>
      <xdr:nvPicPr>
        <xdr:cNvPr id="2" name="图片 1" descr="东方大道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7136130"/>
          <a:ext cx="7896225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4" workbookViewId="0">
      <selection activeCell="C2" sqref="C2:G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0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59">
        <v>2667</v>
      </c>
      <c r="Q2" s="74" t="s">
        <v>6</v>
      </c>
      <c r="R2" s="74"/>
      <c r="S2" s="101"/>
      <c r="T2" s="101"/>
    </row>
    <row r="3" ht="29.1" customHeight="1" spans="1:20">
      <c r="A3" s="2" t="s">
        <v>7</v>
      </c>
      <c r="B3" s="2"/>
      <c r="C3" s="5">
        <v>3559900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7" t="s">
        <v>11</v>
      </c>
      <c r="K3" s="27"/>
      <c r="L3" s="27"/>
      <c r="M3" s="27"/>
      <c r="N3" s="2" t="s">
        <v>12</v>
      </c>
      <c r="O3" s="2"/>
      <c r="P3" s="27" t="s">
        <v>13</v>
      </c>
      <c r="Q3" s="102" t="s">
        <v>14</v>
      </c>
      <c r="R3" s="103"/>
      <c r="S3" s="104" t="s">
        <v>15</v>
      </c>
      <c r="T3" s="105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27" t="s">
        <v>19</v>
      </c>
      <c r="K4" s="27"/>
      <c r="L4" s="27"/>
      <c r="M4" s="27"/>
      <c r="N4" s="2" t="s">
        <v>20</v>
      </c>
      <c r="O4" s="2"/>
      <c r="P4" s="71" t="s">
        <v>21</v>
      </c>
      <c r="Q4" s="5" t="s">
        <v>22</v>
      </c>
      <c r="R4" s="71" t="s">
        <v>23</v>
      </c>
      <c r="S4" s="106" t="s">
        <v>24</v>
      </c>
      <c r="T4" s="107" t="s">
        <v>23</v>
      </c>
    </row>
    <row r="5" ht="29.1" customHeight="1" spans="1:20">
      <c r="A5" s="2" t="s">
        <v>25</v>
      </c>
      <c r="B5" s="9" t="s">
        <v>26</v>
      </c>
      <c r="C5" s="10"/>
      <c r="D5" s="10"/>
      <c r="E5" s="10"/>
      <c r="F5" s="11"/>
      <c r="G5" s="12" t="s">
        <v>27</v>
      </c>
      <c r="H5" s="9" t="s">
        <v>26</v>
      </c>
      <c r="I5" s="10"/>
      <c r="J5" s="11"/>
      <c r="K5" s="12" t="s">
        <v>28</v>
      </c>
      <c r="L5" s="9" t="s">
        <v>29</v>
      </c>
      <c r="M5" s="11"/>
      <c r="N5" s="9" t="s">
        <v>30</v>
      </c>
      <c r="O5" s="11"/>
      <c r="P5" s="72" t="s">
        <v>31</v>
      </c>
      <c r="Q5" s="108"/>
      <c r="R5" s="108"/>
      <c r="S5" s="106" t="s">
        <v>32</v>
      </c>
      <c r="T5" s="109" t="s">
        <v>33</v>
      </c>
    </row>
    <row r="6" ht="29.1" customHeight="1" spans="1:20">
      <c r="A6" s="2"/>
      <c r="B6" s="13" t="s">
        <v>34</v>
      </c>
      <c r="C6" s="14"/>
      <c r="D6" s="14"/>
      <c r="E6" s="14"/>
      <c r="F6" s="15"/>
      <c r="G6" s="2"/>
      <c r="H6" s="13" t="s">
        <v>35</v>
      </c>
      <c r="I6" s="14"/>
      <c r="J6" s="15"/>
      <c r="K6" s="2" t="s">
        <v>36</v>
      </c>
      <c r="L6" s="13" t="s">
        <v>37</v>
      </c>
      <c r="M6" s="15"/>
      <c r="N6" s="13" t="s">
        <v>38</v>
      </c>
      <c r="O6" s="15"/>
      <c r="P6" s="73" t="s">
        <v>39</v>
      </c>
      <c r="Q6" s="110"/>
      <c r="R6" s="110"/>
      <c r="S6" s="106"/>
      <c r="T6" s="109"/>
    </row>
    <row r="7" ht="29.1" customHeight="1" spans="1:20">
      <c r="A7" s="2"/>
      <c r="B7" s="16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6" t="s">
        <v>45</v>
      </c>
      <c r="H7" s="2" t="s">
        <v>46</v>
      </c>
      <c r="I7" s="5" t="s">
        <v>47</v>
      </c>
      <c r="J7" s="5" t="s">
        <v>48</v>
      </c>
      <c r="K7" s="74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106"/>
      <c r="T7" s="109"/>
    </row>
    <row r="8" ht="29.1" customHeight="1" spans="1:20">
      <c r="A8" s="17">
        <v>1</v>
      </c>
      <c r="B8" s="18" t="s">
        <v>52</v>
      </c>
      <c r="C8" s="19">
        <v>1003585</v>
      </c>
      <c r="D8" s="20"/>
      <c r="E8" s="21" t="s">
        <v>53</v>
      </c>
      <c r="F8" s="21" t="s">
        <v>54</v>
      </c>
      <c r="G8" s="22">
        <v>0.6</v>
      </c>
      <c r="H8" s="23">
        <v>0</v>
      </c>
      <c r="I8" s="19">
        <v>0</v>
      </c>
      <c r="J8" s="75" t="s">
        <v>55</v>
      </c>
      <c r="K8" s="76">
        <f>ROUNDUP(1060000/1.03*3.3909%,2)</f>
        <v>34896.65</v>
      </c>
      <c r="L8" s="19">
        <v>0</v>
      </c>
      <c r="M8" s="71"/>
      <c r="N8" s="77">
        <v>0</v>
      </c>
      <c r="O8" s="5"/>
      <c r="P8" s="78"/>
      <c r="Q8" s="5"/>
      <c r="R8" s="5"/>
      <c r="S8" s="111">
        <f>C8+D8-K8-I8-L8-N8</f>
        <v>968688.35</v>
      </c>
      <c r="T8" s="112">
        <f>C8+D8-S8-K8</f>
        <v>0</v>
      </c>
    </row>
    <row r="9" ht="29.1" customHeight="1" spans="1:20">
      <c r="A9" s="42"/>
      <c r="B9" s="43" t="s">
        <v>56</v>
      </c>
      <c r="C9" s="44"/>
      <c r="D9" s="45"/>
      <c r="E9" s="46"/>
      <c r="F9" s="46"/>
      <c r="G9" s="47"/>
      <c r="H9" s="48"/>
      <c r="I9" s="84"/>
      <c r="J9" s="85"/>
      <c r="K9" s="86"/>
      <c r="L9" s="84"/>
      <c r="M9" s="87"/>
      <c r="N9" s="88"/>
      <c r="O9" s="89"/>
      <c r="P9" s="90"/>
      <c r="Q9" s="89"/>
      <c r="R9" s="89"/>
      <c r="S9" s="117"/>
      <c r="T9" s="86"/>
    </row>
    <row r="10" ht="29.1" customHeight="1" spans="1:20">
      <c r="A10" s="17">
        <v>2</v>
      </c>
      <c r="B10" s="24" t="s">
        <v>57</v>
      </c>
      <c r="C10" s="25">
        <v>992695</v>
      </c>
      <c r="D10" s="20"/>
      <c r="E10" s="21" t="s">
        <v>53</v>
      </c>
      <c r="F10" s="21" t="s">
        <v>54</v>
      </c>
      <c r="G10" s="26">
        <v>1</v>
      </c>
      <c r="H10" s="23">
        <v>0</v>
      </c>
      <c r="I10" s="19">
        <v>0</v>
      </c>
      <c r="J10" s="75" t="s">
        <v>55</v>
      </c>
      <c r="K10" s="76">
        <f>ROUNDUP(1060000/1.03*3.3909%,2)</f>
        <v>34896.65</v>
      </c>
      <c r="L10" s="19">
        <v>0</v>
      </c>
      <c r="M10" s="71"/>
      <c r="N10" s="77">
        <v>0</v>
      </c>
      <c r="O10" s="79"/>
      <c r="P10" s="78"/>
      <c r="Q10" s="5"/>
      <c r="R10" s="5"/>
      <c r="S10" s="111">
        <f>C10+D10-K10-I10-L10-N10</f>
        <v>957798.35</v>
      </c>
      <c r="T10" s="112">
        <f>C10+D10-S10-K10</f>
        <v>0</v>
      </c>
    </row>
    <row r="11" ht="29.1" customHeight="1" spans="1:20">
      <c r="A11" s="17"/>
      <c r="B11" s="24"/>
      <c r="C11" s="25"/>
      <c r="D11" s="20"/>
      <c r="E11" s="21"/>
      <c r="F11" s="21"/>
      <c r="G11" s="51"/>
      <c r="H11" s="23"/>
      <c r="I11" s="19"/>
      <c r="J11" s="75"/>
      <c r="K11" s="76"/>
      <c r="L11" s="19"/>
      <c r="M11" s="71"/>
      <c r="N11" s="126"/>
      <c r="O11" s="79"/>
      <c r="P11" s="78"/>
      <c r="Q11" s="5"/>
      <c r="R11" s="5"/>
      <c r="S11" s="119"/>
      <c r="T11" s="76"/>
    </row>
    <row r="12" ht="29.1" customHeight="1" spans="1:20">
      <c r="A12" s="27">
        <v>3</v>
      </c>
      <c r="B12" s="24"/>
      <c r="C12" s="25"/>
      <c r="D12" s="20"/>
      <c r="E12" s="21"/>
      <c r="F12" s="21"/>
      <c r="G12" s="51"/>
      <c r="H12" s="23"/>
      <c r="I12" s="19"/>
      <c r="J12" s="75"/>
      <c r="K12" s="76"/>
      <c r="L12" s="19"/>
      <c r="M12" s="71"/>
      <c r="N12" s="126"/>
      <c r="O12" s="79"/>
      <c r="P12" s="78"/>
      <c r="Q12" s="5"/>
      <c r="R12" s="5"/>
      <c r="S12" s="119"/>
      <c r="T12" s="76"/>
    </row>
    <row r="13" ht="29.1" customHeight="1" spans="1:20">
      <c r="A13" s="27"/>
      <c r="B13" s="24"/>
      <c r="C13" s="25"/>
      <c r="D13" s="20"/>
      <c r="E13" s="21"/>
      <c r="F13" s="21"/>
      <c r="G13" s="51"/>
      <c r="H13" s="23"/>
      <c r="I13" s="19"/>
      <c r="J13" s="75"/>
      <c r="K13" s="76"/>
      <c r="L13" s="19"/>
      <c r="M13" s="71"/>
      <c r="N13" s="126"/>
      <c r="O13" s="79"/>
      <c r="P13" s="78"/>
      <c r="Q13" s="5"/>
      <c r="R13" s="5"/>
      <c r="S13" s="119"/>
      <c r="T13" s="76"/>
    </row>
    <row r="14" ht="29.1" customHeight="1" spans="1:20">
      <c r="A14" s="27">
        <v>4</v>
      </c>
      <c r="B14" s="38"/>
      <c r="C14" s="25"/>
      <c r="D14" s="20"/>
      <c r="E14" s="21"/>
      <c r="F14" s="21"/>
      <c r="G14" s="51"/>
      <c r="H14" s="23"/>
      <c r="I14" s="19"/>
      <c r="J14" s="75"/>
      <c r="K14" s="76"/>
      <c r="L14" s="19"/>
      <c r="M14" s="71"/>
      <c r="N14" s="77"/>
      <c r="O14" s="5"/>
      <c r="P14" s="83"/>
      <c r="Q14" s="5"/>
      <c r="R14" s="5"/>
      <c r="S14" s="119"/>
      <c r="T14" s="120"/>
    </row>
    <row r="15" ht="29.1" customHeight="1" spans="1:20">
      <c r="A15" s="27"/>
      <c r="B15" s="49"/>
      <c r="C15" s="19"/>
      <c r="D15" s="50"/>
      <c r="E15" s="21"/>
      <c r="F15" s="21"/>
      <c r="G15" s="51"/>
      <c r="H15" s="23"/>
      <c r="I15" s="19"/>
      <c r="J15" s="75"/>
      <c r="K15" s="76"/>
      <c r="L15" s="19"/>
      <c r="M15" s="71"/>
      <c r="N15" s="77"/>
      <c r="O15" s="5"/>
      <c r="P15" s="78"/>
      <c r="Q15" s="5"/>
      <c r="R15" s="5"/>
      <c r="S15" s="119"/>
      <c r="T15" s="120"/>
    </row>
    <row r="16" ht="29.1" customHeight="1" spans="1:20">
      <c r="A16" s="27"/>
      <c r="B16" s="52"/>
      <c r="C16" s="53"/>
      <c r="D16" s="54"/>
      <c r="E16" s="55"/>
      <c r="F16" s="56"/>
      <c r="G16" s="26"/>
      <c r="H16" s="57"/>
      <c r="I16" s="19"/>
      <c r="J16" s="19"/>
      <c r="K16" s="19"/>
      <c r="L16" s="19"/>
      <c r="M16" s="71"/>
      <c r="N16" s="19"/>
      <c r="O16" s="71"/>
      <c r="P16" s="83"/>
      <c r="Q16" s="121"/>
      <c r="R16" s="121"/>
      <c r="S16" s="122"/>
      <c r="T16" s="120"/>
    </row>
    <row r="17" ht="29.1" customHeight="1" spans="1:20">
      <c r="A17" s="27"/>
      <c r="B17" s="52"/>
      <c r="C17" s="53"/>
      <c r="D17" s="54"/>
      <c r="E17" s="55"/>
      <c r="F17" s="56"/>
      <c r="G17" s="58"/>
      <c r="H17" s="57"/>
      <c r="I17" s="19"/>
      <c r="J17" s="19"/>
      <c r="K17" s="19"/>
      <c r="L17" s="19"/>
      <c r="M17" s="71"/>
      <c r="N17" s="19"/>
      <c r="O17" s="71"/>
      <c r="P17" s="83"/>
      <c r="Q17" s="121"/>
      <c r="R17" s="121"/>
      <c r="S17" s="122"/>
      <c r="T17" s="120"/>
    </row>
    <row r="18" ht="29.1" customHeight="1" spans="1:20">
      <c r="A18" s="2" t="s">
        <v>58</v>
      </c>
      <c r="B18" s="2"/>
      <c r="C18" s="59">
        <f>SUM(C8:C17)</f>
        <v>1996280</v>
      </c>
      <c r="D18" s="60">
        <f>SUM(D8:D17)</f>
        <v>0</v>
      </c>
      <c r="E18" s="61"/>
      <c r="F18" s="61"/>
      <c r="G18" s="62"/>
      <c r="H18" s="59" t="s">
        <v>59</v>
      </c>
      <c r="I18" s="77">
        <f>SUM(I8:I17)</f>
        <v>0</v>
      </c>
      <c r="J18" s="61"/>
      <c r="K18" s="77">
        <f>SUM(K8:K17)</f>
        <v>69793.3</v>
      </c>
      <c r="L18" s="77">
        <f>SUM(L8:L17)</f>
        <v>0</v>
      </c>
      <c r="M18" s="59" t="s">
        <v>59</v>
      </c>
      <c r="N18" s="77">
        <f>SUM(N8:N17)</f>
        <v>0</v>
      </c>
      <c r="O18" s="59" t="s">
        <v>59</v>
      </c>
      <c r="P18" s="59" t="s">
        <v>59</v>
      </c>
      <c r="Q18" s="59"/>
      <c r="R18" s="59"/>
      <c r="S18" s="77">
        <f>SUM(S8:S17)</f>
        <v>1926486.7</v>
      </c>
      <c r="T18" s="123">
        <f>D18+C18-S18-I18-K18-L18-N18</f>
        <v>4.36557456851006e-11</v>
      </c>
    </row>
    <row r="19" ht="29.1" customHeight="1" spans="1:20">
      <c r="A19" s="63" t="s">
        <v>60</v>
      </c>
      <c r="B19" s="63"/>
      <c r="C19" s="63" t="s">
        <v>61</v>
      </c>
      <c r="D19" s="63"/>
      <c r="E19" s="63"/>
      <c r="F19" s="64">
        <f>S10</f>
        <v>957798.35</v>
      </c>
      <c r="G19" s="65"/>
      <c r="H19" s="66" t="s">
        <v>62</v>
      </c>
      <c r="I19" s="92"/>
      <c r="J19" s="92"/>
      <c r="K19" s="92"/>
      <c r="L19" s="93"/>
      <c r="M19" s="63" t="s">
        <v>63</v>
      </c>
      <c r="N19" s="94">
        <f>F19</f>
        <v>957798.35</v>
      </c>
      <c r="O19" s="95"/>
      <c r="P19" s="95"/>
      <c r="Q19" s="95"/>
      <c r="R19" s="95"/>
      <c r="S19" s="95"/>
      <c r="T19" s="124"/>
    </row>
    <row r="20" ht="29.1" customHeight="1" spans="1:20">
      <c r="A20" s="63"/>
      <c r="B20" s="63"/>
      <c r="C20" s="63" t="s">
        <v>64</v>
      </c>
      <c r="D20" s="63"/>
      <c r="E20" s="63"/>
      <c r="F20" s="64">
        <f>S8</f>
        <v>968688.35</v>
      </c>
      <c r="G20" s="65"/>
      <c r="H20" s="67"/>
      <c r="I20" s="96"/>
      <c r="J20" s="96"/>
      <c r="K20" s="96"/>
      <c r="L20" s="97"/>
      <c r="M20" s="63" t="s">
        <v>65</v>
      </c>
      <c r="N20" s="98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玖拾伍万柒仟柒佰玖拾捌元叁角伍分</v>
      </c>
      <c r="O20" s="99"/>
      <c r="P20" s="99"/>
      <c r="Q20" s="99"/>
      <c r="R20" s="99"/>
      <c r="S20" s="99"/>
      <c r="T20" s="125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C2" sqref="C2:G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0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59">
        <v>2667</v>
      </c>
      <c r="Q2" s="74" t="s">
        <v>6</v>
      </c>
      <c r="R2" s="74"/>
      <c r="S2" s="101"/>
      <c r="T2" s="101"/>
    </row>
    <row r="3" ht="29.1" customHeight="1" spans="1:20">
      <c r="A3" s="2" t="s">
        <v>7</v>
      </c>
      <c r="B3" s="2"/>
      <c r="C3" s="5">
        <v>3559900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7" t="s">
        <v>11</v>
      </c>
      <c r="K3" s="27"/>
      <c r="L3" s="27"/>
      <c r="M3" s="27"/>
      <c r="N3" s="2" t="s">
        <v>12</v>
      </c>
      <c r="O3" s="2"/>
      <c r="P3" s="27" t="s">
        <v>13</v>
      </c>
      <c r="Q3" s="102" t="s">
        <v>14</v>
      </c>
      <c r="R3" s="103"/>
      <c r="S3" s="104" t="s">
        <v>15</v>
      </c>
      <c r="T3" s="105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27" t="s">
        <v>19</v>
      </c>
      <c r="K4" s="27"/>
      <c r="L4" s="27"/>
      <c r="M4" s="27"/>
      <c r="N4" s="2" t="s">
        <v>20</v>
      </c>
      <c r="O4" s="2"/>
      <c r="P4" s="71" t="s">
        <v>21</v>
      </c>
      <c r="Q4" s="5" t="s">
        <v>22</v>
      </c>
      <c r="R4" s="71" t="s">
        <v>23</v>
      </c>
      <c r="S4" s="106" t="s">
        <v>24</v>
      </c>
      <c r="T4" s="107" t="s">
        <v>23</v>
      </c>
    </row>
    <row r="5" ht="29.1" customHeight="1" spans="1:20">
      <c r="A5" s="2" t="s">
        <v>25</v>
      </c>
      <c r="B5" s="9" t="s">
        <v>26</v>
      </c>
      <c r="C5" s="10"/>
      <c r="D5" s="10"/>
      <c r="E5" s="10"/>
      <c r="F5" s="11"/>
      <c r="G5" s="12" t="s">
        <v>27</v>
      </c>
      <c r="H5" s="9" t="s">
        <v>26</v>
      </c>
      <c r="I5" s="10"/>
      <c r="J5" s="11"/>
      <c r="K5" s="12" t="s">
        <v>28</v>
      </c>
      <c r="L5" s="9" t="s">
        <v>29</v>
      </c>
      <c r="M5" s="11"/>
      <c r="N5" s="9" t="s">
        <v>30</v>
      </c>
      <c r="O5" s="11"/>
      <c r="P5" s="72" t="s">
        <v>31</v>
      </c>
      <c r="Q5" s="108"/>
      <c r="R5" s="108"/>
      <c r="S5" s="106" t="s">
        <v>32</v>
      </c>
      <c r="T5" s="109" t="s">
        <v>33</v>
      </c>
    </row>
    <row r="6" ht="29.1" customHeight="1" spans="1:20">
      <c r="A6" s="2"/>
      <c r="B6" s="13" t="s">
        <v>34</v>
      </c>
      <c r="C6" s="14"/>
      <c r="D6" s="14"/>
      <c r="E6" s="14"/>
      <c r="F6" s="15"/>
      <c r="G6" s="2"/>
      <c r="H6" s="13" t="s">
        <v>35</v>
      </c>
      <c r="I6" s="14"/>
      <c r="J6" s="15"/>
      <c r="K6" s="2" t="s">
        <v>36</v>
      </c>
      <c r="L6" s="13" t="s">
        <v>37</v>
      </c>
      <c r="M6" s="15"/>
      <c r="N6" s="13" t="s">
        <v>38</v>
      </c>
      <c r="O6" s="15"/>
      <c r="P6" s="73" t="s">
        <v>39</v>
      </c>
      <c r="Q6" s="110"/>
      <c r="R6" s="110"/>
      <c r="S6" s="106"/>
      <c r="T6" s="109"/>
    </row>
    <row r="7" ht="29.1" customHeight="1" spans="1:20">
      <c r="A7" s="2"/>
      <c r="B7" s="16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6" t="s">
        <v>45</v>
      </c>
      <c r="H7" s="2" t="s">
        <v>46</v>
      </c>
      <c r="I7" s="5" t="s">
        <v>47</v>
      </c>
      <c r="J7" s="5" t="s">
        <v>48</v>
      </c>
      <c r="K7" s="74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106"/>
      <c r="T7" s="109"/>
    </row>
    <row r="8" ht="29.1" customHeight="1" spans="1:20">
      <c r="A8" s="17">
        <v>1</v>
      </c>
      <c r="B8" s="18" t="s">
        <v>52</v>
      </c>
      <c r="C8" s="19">
        <v>1003585</v>
      </c>
      <c r="D8" s="20"/>
      <c r="E8" s="21" t="s">
        <v>53</v>
      </c>
      <c r="F8" s="21" t="s">
        <v>54</v>
      </c>
      <c r="G8" s="22">
        <v>0.6</v>
      </c>
      <c r="H8" s="23">
        <v>0</v>
      </c>
      <c r="I8" s="19">
        <v>0</v>
      </c>
      <c r="J8" s="75" t="s">
        <v>55</v>
      </c>
      <c r="K8" s="76">
        <f>ROUNDUP(1060000/1.03*3.3909%,2)</f>
        <v>34896.65</v>
      </c>
      <c r="L8" s="19">
        <v>0</v>
      </c>
      <c r="M8" s="71"/>
      <c r="N8" s="77">
        <v>0</v>
      </c>
      <c r="O8" s="5"/>
      <c r="P8" s="78"/>
      <c r="Q8" s="5"/>
      <c r="R8" s="5"/>
      <c r="S8" s="111">
        <f>C8+D8-K8-I8-L8-N8</f>
        <v>968688.35</v>
      </c>
      <c r="T8" s="112">
        <f>C8+D8-S8-K8</f>
        <v>0</v>
      </c>
    </row>
    <row r="9" ht="29.1" customHeight="1" spans="1:20">
      <c r="A9" s="17">
        <v>2</v>
      </c>
      <c r="B9" s="24" t="s">
        <v>57</v>
      </c>
      <c r="C9" s="25">
        <v>992695</v>
      </c>
      <c r="D9" s="20"/>
      <c r="E9" s="21" t="s">
        <v>53</v>
      </c>
      <c r="F9" s="21" t="s">
        <v>54</v>
      </c>
      <c r="G9" s="26">
        <v>1</v>
      </c>
      <c r="H9" s="23">
        <v>0</v>
      </c>
      <c r="I9" s="19">
        <v>0</v>
      </c>
      <c r="J9" s="75" t="s">
        <v>55</v>
      </c>
      <c r="K9" s="76">
        <f>ROUNDUP(1060000/1.03*3.3909%,2)</f>
        <v>34896.65</v>
      </c>
      <c r="L9" s="19">
        <v>0</v>
      </c>
      <c r="M9" s="71"/>
      <c r="N9" s="77">
        <v>0</v>
      </c>
      <c r="O9" s="79"/>
      <c r="P9" s="78"/>
      <c r="Q9" s="5"/>
      <c r="R9" s="5"/>
      <c r="S9" s="111">
        <f>C9+D9-K9-I9-L9-N9</f>
        <v>957798.35</v>
      </c>
      <c r="T9" s="112">
        <f>C9+D9-S9-K9</f>
        <v>0</v>
      </c>
    </row>
    <row r="10" ht="29.1" customHeight="1" spans="1:20">
      <c r="A10" s="42"/>
      <c r="B10" s="43" t="s">
        <v>56</v>
      </c>
      <c r="C10" s="44"/>
      <c r="D10" s="45"/>
      <c r="E10" s="46"/>
      <c r="F10" s="46"/>
      <c r="G10" s="47"/>
      <c r="H10" s="48"/>
      <c r="I10" s="84"/>
      <c r="J10" s="85"/>
      <c r="K10" s="86"/>
      <c r="L10" s="84"/>
      <c r="M10" s="87"/>
      <c r="N10" s="88"/>
      <c r="O10" s="89"/>
      <c r="P10" s="90"/>
      <c r="Q10" s="89"/>
      <c r="R10" s="89"/>
      <c r="S10" s="117"/>
      <c r="T10" s="86"/>
    </row>
    <row r="11" ht="29.1" customHeight="1" spans="1:20">
      <c r="A11" s="27">
        <v>3</v>
      </c>
      <c r="B11" s="28" t="s">
        <v>66</v>
      </c>
      <c r="C11" s="29">
        <v>1039642.21</v>
      </c>
      <c r="D11" s="30"/>
      <c r="E11" s="31" t="s">
        <v>67</v>
      </c>
      <c r="F11" s="31" t="s">
        <v>68</v>
      </c>
      <c r="G11" s="32">
        <v>1</v>
      </c>
      <c r="H11" s="33">
        <v>0</v>
      </c>
      <c r="I11" s="29">
        <v>0</v>
      </c>
      <c r="J11" s="29"/>
      <c r="K11" s="80">
        <v>43852</v>
      </c>
      <c r="L11" s="29">
        <v>300</v>
      </c>
      <c r="M11" s="29" t="s">
        <v>69</v>
      </c>
      <c r="N11" s="81">
        <v>0</v>
      </c>
      <c r="O11" s="82"/>
      <c r="P11" s="78" t="s">
        <v>70</v>
      </c>
      <c r="Q11" s="5"/>
      <c r="R11" s="79">
        <v>275000</v>
      </c>
      <c r="S11" s="79">
        <v>275000</v>
      </c>
      <c r="T11" s="113">
        <f>C11+D11-K11-L11-S11-S12-S13</f>
        <v>65440.21</v>
      </c>
    </row>
    <row r="12" ht="29.1" customHeight="1" spans="1:20">
      <c r="A12" s="27"/>
      <c r="B12" s="34"/>
      <c r="C12" s="35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78" t="s">
        <v>71</v>
      </c>
      <c r="Q12" s="5"/>
      <c r="R12" s="79">
        <v>311700</v>
      </c>
      <c r="S12" s="79">
        <v>311700</v>
      </c>
      <c r="T12" s="114"/>
    </row>
    <row r="13" ht="29.1" customHeight="1" spans="1:20">
      <c r="A13" s="27">
        <v>4</v>
      </c>
      <c r="B13" s="38"/>
      <c r="C13" s="39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83" t="s">
        <v>72</v>
      </c>
      <c r="Q13" s="5"/>
      <c r="R13" s="115">
        <v>343350</v>
      </c>
      <c r="S13" s="115">
        <v>343350</v>
      </c>
      <c r="T13" s="116"/>
    </row>
    <row r="14" ht="29.1" customHeight="1" spans="1:20">
      <c r="A14" s="27"/>
      <c r="B14" s="49"/>
      <c r="C14" s="19"/>
      <c r="D14" s="50"/>
      <c r="E14" s="21"/>
      <c r="F14" s="21"/>
      <c r="G14" s="51"/>
      <c r="H14" s="23"/>
      <c r="I14" s="19"/>
      <c r="J14" s="75"/>
      <c r="K14" s="76"/>
      <c r="L14" s="19"/>
      <c r="M14" s="71"/>
      <c r="N14" s="77"/>
      <c r="O14" s="5"/>
      <c r="P14" s="118"/>
      <c r="Q14" s="118"/>
      <c r="R14" s="118"/>
      <c r="S14" s="119"/>
      <c r="T14" s="120"/>
    </row>
    <row r="15" ht="29.1" customHeight="1" spans="1:20">
      <c r="A15" s="27"/>
      <c r="B15" s="52"/>
      <c r="C15" s="53"/>
      <c r="D15" s="54"/>
      <c r="E15" s="55"/>
      <c r="F15" s="56"/>
      <c r="G15" s="26"/>
      <c r="H15" s="57"/>
      <c r="I15" s="19"/>
      <c r="J15" s="19"/>
      <c r="K15" s="19"/>
      <c r="L15" s="19"/>
      <c r="M15" s="71"/>
      <c r="N15" s="19"/>
      <c r="O15" s="71"/>
      <c r="P15" s="83"/>
      <c r="Q15" s="121"/>
      <c r="R15" s="121"/>
      <c r="S15" s="122"/>
      <c r="T15" s="120"/>
    </row>
    <row r="16" ht="29.1" customHeight="1" spans="1:20">
      <c r="A16" s="27"/>
      <c r="B16" s="52"/>
      <c r="C16" s="53"/>
      <c r="D16" s="54"/>
      <c r="E16" s="55"/>
      <c r="F16" s="56"/>
      <c r="G16" s="58"/>
      <c r="H16" s="57"/>
      <c r="I16" s="19"/>
      <c r="J16" s="19"/>
      <c r="K16" s="19"/>
      <c r="L16" s="19"/>
      <c r="M16" s="71"/>
      <c r="N16" s="19"/>
      <c r="O16" s="71"/>
      <c r="P16" s="83"/>
      <c r="Q16" s="121"/>
      <c r="R16" s="121"/>
      <c r="S16" s="122"/>
      <c r="T16" s="120"/>
    </row>
    <row r="17" ht="29.1" customHeight="1" spans="1:20">
      <c r="A17" s="2" t="s">
        <v>58</v>
      </c>
      <c r="B17" s="2"/>
      <c r="C17" s="59">
        <f>SUM(C8:C16)</f>
        <v>3035922.21</v>
      </c>
      <c r="D17" s="60">
        <f>SUM(D8:D16)</f>
        <v>0</v>
      </c>
      <c r="E17" s="61"/>
      <c r="F17" s="61"/>
      <c r="G17" s="62"/>
      <c r="H17" s="59" t="s">
        <v>59</v>
      </c>
      <c r="I17" s="77">
        <f>SUM(I8:I16)</f>
        <v>0</v>
      </c>
      <c r="J17" s="61"/>
      <c r="K17" s="77">
        <f>SUM(K8:K16)</f>
        <v>113645.3</v>
      </c>
      <c r="L17" s="77">
        <f>SUM(L8:L16)</f>
        <v>300</v>
      </c>
      <c r="M17" s="59" t="s">
        <v>59</v>
      </c>
      <c r="N17" s="77">
        <f>SUM(N8:N16)</f>
        <v>0</v>
      </c>
      <c r="O17" s="59" t="s">
        <v>59</v>
      </c>
      <c r="P17" s="59" t="s">
        <v>59</v>
      </c>
      <c r="Q17" s="59"/>
      <c r="R17" s="59"/>
      <c r="S17" s="77">
        <f>SUM(S8:S16)</f>
        <v>2856536.7</v>
      </c>
      <c r="T17" s="123">
        <f>D17+C17-S17-I17-K17-L17-N17</f>
        <v>65440.2099999998</v>
      </c>
    </row>
    <row r="18" ht="29.1" customHeight="1" spans="1:20">
      <c r="A18" s="63" t="s">
        <v>60</v>
      </c>
      <c r="B18" s="63"/>
      <c r="C18" s="63" t="s">
        <v>61</v>
      </c>
      <c r="D18" s="63"/>
      <c r="E18" s="63"/>
      <c r="F18" s="64">
        <f>S11+S12+S13+T11</f>
        <v>995490.21</v>
      </c>
      <c r="G18" s="65"/>
      <c r="H18" s="66" t="s">
        <v>62</v>
      </c>
      <c r="I18" s="92"/>
      <c r="J18" s="92"/>
      <c r="K18" s="92"/>
      <c r="L18" s="93"/>
      <c r="M18" s="63" t="s">
        <v>63</v>
      </c>
      <c r="N18" s="94">
        <f>S11+S12+S13</f>
        <v>930050</v>
      </c>
      <c r="O18" s="95"/>
      <c r="P18" s="95"/>
      <c r="Q18" s="95"/>
      <c r="R18" s="95"/>
      <c r="S18" s="95"/>
      <c r="T18" s="124"/>
    </row>
    <row r="19" ht="29.1" customHeight="1" spans="1:20">
      <c r="A19" s="63"/>
      <c r="B19" s="63"/>
      <c r="C19" s="63" t="s">
        <v>64</v>
      </c>
      <c r="D19" s="63"/>
      <c r="E19" s="63"/>
      <c r="F19" s="64">
        <v>0</v>
      </c>
      <c r="G19" s="65"/>
      <c r="H19" s="67"/>
      <c r="I19" s="96"/>
      <c r="J19" s="96"/>
      <c r="K19" s="96"/>
      <c r="L19" s="97"/>
      <c r="M19" s="63" t="s">
        <v>65</v>
      </c>
      <c r="N19" s="98" t="str">
        <f>SUBSTITUTE(SUBSTITUTE(TEXT(INT(N18),"[DBNum2][$-804]G/通用格式元"&amp;IF(INT(N18)=N18,"整",""))&amp;TEXT(MID(N18,FIND(".",N18&amp;".0")+1,1),"[DBNum2][$-804]G/通用格式角")&amp;TEXT(MID(N18,FIND(".",N18&amp;".0")+2,1),"[DBNum2][$-804]G/通用格式分"),"零角","零"),"零分","")</f>
        <v>玖拾叁万零伍拾元整</v>
      </c>
      <c r="O19" s="99"/>
      <c r="P19" s="99"/>
      <c r="Q19" s="99"/>
      <c r="R19" s="99"/>
      <c r="S19" s="99"/>
      <c r="T19" s="125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7:B17"/>
    <mergeCell ref="C18:E18"/>
    <mergeCell ref="F18:G18"/>
    <mergeCell ref="N18:T18"/>
    <mergeCell ref="C19:E19"/>
    <mergeCell ref="F19:G19"/>
    <mergeCell ref="N19:T19"/>
    <mergeCell ref="A5:A7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S5:S7"/>
    <mergeCell ref="T5:T7"/>
    <mergeCell ref="T11:T13"/>
    <mergeCell ref="A18:B19"/>
    <mergeCell ref="H18:L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D10" sqref="D10:D1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0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59">
        <v>2667</v>
      </c>
      <c r="Q2" s="74" t="s">
        <v>6</v>
      </c>
      <c r="R2" s="74"/>
      <c r="S2" s="101"/>
      <c r="T2" s="101"/>
    </row>
    <row r="3" ht="29.1" customHeight="1" spans="1:20">
      <c r="A3" s="2" t="s">
        <v>7</v>
      </c>
      <c r="B3" s="2"/>
      <c r="C3" s="5">
        <v>3559900</v>
      </c>
      <c r="D3" s="5"/>
      <c r="E3" s="5"/>
      <c r="F3" s="5" t="s">
        <v>8</v>
      </c>
      <c r="G3" s="6" t="s">
        <v>9</v>
      </c>
      <c r="H3" s="2" t="s">
        <v>10</v>
      </c>
      <c r="I3" s="2"/>
      <c r="J3" s="27" t="s">
        <v>11</v>
      </c>
      <c r="K3" s="27"/>
      <c r="L3" s="27"/>
      <c r="M3" s="27"/>
      <c r="N3" s="2" t="s">
        <v>12</v>
      </c>
      <c r="O3" s="2"/>
      <c r="P3" s="27" t="s">
        <v>13</v>
      </c>
      <c r="Q3" s="102" t="s">
        <v>14</v>
      </c>
      <c r="R3" s="103"/>
      <c r="S3" s="104" t="s">
        <v>15</v>
      </c>
      <c r="T3" s="105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27" t="s">
        <v>19</v>
      </c>
      <c r="K4" s="27"/>
      <c r="L4" s="27"/>
      <c r="M4" s="27"/>
      <c r="N4" s="2" t="s">
        <v>20</v>
      </c>
      <c r="O4" s="2"/>
      <c r="P4" s="71" t="s">
        <v>21</v>
      </c>
      <c r="Q4" s="5" t="s">
        <v>22</v>
      </c>
      <c r="R4" s="71" t="s">
        <v>23</v>
      </c>
      <c r="S4" s="106" t="s">
        <v>24</v>
      </c>
      <c r="T4" s="107" t="s">
        <v>23</v>
      </c>
    </row>
    <row r="5" ht="29.1" customHeight="1" spans="1:20">
      <c r="A5" s="2" t="s">
        <v>25</v>
      </c>
      <c r="B5" s="9" t="s">
        <v>26</v>
      </c>
      <c r="C5" s="10"/>
      <c r="D5" s="10"/>
      <c r="E5" s="10"/>
      <c r="F5" s="11"/>
      <c r="G5" s="12" t="s">
        <v>27</v>
      </c>
      <c r="H5" s="9" t="s">
        <v>26</v>
      </c>
      <c r="I5" s="10"/>
      <c r="J5" s="11"/>
      <c r="K5" s="12" t="s">
        <v>28</v>
      </c>
      <c r="L5" s="9" t="s">
        <v>29</v>
      </c>
      <c r="M5" s="11"/>
      <c r="N5" s="9" t="s">
        <v>30</v>
      </c>
      <c r="O5" s="11"/>
      <c r="P5" s="72" t="s">
        <v>31</v>
      </c>
      <c r="Q5" s="108"/>
      <c r="R5" s="108"/>
      <c r="S5" s="106" t="s">
        <v>32</v>
      </c>
      <c r="T5" s="109" t="s">
        <v>33</v>
      </c>
    </row>
    <row r="6" ht="29.1" customHeight="1" spans="1:20">
      <c r="A6" s="2"/>
      <c r="B6" s="13" t="s">
        <v>34</v>
      </c>
      <c r="C6" s="14"/>
      <c r="D6" s="14"/>
      <c r="E6" s="14"/>
      <c r="F6" s="15"/>
      <c r="G6" s="2"/>
      <c r="H6" s="13" t="s">
        <v>35</v>
      </c>
      <c r="I6" s="14"/>
      <c r="J6" s="15"/>
      <c r="K6" s="2" t="s">
        <v>36</v>
      </c>
      <c r="L6" s="13" t="s">
        <v>37</v>
      </c>
      <c r="M6" s="15"/>
      <c r="N6" s="13" t="s">
        <v>38</v>
      </c>
      <c r="O6" s="15"/>
      <c r="P6" s="73" t="s">
        <v>39</v>
      </c>
      <c r="Q6" s="110"/>
      <c r="R6" s="110"/>
      <c r="S6" s="106"/>
      <c r="T6" s="109"/>
    </row>
    <row r="7" ht="29.1" customHeight="1" spans="1:20">
      <c r="A7" s="2"/>
      <c r="B7" s="16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6" t="s">
        <v>45</v>
      </c>
      <c r="H7" s="2" t="s">
        <v>46</v>
      </c>
      <c r="I7" s="5" t="s">
        <v>47</v>
      </c>
      <c r="J7" s="5" t="s">
        <v>48</v>
      </c>
      <c r="K7" s="74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106"/>
      <c r="T7" s="109"/>
    </row>
    <row r="8" ht="29.1" customHeight="1" spans="1:20">
      <c r="A8" s="17">
        <v>1</v>
      </c>
      <c r="B8" s="18" t="s">
        <v>73</v>
      </c>
      <c r="C8" s="19">
        <v>1003585</v>
      </c>
      <c r="D8" s="20"/>
      <c r="E8" s="21" t="s">
        <v>53</v>
      </c>
      <c r="F8" s="21" t="s">
        <v>54</v>
      </c>
      <c r="G8" s="22">
        <v>0.6</v>
      </c>
      <c r="H8" s="23">
        <v>0</v>
      </c>
      <c r="I8" s="19">
        <v>0</v>
      </c>
      <c r="J8" s="75" t="s">
        <v>55</v>
      </c>
      <c r="K8" s="76">
        <f>ROUNDUP(1060000/1.03*3.3909%,2)</f>
        <v>34896.65</v>
      </c>
      <c r="L8" s="19">
        <v>0</v>
      </c>
      <c r="M8" s="71"/>
      <c r="N8" s="77">
        <v>0</v>
      </c>
      <c r="O8" s="5"/>
      <c r="P8" s="78"/>
      <c r="Q8" s="5"/>
      <c r="R8" s="5"/>
      <c r="S8" s="111">
        <f>C8+D8-K8-I8-L8-N8</f>
        <v>968688.35</v>
      </c>
      <c r="T8" s="112">
        <f>C8+D8-S8-K8</f>
        <v>0</v>
      </c>
    </row>
    <row r="9" ht="29.1" customHeight="1" spans="1:20">
      <c r="A9" s="17">
        <v>2</v>
      </c>
      <c r="B9" s="24" t="s">
        <v>57</v>
      </c>
      <c r="C9" s="25">
        <v>992695</v>
      </c>
      <c r="D9" s="20"/>
      <c r="E9" s="21" t="s">
        <v>53</v>
      </c>
      <c r="F9" s="21" t="s">
        <v>54</v>
      </c>
      <c r="G9" s="26">
        <v>1</v>
      </c>
      <c r="H9" s="23">
        <v>0</v>
      </c>
      <c r="I9" s="19">
        <v>0</v>
      </c>
      <c r="J9" s="75" t="s">
        <v>55</v>
      </c>
      <c r="K9" s="76">
        <f>ROUNDUP(1060000/1.03*3.3909%,2)</f>
        <v>34896.65</v>
      </c>
      <c r="L9" s="19">
        <v>0</v>
      </c>
      <c r="M9" s="71"/>
      <c r="N9" s="77">
        <v>0</v>
      </c>
      <c r="O9" s="79"/>
      <c r="P9" s="78"/>
      <c r="Q9" s="5"/>
      <c r="R9" s="5"/>
      <c r="S9" s="111">
        <f>C9+D9-K9-I9-L9-N9</f>
        <v>957798.35</v>
      </c>
      <c r="T9" s="112">
        <f>C9+D9-S9-K9</f>
        <v>0</v>
      </c>
    </row>
    <row r="10" ht="29.1" customHeight="1" spans="1:20">
      <c r="A10" s="27">
        <v>3</v>
      </c>
      <c r="B10" s="28" t="s">
        <v>66</v>
      </c>
      <c r="C10" s="29">
        <v>1039642.21</v>
      </c>
      <c r="D10" s="30"/>
      <c r="E10" s="31" t="s">
        <v>67</v>
      </c>
      <c r="F10" s="31" t="s">
        <v>68</v>
      </c>
      <c r="G10" s="32">
        <v>1</v>
      </c>
      <c r="H10" s="33">
        <v>0</v>
      </c>
      <c r="I10" s="29">
        <v>0</v>
      </c>
      <c r="J10" s="29"/>
      <c r="K10" s="80">
        <v>43852</v>
      </c>
      <c r="L10" s="29">
        <v>300</v>
      </c>
      <c r="M10" s="29" t="s">
        <v>69</v>
      </c>
      <c r="N10" s="81">
        <v>0</v>
      </c>
      <c r="O10" s="82"/>
      <c r="P10" s="78" t="s">
        <v>70</v>
      </c>
      <c r="Q10" s="5"/>
      <c r="R10" s="79">
        <v>275000</v>
      </c>
      <c r="S10" s="79">
        <v>275000</v>
      </c>
      <c r="T10" s="113">
        <f>C10+D10-K10-L10-S10-S11-S12</f>
        <v>65440.21</v>
      </c>
    </row>
    <row r="11" ht="29.1" customHeight="1" spans="1:20">
      <c r="A11" s="27"/>
      <c r="B11" s="34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78" t="s">
        <v>71</v>
      </c>
      <c r="Q11" s="5"/>
      <c r="R11" s="79">
        <v>311700</v>
      </c>
      <c r="S11" s="79">
        <v>311700</v>
      </c>
      <c r="T11" s="114"/>
    </row>
    <row r="12" ht="29.1" customHeight="1" spans="1:20">
      <c r="A12" s="27">
        <v>4</v>
      </c>
      <c r="B12" s="38"/>
      <c r="C12" s="39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83" t="s">
        <v>72</v>
      </c>
      <c r="Q12" s="5"/>
      <c r="R12" s="115">
        <v>343350</v>
      </c>
      <c r="S12" s="115">
        <v>343350</v>
      </c>
      <c r="T12" s="116"/>
    </row>
    <row r="13" ht="29.1" customHeight="1" spans="1:20">
      <c r="A13" s="42"/>
      <c r="B13" s="43" t="s">
        <v>56</v>
      </c>
      <c r="C13" s="44"/>
      <c r="D13" s="45"/>
      <c r="E13" s="46"/>
      <c r="F13" s="46"/>
      <c r="G13" s="47"/>
      <c r="H13" s="48"/>
      <c r="I13" s="84"/>
      <c r="J13" s="85"/>
      <c r="K13" s="86"/>
      <c r="L13" s="84"/>
      <c r="M13" s="87"/>
      <c r="N13" s="88"/>
      <c r="O13" s="89"/>
      <c r="P13" s="90"/>
      <c r="Q13" s="89"/>
      <c r="R13" s="89"/>
      <c r="S13" s="117"/>
      <c r="T13" s="86"/>
    </row>
    <row r="14" ht="29.1" customHeight="1" spans="1:20">
      <c r="A14" s="27"/>
      <c r="B14" s="49" t="s">
        <v>74</v>
      </c>
      <c r="C14" s="19"/>
      <c r="D14" s="50"/>
      <c r="E14" s="21"/>
      <c r="F14" s="21"/>
      <c r="G14" s="51"/>
      <c r="H14" s="23"/>
      <c r="I14" s="19"/>
      <c r="J14" s="75"/>
      <c r="K14" s="76"/>
      <c r="L14" s="19">
        <v>50</v>
      </c>
      <c r="M14" s="71" t="s">
        <v>69</v>
      </c>
      <c r="N14" s="77">
        <v>0</v>
      </c>
      <c r="O14" s="5"/>
      <c r="P14" s="91" t="s">
        <v>75</v>
      </c>
      <c r="Q14" s="118"/>
      <c r="R14" s="118">
        <v>254000</v>
      </c>
      <c r="S14" s="119">
        <f>T10-L14</f>
        <v>65390.21</v>
      </c>
      <c r="T14" s="120">
        <f>C14+D14-I14-K14-L14-S14</f>
        <v>-65440.21</v>
      </c>
    </row>
    <row r="15" ht="29.1" customHeight="1" spans="1:20">
      <c r="A15" s="27"/>
      <c r="B15" s="52"/>
      <c r="C15" s="53"/>
      <c r="D15" s="54"/>
      <c r="E15" s="55"/>
      <c r="F15" s="56"/>
      <c r="G15" s="26"/>
      <c r="H15" s="57"/>
      <c r="I15" s="19"/>
      <c r="J15" s="19"/>
      <c r="K15" s="19"/>
      <c r="L15" s="19"/>
      <c r="M15" s="71"/>
      <c r="N15" s="19"/>
      <c r="O15" s="71"/>
      <c r="P15" s="83"/>
      <c r="Q15" s="121"/>
      <c r="R15" s="121"/>
      <c r="S15" s="122"/>
      <c r="T15" s="120"/>
    </row>
    <row r="16" ht="29.1" customHeight="1" spans="1:20">
      <c r="A16" s="27"/>
      <c r="B16" s="52"/>
      <c r="C16" s="53"/>
      <c r="D16" s="54"/>
      <c r="E16" s="55"/>
      <c r="F16" s="56"/>
      <c r="G16" s="58"/>
      <c r="H16" s="57"/>
      <c r="I16" s="19"/>
      <c r="J16" s="19"/>
      <c r="K16" s="19"/>
      <c r="L16" s="19"/>
      <c r="M16" s="71"/>
      <c r="N16" s="19"/>
      <c r="O16" s="71"/>
      <c r="P16" s="83"/>
      <c r="Q16" s="121"/>
      <c r="R16" s="121"/>
      <c r="S16" s="122"/>
      <c r="T16" s="120"/>
    </row>
    <row r="17" ht="29.1" customHeight="1" spans="1:20">
      <c r="A17" s="2" t="s">
        <v>58</v>
      </c>
      <c r="B17" s="2"/>
      <c r="C17" s="59">
        <f>SUM(C8:C16)</f>
        <v>3035922.21</v>
      </c>
      <c r="D17" s="60">
        <f>SUM(D8:D16)</f>
        <v>0</v>
      </c>
      <c r="E17" s="61"/>
      <c r="F17" s="61"/>
      <c r="G17" s="62"/>
      <c r="H17" s="59" t="s">
        <v>59</v>
      </c>
      <c r="I17" s="77">
        <f>SUM(I8:I16)</f>
        <v>0</v>
      </c>
      <c r="J17" s="61"/>
      <c r="K17" s="77">
        <f>SUM(K8:K16)</f>
        <v>113645.3</v>
      </c>
      <c r="L17" s="77">
        <f>SUM(L8:L16)</f>
        <v>350</v>
      </c>
      <c r="M17" s="59" t="s">
        <v>59</v>
      </c>
      <c r="N17" s="77">
        <f>SUM(N8:N16)</f>
        <v>0</v>
      </c>
      <c r="O17" s="59" t="s">
        <v>59</v>
      </c>
      <c r="P17" s="59" t="s">
        <v>59</v>
      </c>
      <c r="Q17" s="59"/>
      <c r="R17" s="59"/>
      <c r="S17" s="77">
        <f>SUM(S8:S16)</f>
        <v>2921926.91</v>
      </c>
      <c r="T17" s="123">
        <f>D17+C17-S17-I17-K17-L17-N17</f>
        <v>-1.89174897968769e-10</v>
      </c>
    </row>
    <row r="18" ht="29.1" customHeight="1" spans="1:20">
      <c r="A18" s="63" t="s">
        <v>60</v>
      </c>
      <c r="B18" s="63"/>
      <c r="C18" s="63" t="s">
        <v>61</v>
      </c>
      <c r="D18" s="63"/>
      <c r="E18" s="63"/>
      <c r="F18" s="64">
        <f>N18</f>
        <v>65390.21</v>
      </c>
      <c r="G18" s="65"/>
      <c r="H18" s="66" t="s">
        <v>62</v>
      </c>
      <c r="I18" s="92"/>
      <c r="J18" s="92"/>
      <c r="K18" s="92"/>
      <c r="L18" s="93"/>
      <c r="M18" s="63" t="s">
        <v>63</v>
      </c>
      <c r="N18" s="94">
        <v>65390.21</v>
      </c>
      <c r="O18" s="95"/>
      <c r="P18" s="95"/>
      <c r="Q18" s="95"/>
      <c r="R18" s="95"/>
      <c r="S18" s="95"/>
      <c r="T18" s="124"/>
    </row>
    <row r="19" ht="29.1" customHeight="1" spans="1:20">
      <c r="A19" s="63"/>
      <c r="B19" s="63"/>
      <c r="C19" s="63" t="s">
        <v>64</v>
      </c>
      <c r="D19" s="63"/>
      <c r="E19" s="63"/>
      <c r="F19" s="64">
        <v>0</v>
      </c>
      <c r="G19" s="65"/>
      <c r="H19" s="67"/>
      <c r="I19" s="96"/>
      <c r="J19" s="96"/>
      <c r="K19" s="96"/>
      <c r="L19" s="97"/>
      <c r="M19" s="63" t="s">
        <v>65</v>
      </c>
      <c r="N19" s="98" t="str">
        <f>SUBSTITUTE(SUBSTITUTE(TEXT(INT(N18),"[DBNum2][$-804]G/通用格式元"&amp;IF(INT(N18)=N18,"整",""))&amp;TEXT(MID(N18,FIND(".",N18&amp;".0")+1,1),"[DBNum2][$-804]G/通用格式角")&amp;TEXT(MID(N18,FIND(".",N18&amp;".0")+2,1),"[DBNum2][$-804]G/通用格式分"),"零角","零"),"零分","")</f>
        <v>陆万伍仟叁佰玖拾元贰角壹分</v>
      </c>
      <c r="O19" s="99"/>
      <c r="P19" s="99"/>
      <c r="Q19" s="99"/>
      <c r="R19" s="99"/>
      <c r="S19" s="99"/>
      <c r="T19" s="125"/>
    </row>
  </sheetData>
  <mergeCells count="5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7:B17"/>
    <mergeCell ref="C18:E18"/>
    <mergeCell ref="F18:G18"/>
    <mergeCell ref="N18:T18"/>
    <mergeCell ref="C19:E19"/>
    <mergeCell ref="F19:G19"/>
    <mergeCell ref="N19:T19"/>
    <mergeCell ref="A5:A7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S5:S7"/>
    <mergeCell ref="T5:T7"/>
    <mergeCell ref="T10:T12"/>
    <mergeCell ref="A18:B19"/>
    <mergeCell ref="H18:L1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2021-04-06T06:42:30Z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B8FBCE2C3C744F96A771C7A8261F678C</vt:lpwstr>
  </property>
</Properties>
</file>