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成本表" sheetId="1" r:id="rId1"/>
  </sheets>
  <definedNames>
    <definedName name="_xlnm._FilterDatabase" localSheetId="0" hidden="1">成本表!$A$1:$J$360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cw05</author>
    <author>cw01</author>
  </authors>
  <commentList>
    <comment ref="I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业主从工程中扣质保金 ERP补录到款1146823*0.1</t>
        </r>
      </text>
    </comment>
    <comment ref="G12" authorId="1">
      <text>
        <r>
          <rPr>
            <sz val="9"/>
            <rFont val="宋体"/>
            <charset val="134"/>
          </rPr>
          <t>cw05:
填写开票数字</t>
        </r>
      </text>
    </comment>
    <comment ref="I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1146823*0.7</t>
        </r>
      </text>
    </comment>
    <comment ref="I5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业主从工程款中扣质保金 补录付款</t>
        </r>
      </text>
    </comment>
    <comment ref="E56" authorId="1">
      <text>
        <r>
          <rPr>
            <sz val="9"/>
            <rFont val="宋体"/>
            <charset val="134"/>
          </rPr>
          <t>cw05:
填写专票税率</t>
        </r>
      </text>
    </comment>
    <comment ref="G56" authorId="1">
      <text>
        <r>
          <rPr>
            <sz val="9"/>
            <rFont val="宋体"/>
            <charset val="134"/>
          </rPr>
          <t>cw05:
填写成本发票含税金额</t>
        </r>
      </text>
    </comment>
    <comment ref="E62" authorId="1">
      <text>
        <r>
          <rPr>
            <sz val="9"/>
            <rFont val="宋体"/>
            <charset val="134"/>
          </rPr>
          <t>cw05:
填写专票税率</t>
        </r>
      </text>
    </comment>
    <comment ref="G62" authorId="1">
      <text>
        <r>
          <rPr>
            <sz val="9"/>
            <rFont val="宋体"/>
            <charset val="134"/>
          </rPr>
          <t>cw05:
填写成本发票含税金额</t>
        </r>
      </text>
    </comment>
    <comment ref="B80" authorId="2">
      <text>
        <r>
          <rPr>
            <sz val="9"/>
            <rFont val="宋体"/>
            <charset val="134"/>
          </rPr>
          <t>cw01:
有合同 视同到票 吴总</t>
        </r>
      </text>
    </comment>
    <comment ref="I196" authorId="0">
      <text>
        <r>
          <rPr>
            <b/>
            <sz val="9"/>
            <rFont val="宋体"/>
            <charset val="134"/>
          </rPr>
          <t>Administrator:
借款付款ERP到款已录  现补录付款</t>
        </r>
      </text>
    </comment>
    <comment ref="M26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2021.4.25姚明（唐春生案子开庭）高铁301.5；2021.4.27怀化-合肥452.5；市内车费42.4；住宿费473；补助70*3天。2021.6.21合肥-怀化高铁姚明（去洪江法院开庭）452.5；2021.6.22怀化-长沙152.5；2021.6.23长沙-武汉164.5；武汉-合肥214；市内车费26.5；住宿费477；补助70*3天2021.7.6朱大金、吴泽敏合肥-会同高铁1113； 2021.7.9朱大金、吴泽敏会同-合肥高铁1113； 市内车费51；住宿费1605；伙食费200</t>
        </r>
      </text>
    </comment>
    <comment ref="A334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335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<sst xmlns="http://schemas.openxmlformats.org/spreadsheetml/2006/main" count="842" uniqueCount="289">
  <si>
    <t>S343会同翁江至鲁冲公路改建工程05标</t>
  </si>
  <si>
    <t>中标日期</t>
  </si>
  <si>
    <t>中标价</t>
  </si>
  <si>
    <t>负责人</t>
  </si>
  <si>
    <t>明更生</t>
  </si>
  <si>
    <t>建设单位</t>
  </si>
  <si>
    <t>会同县公路建设有限责任公司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</si>
  <si>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</si>
  <si>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</si>
  <si>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</si>
  <si>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</si>
  <si>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</si>
  <si>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</si>
  <si>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</si>
  <si>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</si>
  <si>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</si>
  <si>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业主需要提供附件</t>
  </si>
  <si>
    <t>税率</t>
  </si>
  <si>
    <t>增值税额</t>
  </si>
  <si>
    <t>日期</t>
  </si>
  <si>
    <t>金额</t>
  </si>
  <si>
    <t>银行</t>
  </si>
  <si>
    <t>标注</t>
  </si>
  <si>
    <t>备注</t>
  </si>
  <si>
    <t>16.9.30-11.10</t>
  </si>
  <si>
    <t>业主垫付保险</t>
  </si>
  <si>
    <t>没附件金蝶未入账</t>
  </si>
  <si>
    <t>据业主付款明细账补录，没附件金蝶未入账</t>
  </si>
  <si>
    <t>质保金</t>
  </si>
  <si>
    <t>工程款扣留做质保金</t>
  </si>
  <si>
    <t>业主代付检测费</t>
  </si>
  <si>
    <t>2019.2-2</t>
  </si>
  <si>
    <t>16.9-17.12</t>
  </si>
  <si>
    <t>业主代付税金</t>
  </si>
  <si>
    <t>中行</t>
  </si>
  <si>
    <t>17.8.31.5#</t>
  </si>
  <si>
    <t>分公司</t>
  </si>
  <si>
    <t>专户</t>
  </si>
  <si>
    <t>退业主</t>
  </si>
  <si>
    <t>业主付390000代付50000检测费</t>
  </si>
  <si>
    <t>退业主贷款</t>
  </si>
  <si>
    <t>业主记付1000000代付76000检测费</t>
  </si>
  <si>
    <t>业主对账到此一致</t>
  </si>
  <si>
    <t>合计</t>
  </si>
  <si>
    <t>材料发票：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</si>
  <si>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</si>
  <si>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</si>
  <si>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</si>
  <si>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</si>
  <si>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</si>
  <si>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</si>
  <si>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</si>
  <si>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</si>
  <si>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</si>
  <si>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</si>
  <si>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第一次</t>
  </si>
  <si>
    <t>交税</t>
  </si>
  <si>
    <t>2021.7姚明与业主对账补录</t>
  </si>
  <si>
    <t>业主代付保险费</t>
  </si>
  <si>
    <t>业主代付质保金</t>
  </si>
  <si>
    <t>第二次</t>
  </si>
  <si>
    <t>业主代扣风险评估</t>
  </si>
  <si>
    <t>业主代扣检测费</t>
  </si>
  <si>
    <t>徽行</t>
  </si>
  <si>
    <t>明更生（2017.8付）</t>
  </si>
  <si>
    <t>甘晟轩</t>
  </si>
  <si>
    <t>普</t>
  </si>
  <si>
    <t>明更生（金蝶入账个人分包款）</t>
  </si>
  <si>
    <t>碎沙/河沙</t>
  </si>
  <si>
    <t>会同县中速达运输有限公司</t>
  </si>
  <si>
    <t>水泥</t>
  </si>
  <si>
    <t>会同铭海劳务派遣有限公司</t>
  </si>
  <si>
    <t>劳务派遣</t>
  </si>
  <si>
    <t>工程施工劳务费</t>
  </si>
  <si>
    <t>劳务费</t>
  </si>
  <si>
    <t>劳务</t>
  </si>
  <si>
    <t>材料款</t>
  </si>
  <si>
    <t>第九次</t>
  </si>
  <si>
    <t>湖南巨业公路工程建设有限公司</t>
  </si>
  <si>
    <t>道路施工工程</t>
  </si>
  <si>
    <t>沥青路面分包款</t>
  </si>
  <si>
    <t>会同县通达建材有限公司</t>
  </si>
  <si>
    <t>有</t>
  </si>
  <si>
    <t>水泥229.52吨</t>
  </si>
  <si>
    <t>借款</t>
  </si>
  <si>
    <t>天柱县盛源交通有限责任公司、贵州锦屏泰创贸易有限公司</t>
  </si>
  <si>
    <t>有结清证明</t>
  </si>
  <si>
    <t>新晃县祥裕建材有限责任公司</t>
  </si>
  <si>
    <t>会同铭海劳务派遣有限公司（宏奇劳务）</t>
  </si>
  <si>
    <t>工行</t>
  </si>
  <si>
    <t>明更生（退回税金）</t>
  </si>
  <si>
    <t>明更生交的税金退回公司工行基本户</t>
  </si>
  <si>
    <t>会同县华中建材物资经营运输部</t>
  </si>
  <si>
    <t>机械租赁</t>
  </si>
  <si>
    <t>发票退回重开</t>
  </si>
  <si>
    <t>钢材169.01吨</t>
  </si>
  <si>
    <t>三波普板1705片</t>
  </si>
  <si>
    <t>彭永琳</t>
  </si>
  <si>
    <t>玻纤格栅</t>
  </si>
  <si>
    <t>材料款、租赁费</t>
  </si>
  <si>
    <t>水泥款</t>
  </si>
  <si>
    <t>合同290161.60</t>
  </si>
  <si>
    <t>沥青路面工资</t>
  </si>
  <si>
    <t>立柱6000、三波强板2480片</t>
  </si>
  <si>
    <t>2020.3.30</t>
  </si>
  <si>
    <t>2020.5.7</t>
  </si>
  <si>
    <t>螺纹钢及圆钢</t>
  </si>
  <si>
    <t>重开发票</t>
  </si>
  <si>
    <t>2020.5.8</t>
  </si>
  <si>
    <t>机械费</t>
  </si>
  <si>
    <t>护栏</t>
  </si>
  <si>
    <t>缺货单</t>
  </si>
  <si>
    <t>会同县瑞达运输有限公司</t>
  </si>
  <si>
    <t>水泥765.5吨</t>
  </si>
  <si>
    <t>代开</t>
  </si>
  <si>
    <t>何昕（代开苗木发票）</t>
  </si>
  <si>
    <t>怀化西南交通工程安装有限公司</t>
  </si>
  <si>
    <t>标线施工</t>
  </si>
  <si>
    <t>缺结算单</t>
  </si>
  <si>
    <t>专户支取差旅费</t>
  </si>
  <si>
    <t>公司</t>
  </si>
  <si>
    <t>公司借款</t>
  </si>
  <si>
    <t>护栏款</t>
  </si>
  <si>
    <t>会同华中建材物资经营运输部</t>
  </si>
  <si>
    <t>(波形护栏)</t>
  </si>
  <si>
    <t>何昕(小桂花树)</t>
  </si>
  <si>
    <t>(沙石)</t>
  </si>
  <si>
    <t>2021年元月</t>
  </si>
  <si>
    <t>普代</t>
  </si>
  <si>
    <t>唐正安</t>
  </si>
  <si>
    <t>工程服务</t>
  </si>
  <si>
    <t>会同华中建材物资经营运输部(碎石)</t>
  </si>
  <si>
    <t>彭永琳（土工格栅）</t>
  </si>
  <si>
    <t>何昕（苗木）</t>
  </si>
  <si>
    <t>会同瑞达运输有限公司   （水泥款）</t>
  </si>
  <si>
    <t>农民工工资</t>
  </si>
  <si>
    <t>要扣利息</t>
  </si>
  <si>
    <t>还公司借款</t>
  </si>
  <si>
    <t>清州县华安公路设施工程队（谢荣华）</t>
  </si>
  <si>
    <t>田易阳</t>
  </si>
  <si>
    <t>黄支良（小工）</t>
  </si>
  <si>
    <t>姜维康</t>
  </si>
  <si>
    <t>水稳包工</t>
  </si>
  <si>
    <t>明红20000、梁玉明10000、周洪春3000、明优良1200、陈端友7300、杨秀成7300、明优华1000、明远谱2000、</t>
  </si>
  <si>
    <t>工资</t>
  </si>
  <si>
    <t>怀化市湖天湘怀机电加工厂（收款人：向纯钦）</t>
  </si>
  <si>
    <t>立柱定金</t>
  </si>
  <si>
    <t xml:space="preserve"> 经济开发区怀欣德广告材料经部（收款人：王湘平）</t>
  </si>
  <si>
    <t>牌面定金</t>
  </si>
  <si>
    <t>工资表</t>
  </si>
  <si>
    <t>马兰辉</t>
  </si>
  <si>
    <t>有票零星支出</t>
  </si>
  <si>
    <t>无票零星支出</t>
  </si>
  <si>
    <t>昌达公司</t>
  </si>
  <si>
    <t>还借款</t>
  </si>
  <si>
    <t>明红</t>
  </si>
  <si>
    <t>粟斌文</t>
  </si>
  <si>
    <t>粟四海</t>
  </si>
  <si>
    <t>谭小赵</t>
  </si>
  <si>
    <t>高文静</t>
  </si>
  <si>
    <t>水稳款</t>
  </si>
  <si>
    <t>路肩水沟款</t>
  </si>
  <si>
    <t>李显友</t>
  </si>
  <si>
    <t>路面标线未支</t>
  </si>
  <si>
    <t>鲁蛮（混合砂）</t>
  </si>
  <si>
    <t>杨桂娥（广告牌）</t>
  </si>
  <si>
    <t>肖体跃（挖机）</t>
  </si>
  <si>
    <t>饶合军（挖机）</t>
  </si>
  <si>
    <t>文家跳（沙石诉讼）</t>
  </si>
  <si>
    <t>黄铁明（运费）</t>
  </si>
  <si>
    <t>安徽安泰达律师事务所</t>
  </si>
  <si>
    <t>律师费</t>
  </si>
  <si>
    <t>诉讼沥清款</t>
  </si>
  <si>
    <t>怀化天地人律师费</t>
  </si>
  <si>
    <t>会同县精诚亮化工程有限公司</t>
  </si>
  <si>
    <t>标牌</t>
  </si>
  <si>
    <t>智宏公司</t>
  </si>
  <si>
    <t>马兰辉（其中22276元无票费用）</t>
  </si>
  <si>
    <t>会同县广业建材有限公司</t>
  </si>
  <si>
    <t>怀化市公路桥梁试验检测有限公司</t>
  </si>
  <si>
    <t>杨芳凯</t>
  </si>
  <si>
    <t>邹序掌、向九花</t>
  </si>
  <si>
    <t>审核中</t>
  </si>
  <si>
    <t>暂扣</t>
  </si>
  <si>
    <t>法务诉讼赔偿货款240万，2022.12.29转邮储宁德蕉城户</t>
  </si>
  <si>
    <t>代垫</t>
  </si>
  <si>
    <t>行政部车辆费：皖A29759车辆 2024年7月20日 -7月24日 姚明、李良去会同项目办理业务</t>
  </si>
  <si>
    <t>魏梦雨报销案件受理费（怀化西南交通建设工程施工合同纠纷一案）</t>
  </si>
  <si>
    <t>2024.5.10-2024.5.11马宁去项目办理竣工验收事项，发生火车票787元，加油费300元，过路费123元，餐饮补助1人2天共140元</t>
  </si>
  <si>
    <t>2024.4.28-2024.5.1马宁去项目办理交工事项，发生火车票966元，住宿1人2天共236元，餐补1人3天共210元，打的费120元</t>
  </si>
  <si>
    <t>2024.3.8因为S343会同翁江至鲁冲公路改建工程第五合同段交竣工检测费用支出3000元。</t>
  </si>
  <si>
    <t>2024.1.29-2024.1.31姚明去会同县参加庭审，处理王名杰协助执行扣划事宜，往返高铁票906元，住宿费278元，餐补2天共140元，出差补助3天共240元，市内交通费114.17元。</t>
  </si>
  <si>
    <t>2024.1.21-2024.1.31胡文明和明更生办理计量、交工资料盖章事项，发生高铁票906元；餐费1180元，因用车发生的加油费1111元，过路费148元，市内交通费56.39元；住宿费1人10天共1136元。</t>
  </si>
  <si>
    <t>2024年1月29日请梁主席吃饭240元，2024年1月23日请业主张家新吃饭275元，2024年1月25日请监理吃饭220元，买烟200元。</t>
  </si>
  <si>
    <t xml:space="preserve">沙建2023.12.13去项目办理交工验收准备工作项目零星支出（ 标线维修 7650+波形护栏维修 3500+加油3195）   </t>
  </si>
  <si>
    <t>沙建去项目办理交工验收准备工作差旅费（2023.12.13淮南-合肥 自驾来回150KM*1=150+12.14合肥-怀化  高铁455+2023.12.25怀化-合肥高铁 452.5+住宿1188+市内交通 90+餐补12*70+出差补助12*80=4135.5）</t>
  </si>
  <si>
    <t>姚明去项目办理交工和被扣划240w事宜（2023.10.9-2023.10.11合肥-怀化往返车票 950+住宿278+市内车费145.55+出差补助240+餐补210=1823.55）</t>
  </si>
  <si>
    <t xml:space="preserve">2023.10.8/2023.10.21项目催交工及拨付款项 高铁905+住宿1300+餐费1015（2人13天）+加油费 780+过路费123+市内通行132.42+快递费20.7=4276.12
 </t>
  </si>
  <si>
    <t xml:space="preserve">S343会同翁江至鲁冲公路改建工程A5标段招待费如下：1、2023年9月19日车坪桥检测招待质检站及业主送礼1500+加油费200
 </t>
  </si>
  <si>
    <t>S343会同翁江至鲁冲公路改建工程A5标段招待费如下：1、2023年9月19日车坪桥检测招待质检站及业主2300 
2、2023年10月9日项目上招待业主及养护股领导请吃便饭360
3、2023年10月10日与姚明一起招待业主及指挥部人员，催交工及车坪桥尾款1200
4、2023年10月18日招待局领导及指挥部人员上项目检查吃便饭650</t>
  </si>
  <si>
    <t>按中标价1.2%扣除全部管理费</t>
  </si>
  <si>
    <t>项目签订收尾工程合同（7.13合肥-怀化 高铁490.5+8.8怀化-合肥 高铁 737+8.20合肥-怀化 高铁452.5+住宿300+市内车费 169.29+餐费 2720）</t>
  </si>
  <si>
    <t>2023.7.20 业主，监理 ，设计到现场确定桥面铺装方案招待费用</t>
  </si>
  <si>
    <t>胡文明报销项目差旅费（6.8-7.7合肥-怀化往来车费 高铁 2096+住宿 2703+换电瓶 300+6.8-7.7餐费2人 3000+加油费 2877+过路费 264+市内车费138.12）</t>
  </si>
  <si>
    <t>胡文明报销项目招待费（6.10请监理吃饭，6.19请设计业主吃饭，6.29请财评、业主吃饭费用）</t>
  </si>
  <si>
    <t>刘海潮报销去项目办理合同盖章A3,A4差旅费(6.7-6.10  合肥-会同 往返高铁 908+餐补  250+ 出差补助 320+A4彩色复印 29+市内车费  7+住宿 398）</t>
  </si>
  <si>
    <t>胡文明报销与明更生出差项目签订收尾工程合同 5.22-5.27怀化-合肥往返高铁  905+住宿费 400+车辆维修费 730（明更生车）+餐费800+加油费  797（明更生车）+ 过路费 244（明更生车）+市内通行费  77.15</t>
  </si>
  <si>
    <t>高翔报销去会同办理路面维修谈判差旅费（5.6合肥-怀化 高铁 453+5.7怀化-合肥 高铁 906+市内车费 20+餐费 84+补助30）</t>
  </si>
  <si>
    <t>姚明报销陪同马宁去项目处理交工工作（3.20-3.22合肥-怀化高铁 958.5+市内打车费 204.86+餐补 1*3*70）</t>
  </si>
  <si>
    <t>姚明报销陪同王总去会同项目处理交工工作差旅费（5.5合肥-长沙 高铁 300.5+5.5长沙-怀化 高铁 152.5+5.7怀化-长沙 高铁 152.5+5.7长沙-合肥 高铁 480.5+市内打车费  152.12+法院快递费 42+油费477+餐饮费招待1天166+餐补2天1人110）</t>
  </si>
  <si>
    <t>马宁报销2023.3.20-2023.3.25去S343会同翁江至鲁冲公路改建工程第五标段办理扫尾队伍选择（3.20合肥-怀化 高铁451.5+3.25怀化-合肥 高铁452.5+住宿费1016+市内交通20+会同-怀化往返加油费420+餐饮1066）</t>
  </si>
  <si>
    <t>马宁报销去项目办理竣工验收事宜差旅费（2023.3.14合肥南-怀化 高铁 1359+2023.3.16怀化-合肥 高铁1375.5+市内出租车 23+餐饮费556+1745+378+120+加油费500+240（合作人私人车加油）+住宿费4人2天 1391）</t>
  </si>
  <si>
    <t>扣</t>
  </si>
  <si>
    <t>2023.01.01~2023.03.31日印章费</t>
  </si>
  <si>
    <t>项目招待费（现金红包）</t>
  </si>
  <si>
    <t>2022.11.20~2022.11.24姚明送朱总一行三人去会同项目办事，车费2547公里*2元</t>
  </si>
  <si>
    <t>2022.11.20姚明、朱大金、张明辉、吴泽敏去项目处理、协商问题 市内车费50.29+住宿费1532+其他570+出差补助2*4*70+4*30=2832.29实报2832元</t>
  </si>
  <si>
    <t>湖南鼎晟公司注销税务罚款</t>
  </si>
  <si>
    <t>手续费</t>
  </si>
  <si>
    <t>姚明去会同参加开庭。2022.2.24合肥-武汉高铁1335.5元；2.24武汉-怀化高铁318.5元；2.25怀化-邵阳高铁120元；2.25邵阳-长沙高铁81.5元；2.25长沙-合肥高铁300元；市内车费82.04元；住宿费159元；补助2天*70=140元</t>
  </si>
  <si>
    <t>无票费用按5% 扣税</t>
  </si>
  <si>
    <t>2022.03.17-2022.03.18 一般户销户</t>
  </si>
  <si>
    <t>2笔付款</t>
  </si>
  <si>
    <t>王童去会同项目销户。2022.3.17怀化-会同大巴60，3.18怀化-合肥高铁452，补助70*2天，市内车费40，住宿费190.</t>
  </si>
  <si>
    <t>8笔付款</t>
  </si>
  <si>
    <t>马兰辉经手零星费用无票5%税金</t>
  </si>
  <si>
    <t>2021.01.01~2022.12.31日印章费，1000元/月</t>
  </si>
  <si>
    <t>2022.01.29日支付会同华中建材物资经营运输部手续费</t>
  </si>
  <si>
    <t>2021.12.3马兰辉回公司高铁车费907，核酸检测40，车费206</t>
  </si>
  <si>
    <t>2021.10.24姚明参加法院开庭合肥-武汉高铁133.5，武汉-怀化高铁318.5,10.25怀化-合肥高铁452.5，市内车费158，住宿费462.94，补助70*2天</t>
  </si>
  <si>
    <t>2021.09.23~2021.12.23日三个月驻地费，一个月12000元</t>
  </si>
  <si>
    <t>300万借款利息720241.84元减去3月25日预收295039.01元，本次再扣425202.83元。</t>
  </si>
  <si>
    <t>2021.11.7姚明参加洪江市法院开庭，合肥-长沙高铁302，,1.8长沙-怀化高铁152.5，怀化-长沙高铁152.5，长沙-武汉高铁107.5,11.9武汉-合肥高铁133.5，市内车费92.27，住宿费131，核酸检测67，补助3天*70</t>
  </si>
  <si>
    <t>2021.9.23姚明、朱大金、马兰辉去项目处理遗留问题。合肥-怀化高铁452.5*2人；9.25怀化-武汉高铁318.5；武汉-合肥高铁133.5,；市内车费97.72，补助70元*3人*1天+70*1天</t>
  </si>
  <si>
    <t xml:space="preserve"> </t>
  </si>
  <si>
    <t>差旅费+100手续费</t>
  </si>
  <si>
    <t>管理费1.2%</t>
  </si>
  <si>
    <t>300万借款截止21.3.25日利息</t>
  </si>
  <si>
    <t>附计算截图</t>
  </si>
  <si>
    <t>项目印章费2020.7.31-2020.12.31</t>
  </si>
  <si>
    <t>印章费（2019.08-2020.07）</t>
  </si>
  <si>
    <t>管理费（20-1-27及以前，已扣齐）</t>
  </si>
  <si>
    <t>14次</t>
  </si>
  <si>
    <t>13次</t>
  </si>
  <si>
    <t>12次</t>
  </si>
  <si>
    <t>10次</t>
  </si>
  <si>
    <t>管理费</t>
  </si>
  <si>
    <t>9次</t>
  </si>
  <si>
    <t>退</t>
  </si>
  <si>
    <t>之前暂扣企税</t>
  </si>
  <si>
    <t>沙建驻地费</t>
  </si>
  <si>
    <t>企税（视同开票，成本不够）</t>
  </si>
  <si>
    <t>8/9次</t>
  </si>
  <si>
    <t>6次</t>
  </si>
  <si>
    <t>印花税及水利基金（2019.11月开票）</t>
  </si>
  <si>
    <t>企税(成本不够暂扣）</t>
  </si>
  <si>
    <t>第十次</t>
  </si>
  <si>
    <t>其他</t>
  </si>
  <si>
    <t xml:space="preserve">退 </t>
  </si>
  <si>
    <t>代扣沙健工资（19.年1-6月份）</t>
  </si>
  <si>
    <t>暂不扣</t>
  </si>
  <si>
    <t>预留</t>
  </si>
  <si>
    <t>损失准备金1%</t>
  </si>
  <si>
    <t>印花税及水利基金</t>
  </si>
  <si>
    <t>代扣沙健工资（18.年1-12月份）</t>
  </si>
  <si>
    <t>第八次</t>
  </si>
  <si>
    <t>第七次</t>
  </si>
  <si>
    <t>第六次</t>
  </si>
  <si>
    <t>代办费</t>
  </si>
  <si>
    <t>第四次</t>
  </si>
  <si>
    <t>前8次总计</t>
  </si>
  <si>
    <t>可支付金额</t>
  </si>
  <si>
    <t>公司代缴税金：</t>
  </si>
  <si>
    <t>税种</t>
  </si>
  <si>
    <t>税额</t>
  </si>
  <si>
    <t>17.12月-18.9月开票扣税</t>
  </si>
  <si>
    <r>
      <rPr>
        <b/>
        <sz val="9"/>
        <color theme="1"/>
        <rFont val="宋体"/>
        <charset val="134"/>
      </rPr>
      <t>1</t>
    </r>
    <r>
      <rPr>
        <sz val="9"/>
        <color theme="1"/>
        <rFont val="宋体"/>
        <charset val="134"/>
      </rPr>
      <t>9年5月开票扣税</t>
    </r>
  </si>
  <si>
    <t>19年11月开票扣税</t>
  </si>
  <si>
    <r>
      <t>备注：</t>
    </r>
    <r>
      <rPr>
        <sz val="9"/>
        <color theme="1"/>
        <rFont val="Calibri"/>
        <charset val="134"/>
      </rPr>
      <t>①</t>
    </r>
    <r>
      <rPr>
        <sz val="9"/>
        <color theme="1"/>
        <rFont val="宋体"/>
        <charset val="134"/>
      </rPr>
      <t>补录到款，</t>
    </r>
    <r>
      <rPr>
        <sz val="9"/>
        <color theme="1"/>
        <rFont val="Calibri"/>
        <charset val="134"/>
      </rPr>
      <t>②</t>
    </r>
    <r>
      <rPr>
        <sz val="9"/>
        <color theme="1"/>
        <rFont val="宋体"/>
        <charset val="134"/>
      </rPr>
      <t>-</t>
    </r>
    <r>
      <rPr>
        <sz val="9"/>
        <color theme="1"/>
        <rFont val="Calibri"/>
        <charset val="134"/>
      </rPr>
      <t>③</t>
    </r>
    <r>
      <rPr>
        <sz val="9"/>
        <color theme="1"/>
        <rFont val="宋体"/>
        <charset val="134"/>
      </rPr>
      <t>补录付款</t>
    </r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</si>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</sst>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0.00_ "/>
    <numFmt numFmtId="178" formatCode="#,##0.00_ "/>
    <numFmt numFmtId="179" formatCode="yyyy&quot;年&quot;m&quot;月&quot;;@"/>
    <numFmt numFmtId="180" formatCode="#,##0_ "/>
  </numFmts>
  <fonts count="39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</font>
    <font>
      <b/>
      <sz val="9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b/>
      <sz val="9"/>
      <name val="Microsoft YaHei"/>
      <charset val="134"/>
    </font>
    <font>
      <sz val="9"/>
      <name val="Microsoft YaHei"/>
      <charset val="134"/>
    </font>
    <font>
      <sz val="9"/>
      <color rgb="FF00438A"/>
      <name val="Microsoft YaHei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9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8" borderId="14" applyNumberFormat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27" fillId="9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5" fillId="0" borderId="0">
      <protection locked="0"/>
    </xf>
  </cellStyleXfs>
  <cellXfs count="178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78" fontId="2" fillId="0" borderId="0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0" xfId="0" applyNumberFormat="1" applyFont="1" applyBorder="1" applyAlignment="1">
      <alignment horizontal="center"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vertical="center"/>
    </xf>
    <xf numFmtId="43" fontId="2" fillId="0" borderId="2" xfId="1" applyFont="1" applyFill="1" applyBorder="1" applyAlignment="1">
      <alignment vertical="center"/>
    </xf>
    <xf numFmtId="178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vertical="center"/>
    </xf>
    <xf numFmtId="176" fontId="2" fillId="0" borderId="3" xfId="0" applyNumberFormat="1" applyFont="1" applyBorder="1" applyAlignment="1">
      <alignment horizontal="left" vertical="center"/>
    </xf>
    <xf numFmtId="177" fontId="1" fillId="0" borderId="2" xfId="0" applyNumberFormat="1" applyFont="1" applyBorder="1" applyAlignment="1">
      <alignment vertical="center"/>
    </xf>
    <xf numFmtId="178" fontId="2" fillId="0" borderId="2" xfId="0" applyNumberFormat="1" applyFont="1" applyFill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9" fontId="2" fillId="0" borderId="2" xfId="3" applyFont="1" applyBorder="1" applyAlignment="1">
      <alignment horizontal="center" vertical="center"/>
    </xf>
    <xf numFmtId="9" fontId="2" fillId="0" borderId="2" xfId="3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horizontal="center" vertical="center"/>
    </xf>
    <xf numFmtId="9" fontId="2" fillId="0" borderId="2" xfId="3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vertical="center"/>
    </xf>
    <xf numFmtId="177" fontId="4" fillId="0" borderId="2" xfId="0" applyNumberFormat="1" applyFont="1" applyBorder="1" applyAlignment="1">
      <alignment vertical="center"/>
    </xf>
    <xf numFmtId="178" fontId="4" fillId="0" borderId="2" xfId="0" applyNumberFormat="1" applyFont="1" applyBorder="1" applyAlignment="1">
      <alignment vertical="center"/>
    </xf>
    <xf numFmtId="177" fontId="4" fillId="0" borderId="2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9" fontId="1" fillId="0" borderId="2" xfId="3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vertical="center"/>
    </xf>
    <xf numFmtId="177" fontId="3" fillId="0" borderId="1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left" vertical="center"/>
    </xf>
    <xf numFmtId="177" fontId="2" fillId="0" borderId="4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left" vertical="center"/>
    </xf>
    <xf numFmtId="176" fontId="2" fillId="0" borderId="0" xfId="0" applyNumberFormat="1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7" fontId="6" fillId="2" borderId="2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177" fontId="7" fillId="3" borderId="2" xfId="0" applyNumberFormat="1" applyFont="1" applyFill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77" fontId="2" fillId="0" borderId="0" xfId="0" applyNumberFormat="1" applyFont="1" applyFill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0" fontId="2" fillId="0" borderId="2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horizontal="left" vertical="center"/>
    </xf>
    <xf numFmtId="178" fontId="2" fillId="0" borderId="0" xfId="0" applyNumberFormat="1" applyFont="1" applyBorder="1" applyAlignment="1">
      <alignment horizontal="left" vertical="center"/>
    </xf>
    <xf numFmtId="10" fontId="4" fillId="0" borderId="2" xfId="0" applyNumberFormat="1" applyFont="1" applyFill="1" applyBorder="1" applyAlignment="1">
      <alignment horizontal="left" vertical="center"/>
    </xf>
    <xf numFmtId="177" fontId="2" fillId="0" borderId="2" xfId="0" applyNumberFormat="1" applyFont="1" applyFill="1" applyBorder="1" applyAlignment="1">
      <alignment horizontal="center" vertical="center"/>
    </xf>
    <xf numFmtId="10" fontId="2" fillId="0" borderId="2" xfId="0" applyNumberFormat="1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7" fontId="2" fillId="4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9" fontId="1" fillId="0" borderId="6" xfId="0" applyNumberFormat="1" applyFont="1" applyBorder="1" applyAlignment="1">
      <alignment horizontal="center" vertical="center"/>
    </xf>
    <xf numFmtId="179" fontId="1" fillId="0" borderId="7" xfId="0" applyNumberFormat="1" applyFont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/>
    </xf>
    <xf numFmtId="180" fontId="1" fillId="0" borderId="2" xfId="0" applyNumberFormat="1" applyFont="1" applyFill="1" applyBorder="1" applyAlignment="1">
      <alignment horizontal="center" vertical="center"/>
    </xf>
    <xf numFmtId="177" fontId="1" fillId="4" borderId="2" xfId="0" applyNumberFormat="1" applyFont="1" applyFill="1" applyBorder="1" applyAlignment="1">
      <alignment horizontal="center" vertical="center"/>
    </xf>
    <xf numFmtId="178" fontId="1" fillId="4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Border="1" applyAlignment="1">
      <alignment vertical="center"/>
    </xf>
    <xf numFmtId="0" fontId="1" fillId="0" borderId="2" xfId="0" applyNumberFormat="1" applyFont="1" applyBorder="1" applyAlignment="1">
      <alignment horizontal="left" vertical="center"/>
    </xf>
    <xf numFmtId="177" fontId="5" fillId="4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178" fontId="6" fillId="0" borderId="2" xfId="49" applyNumberFormat="1" applyFont="1" applyFill="1" applyBorder="1" applyAlignment="1" applyProtection="1">
      <alignment horizontal="left" vertical="center" wrapText="1"/>
    </xf>
    <xf numFmtId="0" fontId="1" fillId="0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176" fontId="1" fillId="0" borderId="6" xfId="0" applyNumberFormat="1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  <xf numFmtId="176" fontId="1" fillId="2" borderId="6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178" fontId="1" fillId="0" borderId="2" xfId="0" applyNumberFormat="1" applyFont="1" applyFill="1" applyBorder="1" applyAlignment="1" applyProtection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/>
    </xf>
    <xf numFmtId="178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vertical="center"/>
    </xf>
    <xf numFmtId="178" fontId="1" fillId="0" borderId="2" xfId="0" applyNumberFormat="1" applyFont="1" applyFill="1" applyBorder="1" applyAlignment="1" applyProtection="1">
      <alignment horizontal="center" vertical="center" wrapText="1"/>
    </xf>
    <xf numFmtId="178" fontId="5" fillId="0" borderId="2" xfId="0" applyNumberFormat="1" applyFont="1" applyFill="1" applyBorder="1" applyAlignment="1" applyProtection="1">
      <alignment horizontal="center" vertical="center" wrapText="1"/>
    </xf>
    <xf numFmtId="178" fontId="1" fillId="3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/>
    <xf numFmtId="0" fontId="1" fillId="0" borderId="0" xfId="0" applyFont="1" applyFill="1" applyAlignment="1">
      <alignment vertical="center"/>
    </xf>
    <xf numFmtId="0" fontId="11" fillId="0" borderId="2" xfId="0" applyFont="1" applyBorder="1"/>
    <xf numFmtId="0" fontId="12" fillId="0" borderId="2" xfId="0" applyFont="1" applyBorder="1"/>
    <xf numFmtId="0" fontId="13" fillId="0" borderId="9" xfId="0" applyFont="1" applyFill="1" applyBorder="1" applyAlignment="1" applyProtection="1">
      <alignment horizontal="center" vertical="center"/>
    </xf>
    <xf numFmtId="0" fontId="13" fillId="0" borderId="9" xfId="0" applyFont="1" applyFill="1" applyBorder="1" applyAlignment="1" applyProtection="1">
      <alignment horizontal="left" vertical="center"/>
    </xf>
    <xf numFmtId="176" fontId="1" fillId="2" borderId="2" xfId="0" applyNumberFormat="1" applyFont="1" applyFill="1" applyBorder="1" applyAlignment="1">
      <alignment horizontal="center" vertical="center"/>
    </xf>
    <xf numFmtId="176" fontId="2" fillId="4" borderId="2" xfId="0" applyNumberFormat="1" applyFont="1" applyFill="1" applyBorder="1" applyAlignment="1">
      <alignment horizontal="center" vertical="center"/>
    </xf>
    <xf numFmtId="178" fontId="6" fillId="5" borderId="7" xfId="49" applyNumberFormat="1" applyFont="1" applyFill="1" applyBorder="1" applyAlignment="1" applyProtection="1">
      <alignment horizontal="left" vertical="center" wrapText="1" shrinkToFit="1"/>
    </xf>
    <xf numFmtId="178" fontId="6" fillId="2" borderId="2" xfId="49" applyNumberFormat="1" applyFont="1" applyFill="1" applyBorder="1" applyAlignment="1" applyProtection="1">
      <alignment horizontal="left" vertical="center" wrapText="1"/>
    </xf>
    <xf numFmtId="0" fontId="1" fillId="4" borderId="2" xfId="0" applyNumberFormat="1" applyFont="1" applyFill="1" applyBorder="1" applyAlignment="1">
      <alignment horizontal="left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1" fillId="4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77" fontId="4" fillId="2" borderId="2" xfId="0" applyNumberFormat="1" applyFont="1" applyFill="1" applyBorder="1" applyAlignment="1">
      <alignment vertical="center"/>
    </xf>
    <xf numFmtId="0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178" fontId="4" fillId="0" borderId="0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178" fontId="4" fillId="0" borderId="0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vertical="center"/>
    </xf>
    <xf numFmtId="177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Fill="1" applyBorder="1" applyAlignment="1">
      <alignment horizontal="right" vertical="center"/>
    </xf>
    <xf numFmtId="176" fontId="4" fillId="0" borderId="2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2" xfId="0" applyNumberFormat="1" applyFont="1" applyBorder="1" applyAlignment="1">
      <alignment horizontal="left" vertical="center"/>
    </xf>
    <xf numFmtId="10" fontId="4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10" fontId="14" fillId="3" borderId="0" xfId="0" applyNumberFormat="1" applyFont="1" applyFill="1" applyBorder="1" applyAlignment="1">
      <alignment vertical="center"/>
    </xf>
    <xf numFmtId="10" fontId="15" fillId="3" borderId="0" xfId="0" applyNumberFormat="1" applyFont="1" applyFill="1" applyBorder="1" applyAlignment="1">
      <alignment vertical="center"/>
    </xf>
    <xf numFmtId="10" fontId="2" fillId="3" borderId="0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57150</xdr:colOff>
      <xdr:row>0</xdr:row>
      <xdr:rowOff>635</xdr:rowOff>
    </xdr:from>
    <xdr:to>
      <xdr:col>22</xdr:col>
      <xdr:colOff>0</xdr:colOff>
      <xdr:row>27</xdr:row>
      <xdr:rowOff>45720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868650" y="635"/>
          <a:ext cx="4476750" cy="6267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176</xdr:row>
      <xdr:rowOff>0</xdr:rowOff>
    </xdr:from>
    <xdr:to>
      <xdr:col>27</xdr:col>
      <xdr:colOff>276225</xdr:colOff>
      <xdr:row>197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383125" y="40283765"/>
          <a:ext cx="6667500" cy="4953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29</xdr:row>
      <xdr:rowOff>0</xdr:rowOff>
    </xdr:from>
    <xdr:to>
      <xdr:col>11</xdr:col>
      <xdr:colOff>1028700</xdr:colOff>
      <xdr:row>30</xdr:row>
      <xdr:rowOff>19050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906000" y="6679565"/>
          <a:ext cx="10287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332</xdr:row>
      <xdr:rowOff>0</xdr:rowOff>
    </xdr:from>
    <xdr:to>
      <xdr:col>10</xdr:col>
      <xdr:colOff>247650</xdr:colOff>
      <xdr:row>335</xdr:row>
      <xdr:rowOff>85725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420100" y="75945365"/>
          <a:ext cx="1181100" cy="771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60"/>
  <sheetViews>
    <sheetView tabSelected="1" topLeftCell="A29" workbookViewId="0">
      <selection activeCell="M336" sqref="M336"/>
    </sheetView>
  </sheetViews>
  <sheetFormatPr defaultColWidth="9" defaultRowHeight="11.25"/>
  <cols>
    <col min="1" max="1" width="10.75" style="3" customWidth="1"/>
    <col min="2" max="2" width="13.125" style="4" customWidth="1"/>
    <col min="3" max="3" width="6" style="5" customWidth="1"/>
    <col min="4" max="4" width="13.375" style="6" customWidth="1"/>
    <col min="5" max="5" width="6" style="6" customWidth="1"/>
    <col min="6" max="6" width="13.125" style="7" customWidth="1"/>
    <col min="7" max="7" width="19.375" style="6" customWidth="1"/>
    <col min="8" max="8" width="13.75" style="5" customWidth="1"/>
    <col min="9" max="9" width="15" style="8" customWidth="1"/>
    <col min="10" max="10" width="12.25" style="9" customWidth="1"/>
    <col min="11" max="11" width="7.25" style="9" customWidth="1"/>
    <col min="12" max="12" width="20.5" style="9" customWidth="1"/>
    <col min="13" max="13" width="31.5" style="10" customWidth="1"/>
    <col min="14" max="15" width="12.75" style="11" customWidth="1"/>
    <col min="16" max="16" width="6" style="11" customWidth="1"/>
    <col min="17" max="17" width="5.625" style="11" customWidth="1"/>
    <col min="18" max="18" width="9" style="11"/>
    <col min="19" max="19" width="9.75" style="11" customWidth="1"/>
    <col min="20" max="21" width="9" style="11"/>
    <col min="22" max="22" width="11.125" style="11" customWidth="1"/>
    <col min="23" max="16384" width="9" style="11"/>
  </cols>
  <sheetData>
    <row r="1" ht="21.95" customHeight="1" spans="1:15">
      <c r="A1" s="12" t="s">
        <v>0</v>
      </c>
      <c r="B1" s="12"/>
      <c r="C1" s="12"/>
      <c r="D1" s="13"/>
      <c r="E1" s="13"/>
      <c r="F1" s="14"/>
      <c r="G1" s="15"/>
      <c r="H1" s="12"/>
      <c r="I1" s="54"/>
      <c r="J1" s="12"/>
      <c r="K1" s="25"/>
      <c r="L1" s="25"/>
      <c r="M1" s="55"/>
      <c r="N1" s="25"/>
      <c r="O1" s="25"/>
    </row>
    <row r="2" ht="18" customHeight="1" spans="1:15">
      <c r="A2" s="16" t="s">
        <v>1</v>
      </c>
      <c r="B2" s="17">
        <v>42339</v>
      </c>
      <c r="C2" s="18" t="s">
        <v>2</v>
      </c>
      <c r="D2" s="19">
        <v>33330642.25</v>
      </c>
      <c r="E2" s="20" t="s">
        <v>3</v>
      </c>
      <c r="F2" s="21" t="s">
        <v>4</v>
      </c>
      <c r="G2" s="20" t="s">
        <v>5</v>
      </c>
      <c r="H2" s="22" t="s">
        <v>6</v>
      </c>
      <c r="I2" s="56"/>
      <c r="J2" s="57"/>
      <c r="K2" s="58"/>
      <c r="L2" s="58"/>
      <c r="M2" s="55"/>
      <c r="N2" s="25"/>
      <c r="O2" s="25"/>
    </row>
    <row r="3" ht="18" customHeight="1" spans="1:15">
      <c r="A3" s="16" t="s">
        <v>7</v>
      </c>
      <c r="B3" s="23"/>
      <c r="C3" s="18" t="s">
        <v>8</v>
      </c>
      <c r="D3" s="24"/>
      <c r="H3" s="25"/>
      <c r="I3" s="59"/>
      <c r="J3" s="25"/>
      <c r="K3" s="25"/>
      <c r="L3" s="25"/>
      <c r="M3" s="55"/>
      <c r="N3" s="25"/>
      <c r="O3" s="25"/>
    </row>
    <row r="4" ht="18" customHeight="1" spans="1:15">
      <c r="A4" s="3" t="s">
        <v>9</v>
      </c>
      <c r="H4" s="25"/>
      <c r="I4" s="59"/>
      <c r="J4" s="25"/>
      <c r="K4" s="25"/>
      <c r="L4" s="25"/>
      <c r="M4" s="55"/>
      <c r="N4" s="25"/>
      <c r="O4" s="25"/>
    </row>
    <row r="5" ht="18" customHeight="1" spans="1:12">
      <c r="A5" s="26" t="s">
        <v>10</v>
      </c>
      <c r="B5" s="27" t="s">
        <v>11</v>
      </c>
      <c r="C5" s="26" t="s">
        <v>12</v>
      </c>
      <c r="D5" s="28"/>
      <c r="E5" s="28" t="s">
        <v>13</v>
      </c>
      <c r="F5" s="29"/>
      <c r="G5" s="28" t="s">
        <v>14</v>
      </c>
      <c r="H5" s="30" t="s">
        <v>15</v>
      </c>
      <c r="I5" s="27"/>
      <c r="J5" s="30"/>
      <c r="K5" s="60" t="s">
        <v>16</v>
      </c>
      <c r="L5" s="60"/>
    </row>
    <row r="6" ht="18" customHeight="1" spans="1:12">
      <c r="A6" s="26"/>
      <c r="B6" s="27"/>
      <c r="C6" s="26" t="s">
        <v>17</v>
      </c>
      <c r="D6" s="28" t="s">
        <v>18</v>
      </c>
      <c r="E6" s="28" t="s">
        <v>17</v>
      </c>
      <c r="F6" s="29" t="s">
        <v>18</v>
      </c>
      <c r="G6" s="28"/>
      <c r="H6" s="30" t="s">
        <v>19</v>
      </c>
      <c r="I6" s="27" t="s">
        <v>20</v>
      </c>
      <c r="J6" s="30" t="s">
        <v>21</v>
      </c>
      <c r="K6" s="61" t="s">
        <v>22</v>
      </c>
      <c r="L6" s="61" t="s">
        <v>23</v>
      </c>
    </row>
    <row r="7" ht="18" customHeight="1" spans="1:13">
      <c r="A7" s="26"/>
      <c r="B7" s="27"/>
      <c r="C7" s="26"/>
      <c r="D7" s="28"/>
      <c r="E7" s="28"/>
      <c r="F7" s="29"/>
      <c r="G7" s="28"/>
      <c r="H7" s="31" t="s">
        <v>24</v>
      </c>
      <c r="I7" s="62">
        <v>192933.65</v>
      </c>
      <c r="J7" s="31" t="s">
        <v>25</v>
      </c>
      <c r="K7" s="63">
        <v>4</v>
      </c>
      <c r="L7" s="63" t="s">
        <v>26</v>
      </c>
      <c r="M7" s="64" t="s">
        <v>27</v>
      </c>
    </row>
    <row r="8" ht="18" customHeight="1" spans="1:13">
      <c r="A8" s="26"/>
      <c r="B8" s="27"/>
      <c r="C8" s="26"/>
      <c r="D8" s="28"/>
      <c r="E8" s="28"/>
      <c r="F8" s="29"/>
      <c r="G8" s="28"/>
      <c r="H8" s="31">
        <v>2017.1</v>
      </c>
      <c r="I8" s="65">
        <v>114682</v>
      </c>
      <c r="J8" s="31" t="s">
        <v>28</v>
      </c>
      <c r="K8" s="63">
        <v>5</v>
      </c>
      <c r="L8" s="63" t="s">
        <v>26</v>
      </c>
      <c r="M8" s="64" t="s">
        <v>29</v>
      </c>
    </row>
    <row r="9" ht="18" customHeight="1" spans="1:13">
      <c r="A9" s="26"/>
      <c r="B9" s="27"/>
      <c r="C9" s="26"/>
      <c r="D9" s="28"/>
      <c r="E9" s="28"/>
      <c r="F9" s="29"/>
      <c r="G9" s="28"/>
      <c r="H9" s="32">
        <v>43388</v>
      </c>
      <c r="I9" s="66">
        <v>50000</v>
      </c>
      <c r="J9" s="31" t="s">
        <v>30</v>
      </c>
      <c r="K9" s="63">
        <v>1</v>
      </c>
      <c r="L9" s="63" t="s">
        <v>26</v>
      </c>
      <c r="M9" s="64"/>
    </row>
    <row r="10" ht="18" customHeight="1" spans="1:13">
      <c r="A10" s="26"/>
      <c r="B10" s="27"/>
      <c r="C10" s="26"/>
      <c r="D10" s="28"/>
      <c r="E10" s="28"/>
      <c r="F10" s="29"/>
      <c r="G10" s="28"/>
      <c r="H10" s="31" t="s">
        <v>31</v>
      </c>
      <c r="I10" s="62">
        <v>76000</v>
      </c>
      <c r="J10" s="31" t="s">
        <v>30</v>
      </c>
      <c r="K10" s="63">
        <v>2</v>
      </c>
      <c r="L10" s="63" t="s">
        <v>26</v>
      </c>
      <c r="M10" s="64" t="s">
        <v>27</v>
      </c>
    </row>
    <row r="11" ht="18" customHeight="1" spans="1:13">
      <c r="A11" s="26"/>
      <c r="B11" s="27"/>
      <c r="C11" s="26"/>
      <c r="D11" s="28"/>
      <c r="E11" s="28"/>
      <c r="F11" s="29"/>
      <c r="G11" s="28"/>
      <c r="H11" s="31" t="s">
        <v>32</v>
      </c>
      <c r="I11" s="66">
        <v>1695800</v>
      </c>
      <c r="J11" s="31" t="s">
        <v>33</v>
      </c>
      <c r="K11" s="63">
        <v>3</v>
      </c>
      <c r="L11" s="63" t="s">
        <v>26</v>
      </c>
      <c r="M11" s="64" t="s">
        <v>27</v>
      </c>
    </row>
    <row r="12" ht="18" customHeight="1" spans="1:13">
      <c r="A12" s="33">
        <v>43088</v>
      </c>
      <c r="B12" s="34">
        <f t="shared" ref="B12:B18" si="0">G12/(1+C12+E12)</f>
        <v>2095552.42718447</v>
      </c>
      <c r="C12" s="35">
        <v>0.03</v>
      </c>
      <c r="D12" s="21">
        <f t="shared" ref="D12:D18" si="1">G12/(1+E12+C12)*C12</f>
        <v>62866.572815534</v>
      </c>
      <c r="E12" s="36"/>
      <c r="F12" s="21">
        <f>G12/(1+C12+E12)*E12</f>
        <v>0</v>
      </c>
      <c r="G12" s="37">
        <v>2158419</v>
      </c>
      <c r="H12" s="38">
        <v>42961</v>
      </c>
      <c r="I12" s="67">
        <v>802776.1</v>
      </c>
      <c r="J12" s="68" t="s">
        <v>34</v>
      </c>
      <c r="K12" s="69"/>
      <c r="L12" s="69"/>
      <c r="M12" s="10" t="s">
        <v>35</v>
      </c>
    </row>
    <row r="13" ht="18" customHeight="1" spans="1:13">
      <c r="A13" s="33">
        <v>43182</v>
      </c>
      <c r="B13" s="34">
        <f t="shared" si="0"/>
        <v>1113420.38834951</v>
      </c>
      <c r="C13" s="35">
        <v>0.03</v>
      </c>
      <c r="D13" s="21">
        <f t="shared" si="1"/>
        <v>33402.6116504854</v>
      </c>
      <c r="E13" s="36"/>
      <c r="F13" s="21">
        <v>0</v>
      </c>
      <c r="G13" s="37">
        <v>1146823</v>
      </c>
      <c r="H13" s="38">
        <v>42736</v>
      </c>
      <c r="I13" s="70">
        <v>1650000</v>
      </c>
      <c r="J13" s="68" t="s">
        <v>36</v>
      </c>
      <c r="K13" s="69"/>
      <c r="L13" s="69"/>
      <c r="M13" s="71"/>
    </row>
    <row r="14" ht="18" customHeight="1" spans="1:13">
      <c r="A14" s="33">
        <v>43182</v>
      </c>
      <c r="B14" s="34">
        <f t="shared" si="0"/>
        <v>1594293.2038835</v>
      </c>
      <c r="C14" s="35">
        <v>0.03</v>
      </c>
      <c r="D14" s="21">
        <f t="shared" si="1"/>
        <v>47828.7961165049</v>
      </c>
      <c r="E14" s="36"/>
      <c r="F14" s="21">
        <v>0</v>
      </c>
      <c r="G14" s="37">
        <v>1642122</v>
      </c>
      <c r="H14" s="38">
        <v>43101</v>
      </c>
      <c r="I14" s="70">
        <v>994881</v>
      </c>
      <c r="J14" s="68" t="s">
        <v>36</v>
      </c>
      <c r="K14" s="69"/>
      <c r="L14" s="69"/>
      <c r="M14" s="71"/>
    </row>
    <row r="15" ht="18" customHeight="1" spans="1:13">
      <c r="A15" s="33">
        <v>43354</v>
      </c>
      <c r="B15" s="34">
        <f t="shared" si="0"/>
        <v>1478847.57281553</v>
      </c>
      <c r="C15" s="35">
        <v>0.03</v>
      </c>
      <c r="D15" s="21">
        <f t="shared" si="1"/>
        <v>44365.427184466</v>
      </c>
      <c r="E15" s="36"/>
      <c r="F15" s="21">
        <v>0</v>
      </c>
      <c r="G15" s="37">
        <v>1523213</v>
      </c>
      <c r="H15" s="38">
        <v>43132</v>
      </c>
      <c r="I15" s="70">
        <v>1262434</v>
      </c>
      <c r="J15" s="68" t="s">
        <v>36</v>
      </c>
      <c r="K15" s="69"/>
      <c r="L15" s="69"/>
      <c r="M15" s="71"/>
    </row>
    <row r="16" ht="18" customHeight="1" spans="1:13">
      <c r="A16" s="33">
        <v>43602</v>
      </c>
      <c r="B16" s="34">
        <f t="shared" si="0"/>
        <v>1188516.50485437</v>
      </c>
      <c r="C16" s="35">
        <v>0.03</v>
      </c>
      <c r="D16" s="21">
        <f t="shared" si="1"/>
        <v>35655.4951456311</v>
      </c>
      <c r="E16" s="36"/>
      <c r="F16" s="21">
        <v>0</v>
      </c>
      <c r="G16" s="37">
        <v>1224172</v>
      </c>
      <c r="H16" s="38">
        <v>43129</v>
      </c>
      <c r="I16" s="67">
        <v>1510000</v>
      </c>
      <c r="J16" s="68" t="s">
        <v>37</v>
      </c>
      <c r="K16" s="69"/>
      <c r="L16" s="69"/>
      <c r="M16" s="71"/>
    </row>
    <row r="17" ht="18" customHeight="1" spans="1:13">
      <c r="A17" s="33">
        <v>43797</v>
      </c>
      <c r="B17" s="34">
        <f t="shared" si="0"/>
        <v>3487753.39805825</v>
      </c>
      <c r="C17" s="35">
        <v>0.03</v>
      </c>
      <c r="D17" s="21">
        <f t="shared" si="1"/>
        <v>104632.601941748</v>
      </c>
      <c r="E17" s="36"/>
      <c r="F17" s="21">
        <v>0</v>
      </c>
      <c r="G17" s="37">
        <v>3592386</v>
      </c>
      <c r="H17" s="38">
        <v>43283</v>
      </c>
      <c r="I17" s="67">
        <v>2900000</v>
      </c>
      <c r="J17" s="68" t="s">
        <v>37</v>
      </c>
      <c r="K17" s="69"/>
      <c r="L17" s="69"/>
      <c r="M17" s="71"/>
    </row>
    <row r="18" ht="18" customHeight="1" spans="1:13">
      <c r="A18" s="33">
        <v>43797</v>
      </c>
      <c r="B18" s="34">
        <f t="shared" si="0"/>
        <v>3703269.90291262</v>
      </c>
      <c r="C18" s="39">
        <v>0.03</v>
      </c>
      <c r="D18" s="21">
        <f t="shared" si="1"/>
        <v>111098.097087379</v>
      </c>
      <c r="E18" s="36"/>
      <c r="F18" s="21">
        <v>0</v>
      </c>
      <c r="G18" s="37">
        <v>3814368</v>
      </c>
      <c r="H18" s="38">
        <v>43283</v>
      </c>
      <c r="I18" s="72">
        <v>-4410000</v>
      </c>
      <c r="J18" s="68" t="s">
        <v>37</v>
      </c>
      <c r="K18" s="69"/>
      <c r="L18" s="69"/>
      <c r="M18" s="71" t="s">
        <v>38</v>
      </c>
    </row>
    <row r="19" ht="18" customHeight="1" spans="1:13">
      <c r="A19" s="33"/>
      <c r="B19" s="34"/>
      <c r="C19" s="39"/>
      <c r="D19" s="21"/>
      <c r="E19" s="36"/>
      <c r="F19" s="21"/>
      <c r="G19" s="37"/>
      <c r="H19" s="38">
        <v>43373</v>
      </c>
      <c r="I19" s="67">
        <v>500000</v>
      </c>
      <c r="J19" s="68" t="s">
        <v>34</v>
      </c>
      <c r="K19" s="69"/>
      <c r="L19" s="69"/>
      <c r="M19" s="71"/>
    </row>
    <row r="20" ht="18" customHeight="1" spans="1:13">
      <c r="A20" s="33"/>
      <c r="B20" s="34"/>
      <c r="C20" s="35"/>
      <c r="D20" s="21"/>
      <c r="E20" s="36"/>
      <c r="F20" s="21"/>
      <c r="G20" s="37"/>
      <c r="H20" s="38">
        <v>43388</v>
      </c>
      <c r="I20" s="67">
        <v>340000</v>
      </c>
      <c r="J20" s="68" t="s">
        <v>34</v>
      </c>
      <c r="K20" s="69"/>
      <c r="L20" s="69"/>
      <c r="M20" s="64" t="s">
        <v>39</v>
      </c>
    </row>
    <row r="21" ht="18" customHeight="1" spans="1:19">
      <c r="A21" s="33"/>
      <c r="B21" s="34">
        <f t="shared" ref="B21:B25" si="2">G21/(1+C21+E21)</f>
        <v>0</v>
      </c>
      <c r="C21" s="35"/>
      <c r="D21" s="21">
        <f t="shared" ref="D21:D25" si="3">G21/(1+E21+C21)*C21</f>
        <v>0</v>
      </c>
      <c r="E21" s="36"/>
      <c r="F21" s="21">
        <v>0</v>
      </c>
      <c r="G21" s="37"/>
      <c r="H21" s="38">
        <v>43424</v>
      </c>
      <c r="I21" s="67">
        <v>1370000</v>
      </c>
      <c r="J21" s="68" t="s">
        <v>37</v>
      </c>
      <c r="K21" s="69"/>
      <c r="L21" s="69"/>
      <c r="M21" s="71"/>
      <c r="S21" s="4"/>
    </row>
    <row r="22" ht="18" customHeight="1" spans="1:14">
      <c r="A22" s="33"/>
      <c r="B22" s="34">
        <f t="shared" si="2"/>
        <v>0</v>
      </c>
      <c r="C22" s="35"/>
      <c r="D22" s="21">
        <f t="shared" si="3"/>
        <v>0</v>
      </c>
      <c r="E22" s="36"/>
      <c r="F22" s="21">
        <v>0</v>
      </c>
      <c r="G22" s="37"/>
      <c r="H22" s="38">
        <v>43462</v>
      </c>
      <c r="I22" s="67">
        <v>-1370000</v>
      </c>
      <c r="J22" s="68" t="s">
        <v>37</v>
      </c>
      <c r="K22" s="69"/>
      <c r="L22" s="69"/>
      <c r="M22" s="71" t="s">
        <v>40</v>
      </c>
      <c r="N22" s="11">
        <f>I7+I8-I52-I53-I196</f>
        <v>-1534184.35</v>
      </c>
    </row>
    <row r="23" ht="18" customHeight="1" spans="1:19">
      <c r="A23" s="33"/>
      <c r="B23" s="34">
        <f t="shared" si="2"/>
        <v>0</v>
      </c>
      <c r="C23" s="35"/>
      <c r="D23" s="21">
        <f t="shared" si="3"/>
        <v>0</v>
      </c>
      <c r="E23" s="36"/>
      <c r="F23" s="21">
        <v>0</v>
      </c>
      <c r="G23" s="37"/>
      <c r="H23" s="38">
        <v>43498</v>
      </c>
      <c r="I23" s="67">
        <v>924000</v>
      </c>
      <c r="J23" s="68" t="s">
        <v>34</v>
      </c>
      <c r="K23" s="69"/>
      <c r="L23" s="69"/>
      <c r="M23" s="64" t="s">
        <v>41</v>
      </c>
      <c r="S23" s="4"/>
    </row>
    <row r="24" ht="18" customHeight="1" spans="1:13">
      <c r="A24" s="33"/>
      <c r="B24" s="34">
        <f t="shared" si="2"/>
        <v>0</v>
      </c>
      <c r="C24" s="35"/>
      <c r="D24" s="21">
        <f t="shared" si="3"/>
        <v>0</v>
      </c>
      <c r="E24" s="36"/>
      <c r="F24" s="21">
        <v>0</v>
      </c>
      <c r="G24" s="37"/>
      <c r="H24" s="38">
        <v>43563</v>
      </c>
      <c r="I24" s="70">
        <v>500000</v>
      </c>
      <c r="J24" s="68" t="s">
        <v>34</v>
      </c>
      <c r="K24" s="69"/>
      <c r="L24" s="69"/>
      <c r="M24" s="71"/>
    </row>
    <row r="25" ht="18" customHeight="1" spans="1:13">
      <c r="A25" s="33"/>
      <c r="B25" s="34">
        <f t="shared" si="2"/>
        <v>0</v>
      </c>
      <c r="C25" s="35"/>
      <c r="D25" s="21">
        <f t="shared" si="3"/>
        <v>0</v>
      </c>
      <c r="E25" s="36"/>
      <c r="F25" s="21">
        <v>0</v>
      </c>
      <c r="G25" s="37"/>
      <c r="H25" s="38">
        <v>43644</v>
      </c>
      <c r="I25" s="70">
        <v>3000000</v>
      </c>
      <c r="J25" s="68" t="s">
        <v>34</v>
      </c>
      <c r="K25" s="69"/>
      <c r="L25" s="69"/>
      <c r="M25" s="71"/>
    </row>
    <row r="26" ht="18" customHeight="1" spans="1:13">
      <c r="A26" s="33"/>
      <c r="B26" s="34"/>
      <c r="C26" s="35"/>
      <c r="D26" s="21"/>
      <c r="E26" s="36"/>
      <c r="F26" s="21"/>
      <c r="G26" s="37"/>
      <c r="H26" s="38">
        <v>43678</v>
      </c>
      <c r="I26" s="67">
        <v>1101755</v>
      </c>
      <c r="J26" s="68" t="s">
        <v>37</v>
      </c>
      <c r="K26" s="69"/>
      <c r="L26" s="69"/>
      <c r="M26" s="71"/>
    </row>
    <row r="27" ht="18" customHeight="1" spans="1:13">
      <c r="A27" s="33"/>
      <c r="B27" s="34"/>
      <c r="C27" s="35"/>
      <c r="D27" s="21"/>
      <c r="E27" s="36"/>
      <c r="F27" s="21"/>
      <c r="G27" s="37"/>
      <c r="H27" s="38">
        <v>43678</v>
      </c>
      <c r="I27" s="67">
        <v>-1101755</v>
      </c>
      <c r="J27" s="68" t="s">
        <v>37</v>
      </c>
      <c r="K27" s="69"/>
      <c r="L27" s="69"/>
      <c r="M27" s="71" t="s">
        <v>38</v>
      </c>
    </row>
    <row r="28" ht="18" customHeight="1" spans="1:13">
      <c r="A28" s="33"/>
      <c r="B28" s="34">
        <f t="shared" ref="B28:B35" si="4">G28/(1+C28+E28)</f>
        <v>0</v>
      </c>
      <c r="C28" s="35"/>
      <c r="D28" s="21">
        <f t="shared" ref="D28:D35" si="5">G28/(1+E28+C28)*C28</f>
        <v>0</v>
      </c>
      <c r="E28" s="36"/>
      <c r="F28" s="21">
        <v>0</v>
      </c>
      <c r="G28" s="37"/>
      <c r="H28" s="38">
        <v>43696</v>
      </c>
      <c r="I28" s="70">
        <v>2000000</v>
      </c>
      <c r="J28" s="68" t="s">
        <v>34</v>
      </c>
      <c r="K28" s="69"/>
      <c r="L28" s="69"/>
      <c r="M28" s="71"/>
    </row>
    <row r="29" ht="18" customHeight="1" spans="1:13">
      <c r="A29" s="33"/>
      <c r="B29" s="34">
        <f t="shared" si="4"/>
        <v>0</v>
      </c>
      <c r="C29" s="35"/>
      <c r="D29" s="21">
        <f t="shared" si="5"/>
        <v>0</v>
      </c>
      <c r="E29" s="36"/>
      <c r="F29" s="21">
        <v>0</v>
      </c>
      <c r="G29" s="37"/>
      <c r="H29" s="38">
        <v>43712</v>
      </c>
      <c r="I29" s="70">
        <v>400000</v>
      </c>
      <c r="J29" s="68" t="s">
        <v>34</v>
      </c>
      <c r="K29" s="69"/>
      <c r="L29" s="69"/>
      <c r="M29" s="71"/>
    </row>
    <row r="30" ht="18" customHeight="1" spans="1:13">
      <c r="A30" s="33"/>
      <c r="B30" s="34">
        <f t="shared" si="4"/>
        <v>0</v>
      </c>
      <c r="C30" s="35"/>
      <c r="D30" s="21">
        <f t="shared" si="5"/>
        <v>0</v>
      </c>
      <c r="E30" s="36"/>
      <c r="F30" s="21">
        <v>0</v>
      </c>
      <c r="G30" s="37"/>
      <c r="H30" s="38">
        <v>43714</v>
      </c>
      <c r="I30" s="70">
        <v>2800000</v>
      </c>
      <c r="J30" s="68" t="s">
        <v>34</v>
      </c>
      <c r="K30" s="69"/>
      <c r="L30" s="69"/>
      <c r="M30" s="71"/>
    </row>
    <row r="31" ht="18" customHeight="1" spans="1:13">
      <c r="A31" s="33"/>
      <c r="B31" s="34">
        <f t="shared" si="4"/>
        <v>0</v>
      </c>
      <c r="C31" s="35"/>
      <c r="D31" s="21">
        <f t="shared" si="5"/>
        <v>0</v>
      </c>
      <c r="E31" s="36"/>
      <c r="F31" s="21">
        <v>0</v>
      </c>
      <c r="G31" s="37"/>
      <c r="H31" s="38">
        <v>43749</v>
      </c>
      <c r="I31" s="70">
        <v>2000000</v>
      </c>
      <c r="J31" s="68" t="s">
        <v>34</v>
      </c>
      <c r="K31" s="69"/>
      <c r="L31" s="69"/>
      <c r="M31" s="71"/>
    </row>
    <row r="32" ht="18" customHeight="1" spans="1:13">
      <c r="A32" s="33"/>
      <c r="B32" s="34">
        <f t="shared" si="4"/>
        <v>0</v>
      </c>
      <c r="C32" s="35"/>
      <c r="D32" s="21">
        <f t="shared" si="5"/>
        <v>0</v>
      </c>
      <c r="E32" s="36"/>
      <c r="F32" s="21">
        <v>0</v>
      </c>
      <c r="G32" s="37"/>
      <c r="H32" s="38">
        <v>43840</v>
      </c>
      <c r="I32" s="67">
        <v>6666000</v>
      </c>
      <c r="J32" s="68" t="s">
        <v>37</v>
      </c>
      <c r="K32" s="69"/>
      <c r="L32" s="69"/>
      <c r="M32" s="71"/>
    </row>
    <row r="33" ht="18" customHeight="1" spans="1:13">
      <c r="A33" s="33"/>
      <c r="B33" s="34">
        <f t="shared" si="4"/>
        <v>0</v>
      </c>
      <c r="C33" s="35"/>
      <c r="D33" s="21">
        <f t="shared" si="5"/>
        <v>0</v>
      </c>
      <c r="E33" s="36"/>
      <c r="F33" s="21">
        <v>0</v>
      </c>
      <c r="G33" s="37"/>
      <c r="H33" s="38">
        <v>43840</v>
      </c>
      <c r="I33" s="67">
        <v>-6666000</v>
      </c>
      <c r="J33" s="68" t="s">
        <v>37</v>
      </c>
      <c r="K33" s="69"/>
      <c r="L33" s="69"/>
      <c r="M33" s="71"/>
    </row>
    <row r="34" ht="18" customHeight="1" spans="1:13">
      <c r="A34" s="33"/>
      <c r="B34" s="34">
        <f t="shared" si="4"/>
        <v>0</v>
      </c>
      <c r="C34" s="35"/>
      <c r="D34" s="21">
        <f t="shared" si="5"/>
        <v>0</v>
      </c>
      <c r="E34" s="36"/>
      <c r="F34" s="21">
        <v>0</v>
      </c>
      <c r="G34" s="37"/>
      <c r="H34" s="38">
        <v>43847</v>
      </c>
      <c r="I34" s="67">
        <v>880000</v>
      </c>
      <c r="J34" s="68" t="s">
        <v>37</v>
      </c>
      <c r="K34" s="69"/>
      <c r="L34" s="69"/>
      <c r="M34" s="71"/>
    </row>
    <row r="35" ht="18" customHeight="1" spans="1:13">
      <c r="A35" s="33"/>
      <c r="B35" s="34">
        <f t="shared" si="4"/>
        <v>0</v>
      </c>
      <c r="C35" s="35"/>
      <c r="D35" s="21">
        <f t="shared" si="5"/>
        <v>0</v>
      </c>
      <c r="E35" s="36"/>
      <c r="F35" s="21">
        <v>0</v>
      </c>
      <c r="G35" s="37"/>
      <c r="H35" s="38">
        <v>43847</v>
      </c>
      <c r="I35" s="67">
        <v>20000</v>
      </c>
      <c r="J35" s="68" t="s">
        <v>34</v>
      </c>
      <c r="K35" s="69"/>
      <c r="L35" s="69"/>
      <c r="M35" s="71"/>
    </row>
    <row r="36" ht="18" customHeight="1" spans="1:13">
      <c r="A36" s="33"/>
      <c r="B36" s="34"/>
      <c r="C36" s="35"/>
      <c r="D36" s="21"/>
      <c r="E36" s="36"/>
      <c r="F36" s="21"/>
      <c r="G36" s="37"/>
      <c r="H36" s="33">
        <v>43849</v>
      </c>
      <c r="I36" s="67">
        <v>2000000</v>
      </c>
      <c r="J36" s="68"/>
      <c r="K36" s="69"/>
      <c r="L36" s="69"/>
      <c r="M36" s="71"/>
    </row>
    <row r="37" ht="18" customHeight="1" spans="1:13">
      <c r="A37" s="33"/>
      <c r="B37" s="34"/>
      <c r="C37" s="35"/>
      <c r="D37" s="21"/>
      <c r="E37" s="36"/>
      <c r="F37" s="21"/>
      <c r="G37" s="37"/>
      <c r="H37" s="33">
        <v>43847</v>
      </c>
      <c r="I37" s="70">
        <v>2400000</v>
      </c>
      <c r="J37" s="68" t="s">
        <v>37</v>
      </c>
      <c r="K37" s="69"/>
      <c r="L37" s="69"/>
      <c r="M37" s="71"/>
    </row>
    <row r="38" ht="18" customHeight="1" spans="1:13">
      <c r="A38" s="33"/>
      <c r="B38" s="34">
        <f>G38/(1+C38+E38)</f>
        <v>0</v>
      </c>
      <c r="C38" s="35"/>
      <c r="D38" s="21">
        <f>G38/(1+E38+C38)*C38</f>
        <v>0</v>
      </c>
      <c r="E38" s="36"/>
      <c r="F38" s="21">
        <v>0</v>
      </c>
      <c r="G38" s="37"/>
      <c r="H38" s="33">
        <v>43857</v>
      </c>
      <c r="I38" s="67">
        <v>400000</v>
      </c>
      <c r="J38" s="68" t="s">
        <v>37</v>
      </c>
      <c r="K38" s="69"/>
      <c r="L38" s="69"/>
      <c r="M38" s="71"/>
    </row>
    <row r="39" ht="18" customHeight="1" spans="1:13">
      <c r="A39" s="33"/>
      <c r="B39" s="34"/>
      <c r="C39" s="35"/>
      <c r="D39" s="21"/>
      <c r="E39" s="36"/>
      <c r="F39" s="21"/>
      <c r="G39" s="37"/>
      <c r="H39" s="33">
        <v>44158</v>
      </c>
      <c r="I39" s="70">
        <v>1000000</v>
      </c>
      <c r="J39" s="68" t="s">
        <v>34</v>
      </c>
      <c r="K39" s="69"/>
      <c r="L39" s="69"/>
      <c r="M39" s="71"/>
    </row>
    <row r="40" ht="18" customHeight="1" spans="1:13">
      <c r="A40" s="33"/>
      <c r="B40" s="34"/>
      <c r="C40" s="35"/>
      <c r="D40" s="21"/>
      <c r="E40" s="36"/>
      <c r="F40" s="21"/>
      <c r="G40" s="37"/>
      <c r="H40" s="33">
        <v>44190</v>
      </c>
      <c r="I40" s="67">
        <v>50000</v>
      </c>
      <c r="J40" s="68" t="s">
        <v>34</v>
      </c>
      <c r="K40" s="69"/>
      <c r="L40" s="69"/>
      <c r="M40" s="71"/>
    </row>
    <row r="41" ht="18" customHeight="1" spans="1:13">
      <c r="A41" s="33"/>
      <c r="B41" s="34"/>
      <c r="C41" s="35"/>
      <c r="D41" s="21"/>
      <c r="E41" s="36"/>
      <c r="F41" s="21"/>
      <c r="G41" s="37"/>
      <c r="H41" s="33">
        <v>44237</v>
      </c>
      <c r="I41" s="70">
        <v>1770000</v>
      </c>
      <c r="J41" s="68" t="s">
        <v>34</v>
      </c>
      <c r="K41" s="69"/>
      <c r="L41" s="69"/>
      <c r="M41" s="71"/>
    </row>
    <row r="42" ht="18" customHeight="1" spans="1:13">
      <c r="A42" s="33"/>
      <c r="B42" s="34"/>
      <c r="C42" s="35"/>
      <c r="D42" s="21"/>
      <c r="E42" s="36"/>
      <c r="F42" s="21"/>
      <c r="G42" s="37"/>
      <c r="H42" s="33">
        <v>44407</v>
      </c>
      <c r="I42" s="70">
        <v>1000000</v>
      </c>
      <c r="J42" s="68" t="s">
        <v>34</v>
      </c>
      <c r="K42" s="71" t="s">
        <v>42</v>
      </c>
      <c r="L42" s="69"/>
      <c r="M42" s="71"/>
    </row>
    <row r="43" ht="18" customHeight="1" spans="1:13">
      <c r="A43" s="33"/>
      <c r="B43" s="34"/>
      <c r="C43" s="35"/>
      <c r="D43" s="21"/>
      <c r="E43" s="36"/>
      <c r="F43" s="21"/>
      <c r="G43" s="37"/>
      <c r="H43" s="33">
        <v>44586</v>
      </c>
      <c r="I43" s="70">
        <v>2000000</v>
      </c>
      <c r="J43" s="68" t="s">
        <v>34</v>
      </c>
      <c r="K43" s="69"/>
      <c r="L43" s="69"/>
      <c r="M43" s="71"/>
    </row>
    <row r="44" ht="18" customHeight="1" spans="1:13">
      <c r="A44" s="33"/>
      <c r="B44" s="34"/>
      <c r="C44" s="35"/>
      <c r="D44" s="21"/>
      <c r="E44" s="36"/>
      <c r="F44" s="21"/>
      <c r="G44" s="37"/>
      <c r="H44" s="33">
        <v>44590</v>
      </c>
      <c r="I44" s="70">
        <v>2000000</v>
      </c>
      <c r="J44" s="68" t="s">
        <v>34</v>
      </c>
      <c r="K44" s="69"/>
      <c r="L44" s="69"/>
      <c r="M44" s="71"/>
    </row>
    <row r="45" ht="18" customHeight="1" spans="1:13">
      <c r="A45" s="33"/>
      <c r="B45" s="34"/>
      <c r="C45" s="35"/>
      <c r="D45" s="21"/>
      <c r="E45" s="36"/>
      <c r="F45" s="21"/>
      <c r="G45" s="37"/>
      <c r="H45" s="33">
        <v>45181</v>
      </c>
      <c r="I45" s="70">
        <v>200000</v>
      </c>
      <c r="J45" s="68" t="s">
        <v>34</v>
      </c>
      <c r="K45" s="69"/>
      <c r="L45" s="69"/>
      <c r="M45" s="71"/>
    </row>
    <row r="46" ht="18" customHeight="1" spans="1:12">
      <c r="A46" s="33"/>
      <c r="B46" s="34"/>
      <c r="C46" s="35"/>
      <c r="D46" s="21"/>
      <c r="E46" s="36"/>
      <c r="F46" s="21"/>
      <c r="G46" s="37"/>
      <c r="H46" s="33">
        <v>45330</v>
      </c>
      <c r="I46" s="70">
        <v>300000</v>
      </c>
      <c r="J46" s="68" t="s">
        <v>34</v>
      </c>
      <c r="K46" s="69"/>
      <c r="L46" s="69"/>
    </row>
    <row r="47" ht="18" customHeight="1" spans="1:12">
      <c r="A47" s="33"/>
      <c r="B47" s="34"/>
      <c r="C47" s="35"/>
      <c r="D47" s="21"/>
      <c r="E47" s="36"/>
      <c r="F47" s="21"/>
      <c r="G47" s="37"/>
      <c r="H47" s="33"/>
      <c r="I47" s="67"/>
      <c r="J47" s="68"/>
      <c r="K47" s="69"/>
      <c r="L47" s="69"/>
    </row>
    <row r="48" ht="18" customHeight="1" spans="1:10">
      <c r="A48" s="33"/>
      <c r="B48" s="34"/>
      <c r="C48" s="35"/>
      <c r="D48" s="21"/>
      <c r="E48" s="36"/>
      <c r="F48" s="21"/>
      <c r="G48" s="37"/>
      <c r="H48" s="40"/>
      <c r="I48" s="73"/>
      <c r="J48" s="74"/>
    </row>
    <row r="49" ht="18" customHeight="1" spans="1:13">
      <c r="A49" s="41" t="s">
        <v>43</v>
      </c>
      <c r="B49" s="42">
        <f>SUM(B7:B48)</f>
        <v>14661653.3980583</v>
      </c>
      <c r="C49" s="43"/>
      <c r="D49" s="44">
        <f t="shared" ref="D49:G49" si="6">SUM(D12:D38)</f>
        <v>439849.601941747</v>
      </c>
      <c r="E49" s="45"/>
      <c r="F49" s="44">
        <f t="shared" si="6"/>
        <v>0</v>
      </c>
      <c r="G49" s="45">
        <f t="shared" si="6"/>
        <v>15101503</v>
      </c>
      <c r="H49" s="46"/>
      <c r="I49" s="27">
        <f>SUM(I7:I48)</f>
        <v>33323506.75</v>
      </c>
      <c r="J49" s="46"/>
      <c r="K49" s="11"/>
      <c r="L49" s="11"/>
      <c r="M49" s="75"/>
    </row>
    <row r="50" ht="18" customHeight="1" spans="1:15">
      <c r="A50" s="3" t="s">
        <v>44</v>
      </c>
      <c r="J50" s="5"/>
      <c r="K50" s="5"/>
      <c r="L50" s="5"/>
      <c r="M50" s="76"/>
      <c r="N50" s="9"/>
      <c r="O50" s="9"/>
    </row>
    <row r="51" ht="18" customHeight="1" spans="1:18">
      <c r="A51" s="47" t="s">
        <v>19</v>
      </c>
      <c r="B51" s="27" t="s">
        <v>45</v>
      </c>
      <c r="C51" s="26" t="s">
        <v>46</v>
      </c>
      <c r="D51" s="28" t="s">
        <v>47</v>
      </c>
      <c r="E51" s="28" t="s">
        <v>17</v>
      </c>
      <c r="F51" s="29" t="s">
        <v>48</v>
      </c>
      <c r="G51" s="28" t="s">
        <v>14</v>
      </c>
      <c r="H51" s="26" t="s">
        <v>49</v>
      </c>
      <c r="I51" s="27" t="s">
        <v>50</v>
      </c>
      <c r="J51" s="26" t="s">
        <v>21</v>
      </c>
      <c r="K51" s="26"/>
      <c r="L51" s="26"/>
      <c r="M51" s="77" t="s">
        <v>51</v>
      </c>
      <c r="N51" s="30"/>
      <c r="O51" s="30" t="s">
        <v>52</v>
      </c>
      <c r="P51" s="30" t="s">
        <v>53</v>
      </c>
      <c r="Q51" s="30" t="s">
        <v>54</v>
      </c>
      <c r="R51" s="30" t="s">
        <v>23</v>
      </c>
    </row>
    <row r="52" customFormat="1" ht="18" customHeight="1" spans="1:18">
      <c r="A52" s="47"/>
      <c r="B52" s="27"/>
      <c r="C52" s="26"/>
      <c r="D52" s="28"/>
      <c r="E52" s="28"/>
      <c r="F52" s="29"/>
      <c r="G52" s="28"/>
      <c r="H52" s="48" t="s">
        <v>55</v>
      </c>
      <c r="I52" s="78">
        <v>1695800</v>
      </c>
      <c r="J52" s="48"/>
      <c r="K52" s="48"/>
      <c r="L52" s="48"/>
      <c r="M52" s="79" t="s">
        <v>56</v>
      </c>
      <c r="N52" s="80"/>
      <c r="O52" s="80" t="s">
        <v>57</v>
      </c>
      <c r="P52" s="81"/>
      <c r="Q52" s="81"/>
      <c r="R52" s="92"/>
    </row>
    <row r="53" customFormat="1" ht="18" customHeight="1" spans="1:18">
      <c r="A53" s="47"/>
      <c r="B53" s="27"/>
      <c r="C53" s="26"/>
      <c r="D53" s="28"/>
      <c r="E53" s="28"/>
      <c r="F53" s="29"/>
      <c r="G53" s="28"/>
      <c r="H53" s="48" t="s">
        <v>55</v>
      </c>
      <c r="I53" s="82">
        <f>50000+76000</f>
        <v>126000</v>
      </c>
      <c r="J53" s="48"/>
      <c r="K53" s="48"/>
      <c r="L53" s="48"/>
      <c r="M53" s="79" t="s">
        <v>30</v>
      </c>
      <c r="N53" s="80"/>
      <c r="O53" s="80" t="s">
        <v>57</v>
      </c>
      <c r="P53" s="81"/>
      <c r="Q53" s="81"/>
      <c r="R53" s="92"/>
    </row>
    <row r="54" customFormat="1" ht="18" customHeight="1" spans="1:18">
      <c r="A54" s="47"/>
      <c r="B54" s="27"/>
      <c r="C54" s="26"/>
      <c r="D54" s="28"/>
      <c r="E54" s="28"/>
      <c r="F54" s="29"/>
      <c r="G54" s="28"/>
      <c r="H54" s="48" t="s">
        <v>55</v>
      </c>
      <c r="I54" s="82">
        <v>192933.65</v>
      </c>
      <c r="J54" s="48"/>
      <c r="K54" s="48"/>
      <c r="L54" s="48"/>
      <c r="M54" s="79" t="s">
        <v>58</v>
      </c>
      <c r="N54" s="83"/>
      <c r="O54" s="83"/>
      <c r="P54" s="84"/>
      <c r="Q54" s="84"/>
      <c r="R54" s="93"/>
    </row>
    <row r="55" customFormat="1" ht="18" customHeight="1" spans="1:18">
      <c r="A55" s="47"/>
      <c r="B55" s="27"/>
      <c r="C55" s="26"/>
      <c r="D55" s="28"/>
      <c r="E55" s="28"/>
      <c r="F55" s="29"/>
      <c r="G55" s="28"/>
      <c r="H55" s="48" t="s">
        <v>55</v>
      </c>
      <c r="I55" s="65">
        <v>114682</v>
      </c>
      <c r="J55" s="48"/>
      <c r="K55" s="48"/>
      <c r="L55" s="48"/>
      <c r="M55" s="79" t="s">
        <v>59</v>
      </c>
      <c r="N55" s="83"/>
      <c r="O55" s="83"/>
      <c r="P55" s="84"/>
      <c r="Q55" s="84"/>
      <c r="R55" s="93"/>
    </row>
    <row r="56" s="1" customFormat="1" ht="18" customHeight="1" spans="1:18">
      <c r="A56" s="49"/>
      <c r="B56" s="23"/>
      <c r="C56" s="50"/>
      <c r="D56" s="51"/>
      <c r="E56" s="52"/>
      <c r="F56" s="53"/>
      <c r="G56" s="37"/>
      <c r="H56" s="33" t="s">
        <v>60</v>
      </c>
      <c r="I56" s="85">
        <v>8787</v>
      </c>
      <c r="J56" s="86"/>
      <c r="K56" s="86"/>
      <c r="L56" s="86"/>
      <c r="M56" s="87" t="s">
        <v>61</v>
      </c>
      <c r="N56" s="88"/>
      <c r="O56" s="88"/>
      <c r="P56" s="89"/>
      <c r="Q56" s="89"/>
      <c r="R56" s="88"/>
    </row>
    <row r="57" s="1" customFormat="1" ht="18" customHeight="1" spans="1:18">
      <c r="A57" s="49"/>
      <c r="B57" s="23"/>
      <c r="C57" s="50"/>
      <c r="D57" s="51"/>
      <c r="E57" s="52"/>
      <c r="F57" s="53"/>
      <c r="G57" s="37"/>
      <c r="H57" s="33" t="s">
        <v>60</v>
      </c>
      <c r="I57" s="85">
        <v>100000</v>
      </c>
      <c r="J57" s="86"/>
      <c r="K57" s="86"/>
      <c r="L57" s="86"/>
      <c r="M57" s="87" t="s">
        <v>62</v>
      </c>
      <c r="N57" s="88"/>
      <c r="O57" s="88"/>
      <c r="P57" s="89"/>
      <c r="Q57" s="89"/>
      <c r="R57" s="88"/>
    </row>
    <row r="58" s="1" customFormat="1" ht="18" customHeight="1" spans="1:18">
      <c r="A58" s="49"/>
      <c r="B58" s="23"/>
      <c r="C58" s="50"/>
      <c r="D58" s="51"/>
      <c r="E58" s="52"/>
      <c r="F58" s="53"/>
      <c r="G58" s="37"/>
      <c r="H58" s="33" t="s">
        <v>60</v>
      </c>
      <c r="I58" s="85">
        <v>1541213</v>
      </c>
      <c r="J58" s="86" t="s">
        <v>36</v>
      </c>
      <c r="K58" s="86"/>
      <c r="L58" s="86"/>
      <c r="M58" s="90" t="s">
        <v>4</v>
      </c>
      <c r="N58" s="88"/>
      <c r="O58" s="88"/>
      <c r="P58" s="89"/>
      <c r="Q58" s="89"/>
      <c r="R58" s="88"/>
    </row>
    <row r="59" s="1" customFormat="1" ht="18" customHeight="1" spans="1:18">
      <c r="A59" s="49"/>
      <c r="B59" s="23"/>
      <c r="C59" s="50"/>
      <c r="D59" s="51"/>
      <c r="E59" s="52"/>
      <c r="F59" s="53"/>
      <c r="G59" s="37"/>
      <c r="H59" s="33" t="s">
        <v>60</v>
      </c>
      <c r="I59" s="85">
        <v>2257315</v>
      </c>
      <c r="J59" s="86" t="s">
        <v>36</v>
      </c>
      <c r="K59" s="86"/>
      <c r="L59" s="86"/>
      <c r="M59" s="90" t="s">
        <v>4</v>
      </c>
      <c r="N59" s="88"/>
      <c r="O59" s="88"/>
      <c r="P59" s="89"/>
      <c r="Q59" s="89"/>
      <c r="R59" s="88"/>
    </row>
    <row r="60" s="1" customFormat="1" ht="18" customHeight="1" spans="1:18">
      <c r="A60" s="49"/>
      <c r="B60" s="23"/>
      <c r="C60" s="50"/>
      <c r="D60" s="51"/>
      <c r="E60" s="52"/>
      <c r="F60" s="53"/>
      <c r="G60" s="37"/>
      <c r="H60" s="33" t="s">
        <v>55</v>
      </c>
      <c r="I60" s="85">
        <v>794776.1</v>
      </c>
      <c r="J60" s="86" t="s">
        <v>63</v>
      </c>
      <c r="K60" s="86"/>
      <c r="L60" s="86"/>
      <c r="M60" s="87" t="s">
        <v>64</v>
      </c>
      <c r="N60" s="88"/>
      <c r="O60" s="88"/>
      <c r="P60" s="89"/>
      <c r="Q60" s="89"/>
      <c r="R60" s="88"/>
    </row>
    <row r="61" s="1" customFormat="1" ht="18" customHeight="1" spans="1:18">
      <c r="A61" s="49"/>
      <c r="B61" s="23"/>
      <c r="C61" s="50"/>
      <c r="D61" s="51"/>
      <c r="E61" s="52"/>
      <c r="F61" s="53"/>
      <c r="G61" s="37"/>
      <c r="H61" s="33"/>
      <c r="I61" s="73">
        <v>14366</v>
      </c>
      <c r="J61" s="91" t="s">
        <v>63</v>
      </c>
      <c r="K61" s="91"/>
      <c r="L61" s="91"/>
      <c r="M61" s="87" t="s">
        <v>65</v>
      </c>
      <c r="N61" s="88"/>
      <c r="O61" s="88"/>
      <c r="P61" s="89"/>
      <c r="Q61" s="89"/>
      <c r="R61" s="88"/>
    </row>
    <row r="62" s="1" customFormat="1" ht="18" customHeight="1" spans="1:18">
      <c r="A62" s="49">
        <v>42795</v>
      </c>
      <c r="B62" s="23">
        <f t="shared" ref="B62:B65" si="7">ROUND(G62/(1+E62),2)</f>
        <v>3090000</v>
      </c>
      <c r="C62" s="50"/>
      <c r="D62" s="51" t="s">
        <v>66</v>
      </c>
      <c r="E62" s="52"/>
      <c r="F62" s="53">
        <f t="shared" ref="F62:F65" si="8">ROUND(G62/(1+E62)*E62,2)</f>
        <v>0</v>
      </c>
      <c r="G62" s="37">
        <v>3090000</v>
      </c>
      <c r="H62" s="33"/>
      <c r="I62" s="73"/>
      <c r="J62" s="91"/>
      <c r="K62" s="91"/>
      <c r="L62" s="91"/>
      <c r="M62" s="87" t="s">
        <v>67</v>
      </c>
      <c r="N62" s="88"/>
      <c r="O62" s="88" t="s">
        <v>68</v>
      </c>
      <c r="P62" s="89"/>
      <c r="Q62" s="89"/>
      <c r="R62" s="88"/>
    </row>
    <row r="63" s="1" customFormat="1" ht="18" customHeight="1" spans="1:18">
      <c r="A63" s="49">
        <v>43344</v>
      </c>
      <c r="B63" s="23">
        <f t="shared" si="7"/>
        <v>209829.6</v>
      </c>
      <c r="C63" s="50"/>
      <c r="D63" s="51" t="s">
        <v>66</v>
      </c>
      <c r="E63" s="52"/>
      <c r="F63" s="53">
        <f t="shared" si="8"/>
        <v>0</v>
      </c>
      <c r="G63" s="37">
        <v>209829.6</v>
      </c>
      <c r="H63" s="33"/>
      <c r="I63" s="73"/>
      <c r="J63" s="91"/>
      <c r="K63" s="91"/>
      <c r="L63" s="91"/>
      <c r="M63" s="87" t="s">
        <v>69</v>
      </c>
      <c r="N63" s="88"/>
      <c r="O63" s="88" t="s">
        <v>70</v>
      </c>
      <c r="P63" s="89"/>
      <c r="Q63" s="89"/>
      <c r="R63" s="88"/>
    </row>
    <row r="64" s="1" customFormat="1" ht="18" customHeight="1" spans="1:18">
      <c r="A64" s="49">
        <v>43344</v>
      </c>
      <c r="B64" s="23">
        <f t="shared" si="7"/>
        <v>2280000</v>
      </c>
      <c r="C64" s="50"/>
      <c r="D64" s="51" t="s">
        <v>66</v>
      </c>
      <c r="E64" s="52"/>
      <c r="F64" s="53">
        <f t="shared" si="8"/>
        <v>0</v>
      </c>
      <c r="G64" s="37">
        <v>2280000</v>
      </c>
      <c r="H64" s="33"/>
      <c r="I64" s="85"/>
      <c r="J64" s="91"/>
      <c r="K64" s="91"/>
      <c r="L64" s="91"/>
      <c r="M64" s="87" t="s">
        <v>71</v>
      </c>
      <c r="N64" s="88"/>
      <c r="O64" s="88" t="s">
        <v>72</v>
      </c>
      <c r="P64" s="89"/>
      <c r="Q64" s="89"/>
      <c r="R64" s="88"/>
    </row>
    <row r="65" s="1" customFormat="1" ht="18" customHeight="1" spans="1:18">
      <c r="A65" s="49">
        <v>43374</v>
      </c>
      <c r="B65" s="23">
        <f t="shared" si="7"/>
        <v>1000000</v>
      </c>
      <c r="C65" s="50"/>
      <c r="D65" s="51" t="s">
        <v>66</v>
      </c>
      <c r="E65" s="52"/>
      <c r="F65" s="53">
        <f t="shared" si="8"/>
        <v>0</v>
      </c>
      <c r="G65" s="37">
        <v>1000000</v>
      </c>
      <c r="H65" s="33"/>
      <c r="I65" s="85"/>
      <c r="J65" s="91"/>
      <c r="K65" s="91"/>
      <c r="L65" s="91"/>
      <c r="M65" s="87" t="s">
        <v>71</v>
      </c>
      <c r="N65" s="88"/>
      <c r="O65" s="88" t="s">
        <v>73</v>
      </c>
      <c r="P65" s="89"/>
      <c r="Q65" s="89"/>
      <c r="R65" s="88"/>
    </row>
    <row r="66" s="1" customFormat="1" ht="18" customHeight="1" spans="1:18">
      <c r="A66" s="49"/>
      <c r="B66" s="23"/>
      <c r="C66" s="50"/>
      <c r="D66" s="51"/>
      <c r="E66" s="52"/>
      <c r="F66" s="53"/>
      <c r="G66" s="37"/>
      <c r="H66" s="17">
        <v>43373</v>
      </c>
      <c r="I66" s="102">
        <v>268267.75</v>
      </c>
      <c r="J66" s="89" t="s">
        <v>34</v>
      </c>
      <c r="K66" s="89"/>
      <c r="L66" s="89"/>
      <c r="M66" s="87" t="s">
        <v>71</v>
      </c>
      <c r="N66" s="88"/>
      <c r="O66" s="88" t="s">
        <v>74</v>
      </c>
      <c r="P66" s="89"/>
      <c r="Q66" s="89"/>
      <c r="R66" s="88"/>
    </row>
    <row r="67" s="1" customFormat="1" ht="18" customHeight="1" spans="1:18">
      <c r="A67" s="49"/>
      <c r="B67" s="23"/>
      <c r="C67" s="50"/>
      <c r="D67" s="51"/>
      <c r="E67" s="52"/>
      <c r="F67" s="53"/>
      <c r="G67" s="37"/>
      <c r="H67" s="17">
        <v>43385</v>
      </c>
      <c r="I67" s="102">
        <v>144134</v>
      </c>
      <c r="J67" s="89" t="s">
        <v>34</v>
      </c>
      <c r="K67" s="89"/>
      <c r="L67" s="89"/>
      <c r="M67" s="87" t="s">
        <v>71</v>
      </c>
      <c r="N67" s="88"/>
      <c r="O67" s="88" t="s">
        <v>74</v>
      </c>
      <c r="P67" s="89"/>
      <c r="Q67" s="89"/>
      <c r="R67" s="88"/>
    </row>
    <row r="68" s="1" customFormat="1" ht="18" customHeight="1" spans="1:18">
      <c r="A68" s="49"/>
      <c r="B68" s="23">
        <f t="shared" ref="B68:B73" si="9">ROUND(G68/(1+E68),2)</f>
        <v>0</v>
      </c>
      <c r="C68" s="50"/>
      <c r="D68" s="51"/>
      <c r="E68" s="52"/>
      <c r="F68" s="53">
        <f t="shared" ref="F68:F73" si="10">ROUND(G68/(1+E68)*E68,2)</f>
        <v>0</v>
      </c>
      <c r="G68" s="37"/>
      <c r="H68" s="17">
        <v>43389</v>
      </c>
      <c r="I68" s="102">
        <v>272520</v>
      </c>
      <c r="J68" s="89" t="s">
        <v>34</v>
      </c>
      <c r="K68" s="89"/>
      <c r="L68" s="89"/>
      <c r="M68" s="87" t="s">
        <v>71</v>
      </c>
      <c r="N68" s="88"/>
      <c r="O68" s="88" t="s">
        <v>74</v>
      </c>
      <c r="P68" s="89"/>
      <c r="Q68" s="89"/>
      <c r="R68" s="88"/>
    </row>
    <row r="69" s="1" customFormat="1" ht="18" customHeight="1" spans="1:18">
      <c r="A69" s="49"/>
      <c r="B69" s="23">
        <f t="shared" si="9"/>
        <v>0</v>
      </c>
      <c r="C69" s="50"/>
      <c r="D69" s="51"/>
      <c r="E69" s="52"/>
      <c r="F69" s="53">
        <f t="shared" si="10"/>
        <v>0</v>
      </c>
      <c r="G69" s="37"/>
      <c r="H69" s="17">
        <v>43498</v>
      </c>
      <c r="I69" s="103">
        <v>903672</v>
      </c>
      <c r="J69" s="89" t="s">
        <v>34</v>
      </c>
      <c r="K69" s="89"/>
      <c r="L69" s="89"/>
      <c r="M69" s="87" t="s">
        <v>71</v>
      </c>
      <c r="N69" s="88"/>
      <c r="O69" s="88" t="s">
        <v>75</v>
      </c>
      <c r="P69" s="89"/>
      <c r="Q69" s="89"/>
      <c r="R69" s="88"/>
    </row>
    <row r="70" s="1" customFormat="1" ht="18" customHeight="1" spans="1:18">
      <c r="A70" s="49"/>
      <c r="B70" s="23">
        <f t="shared" si="9"/>
        <v>0</v>
      </c>
      <c r="C70" s="50"/>
      <c r="D70" s="51"/>
      <c r="E70" s="52"/>
      <c r="F70" s="53">
        <f t="shared" si="10"/>
        <v>0</v>
      </c>
      <c r="G70" s="37"/>
      <c r="H70" s="17">
        <v>43565</v>
      </c>
      <c r="I70" s="102">
        <v>489000</v>
      </c>
      <c r="J70" s="89" t="s">
        <v>34</v>
      </c>
      <c r="K70" s="89"/>
      <c r="L70" s="89"/>
      <c r="M70" s="87" t="s">
        <v>71</v>
      </c>
      <c r="N70" s="104"/>
      <c r="O70" s="104" t="s">
        <v>76</v>
      </c>
      <c r="P70" s="89"/>
      <c r="Q70" s="89"/>
      <c r="R70" s="88"/>
    </row>
    <row r="71" s="1" customFormat="1" ht="18" customHeight="1" spans="1:18">
      <c r="A71" s="49"/>
      <c r="B71" s="23">
        <f t="shared" si="9"/>
        <v>0</v>
      </c>
      <c r="C71" s="50"/>
      <c r="D71" s="51"/>
      <c r="E71" s="52"/>
      <c r="F71" s="53">
        <f t="shared" si="10"/>
        <v>0</v>
      </c>
      <c r="G71" s="37"/>
      <c r="H71" s="17">
        <v>43649</v>
      </c>
      <c r="I71" s="102">
        <v>50000</v>
      </c>
      <c r="J71" s="89" t="s">
        <v>34</v>
      </c>
      <c r="K71" s="89"/>
      <c r="L71" s="89"/>
      <c r="M71" s="87" t="s">
        <v>69</v>
      </c>
      <c r="N71" s="88"/>
      <c r="O71" s="88" t="s">
        <v>76</v>
      </c>
      <c r="P71" s="89"/>
      <c r="Q71" s="89"/>
      <c r="R71" s="88" t="s">
        <v>77</v>
      </c>
    </row>
    <row r="72" s="1" customFormat="1" ht="18" customHeight="1" spans="1:18">
      <c r="A72" s="49">
        <v>43678</v>
      </c>
      <c r="B72" s="23">
        <f t="shared" si="9"/>
        <v>2950000</v>
      </c>
      <c r="C72" s="50"/>
      <c r="D72" s="51" t="s">
        <v>66</v>
      </c>
      <c r="E72" s="52"/>
      <c r="F72" s="53">
        <f t="shared" si="10"/>
        <v>0</v>
      </c>
      <c r="G72" s="37">
        <v>2950000</v>
      </c>
      <c r="H72" s="17"/>
      <c r="I72" s="102"/>
      <c r="J72" s="89"/>
      <c r="K72" s="89"/>
      <c r="L72" s="89"/>
      <c r="M72" s="87" t="s">
        <v>78</v>
      </c>
      <c r="N72" s="88"/>
      <c r="O72" s="88" t="s">
        <v>79</v>
      </c>
      <c r="P72" s="89"/>
      <c r="Q72" s="89"/>
      <c r="R72" s="88" t="s">
        <v>77</v>
      </c>
    </row>
    <row r="73" s="1" customFormat="1" ht="18" customHeight="1" spans="1:18">
      <c r="A73" s="49">
        <v>43709</v>
      </c>
      <c r="B73" s="23">
        <f t="shared" si="9"/>
        <v>2000000</v>
      </c>
      <c r="C73" s="50"/>
      <c r="D73" s="51" t="s">
        <v>66</v>
      </c>
      <c r="E73" s="52"/>
      <c r="F73" s="53">
        <f t="shared" si="10"/>
        <v>0</v>
      </c>
      <c r="G73" s="37">
        <v>2000000</v>
      </c>
      <c r="H73" s="17"/>
      <c r="I73" s="102"/>
      <c r="J73" s="89"/>
      <c r="K73" s="89"/>
      <c r="L73" s="89"/>
      <c r="M73" s="87" t="s">
        <v>78</v>
      </c>
      <c r="N73" s="88"/>
      <c r="O73" s="88" t="s">
        <v>79</v>
      </c>
      <c r="P73" s="89"/>
      <c r="Q73" s="89"/>
      <c r="R73" s="88"/>
    </row>
    <row r="74" s="1" customFormat="1" ht="18" customHeight="1" spans="1:18">
      <c r="A74" s="49"/>
      <c r="B74" s="23"/>
      <c r="C74" s="50"/>
      <c r="D74" s="51"/>
      <c r="E74" s="52"/>
      <c r="F74" s="53"/>
      <c r="G74" s="37"/>
      <c r="H74" s="94">
        <v>43650</v>
      </c>
      <c r="I74" s="102">
        <v>2950000</v>
      </c>
      <c r="J74" s="89" t="s">
        <v>34</v>
      </c>
      <c r="K74" s="89"/>
      <c r="L74" s="89"/>
      <c r="M74" s="87" t="s">
        <v>78</v>
      </c>
      <c r="N74" s="88"/>
      <c r="O74" s="88" t="s">
        <v>80</v>
      </c>
      <c r="P74" s="89"/>
      <c r="Q74" s="89"/>
      <c r="R74" s="88"/>
    </row>
    <row r="75" s="1" customFormat="1" ht="18" customHeight="1" spans="1:18">
      <c r="A75" s="49"/>
      <c r="B75" s="23"/>
      <c r="C75" s="50"/>
      <c r="D75" s="51"/>
      <c r="E75" s="52"/>
      <c r="F75" s="53"/>
      <c r="G75" s="37"/>
      <c r="H75" s="17">
        <v>43698</v>
      </c>
      <c r="I75" s="102">
        <v>2000000</v>
      </c>
      <c r="J75" s="89" t="s">
        <v>34</v>
      </c>
      <c r="K75" s="89"/>
      <c r="L75" s="89"/>
      <c r="M75" s="87" t="s">
        <v>78</v>
      </c>
      <c r="N75" s="104"/>
      <c r="O75" s="104" t="s">
        <v>76</v>
      </c>
      <c r="P75" s="89"/>
      <c r="Q75" s="89"/>
      <c r="R75" s="88"/>
    </row>
    <row r="76" s="1" customFormat="1" ht="18" customHeight="1" spans="1:18">
      <c r="A76" s="49"/>
      <c r="B76" s="23">
        <f t="shared" ref="B76:B80" si="11">ROUND(G76/(1+E76),2)</f>
        <v>0</v>
      </c>
      <c r="C76" s="50"/>
      <c r="D76" s="51"/>
      <c r="E76" s="52"/>
      <c r="F76" s="53">
        <f t="shared" ref="F76:F80" si="12">ROUND(G76/(1+E76)*E76,2)</f>
        <v>0</v>
      </c>
      <c r="G76" s="37"/>
      <c r="H76" s="17">
        <v>43718</v>
      </c>
      <c r="I76" s="102">
        <v>400000</v>
      </c>
      <c r="J76" s="89" t="s">
        <v>34</v>
      </c>
      <c r="K76" s="89"/>
      <c r="L76" s="89"/>
      <c r="M76" s="87" t="s">
        <v>71</v>
      </c>
      <c r="N76" s="88"/>
      <c r="O76" s="88" t="s">
        <v>73</v>
      </c>
      <c r="P76" s="89"/>
      <c r="Q76" s="89"/>
      <c r="R76" s="88"/>
    </row>
    <row r="77" s="1" customFormat="1" ht="18" customHeight="1" spans="1:18">
      <c r="A77" s="49"/>
      <c r="B77" s="23">
        <f t="shared" si="11"/>
        <v>0</v>
      </c>
      <c r="C77" s="50"/>
      <c r="D77" s="51"/>
      <c r="E77" s="52"/>
      <c r="F77" s="53">
        <f t="shared" si="12"/>
        <v>0</v>
      </c>
      <c r="G77" s="37"/>
      <c r="H77" s="17">
        <v>43718</v>
      </c>
      <c r="I77" s="102">
        <v>2000000</v>
      </c>
      <c r="J77" s="89" t="s">
        <v>34</v>
      </c>
      <c r="K77" s="89"/>
      <c r="L77" s="89"/>
      <c r="M77" s="87" t="s">
        <v>78</v>
      </c>
      <c r="N77" s="88"/>
      <c r="O77" s="88" t="s">
        <v>80</v>
      </c>
      <c r="P77" s="89"/>
      <c r="Q77" s="89"/>
      <c r="R77" s="88"/>
    </row>
    <row r="78" s="1" customFormat="1" ht="18" customHeight="1" spans="1:18">
      <c r="A78" s="49">
        <v>43709</v>
      </c>
      <c r="B78" s="23">
        <f t="shared" si="11"/>
        <v>1163005.17</v>
      </c>
      <c r="C78" s="50"/>
      <c r="D78" s="51" t="s">
        <v>66</v>
      </c>
      <c r="E78" s="52"/>
      <c r="F78" s="53">
        <f t="shared" si="12"/>
        <v>0</v>
      </c>
      <c r="G78" s="24">
        <f>112000+112000+26041.6+33468.75+110880+110880+35479.62+81715.2+89100+112860+112860+112860+112860</f>
        <v>1163005.17</v>
      </c>
      <c r="H78" s="17"/>
      <c r="I78" s="102"/>
      <c r="J78" s="89"/>
      <c r="K78" s="89"/>
      <c r="L78" s="89"/>
      <c r="M78" s="87" t="s">
        <v>81</v>
      </c>
      <c r="N78" s="88"/>
      <c r="O78" s="88" t="s">
        <v>70</v>
      </c>
      <c r="P78" s="89"/>
      <c r="Q78" s="89" t="s">
        <v>82</v>
      </c>
      <c r="R78" s="88"/>
    </row>
    <row r="79" s="1" customFormat="1" ht="18" customHeight="1" spans="1:18">
      <c r="A79" s="49">
        <v>43709</v>
      </c>
      <c r="B79" s="23">
        <f t="shared" si="11"/>
        <v>80332</v>
      </c>
      <c r="C79" s="50"/>
      <c r="D79" s="51" t="s">
        <v>66</v>
      </c>
      <c r="E79" s="52"/>
      <c r="F79" s="53">
        <f t="shared" si="12"/>
        <v>0</v>
      </c>
      <c r="G79" s="37">
        <f>80332</f>
        <v>80332</v>
      </c>
      <c r="H79" s="17"/>
      <c r="I79" s="102"/>
      <c r="J79" s="89"/>
      <c r="K79" s="89"/>
      <c r="L79" s="89"/>
      <c r="M79" s="87" t="s">
        <v>69</v>
      </c>
      <c r="N79" s="88"/>
      <c r="O79" s="88" t="s">
        <v>83</v>
      </c>
      <c r="P79" s="89"/>
      <c r="Q79" s="89" t="s">
        <v>82</v>
      </c>
      <c r="R79" s="88"/>
    </row>
    <row r="80" s="1" customFormat="1" ht="18" customHeight="1" spans="1:18">
      <c r="A80" s="49"/>
      <c r="B80" s="23">
        <f t="shared" si="11"/>
        <v>0</v>
      </c>
      <c r="C80" s="50"/>
      <c r="D80" s="51"/>
      <c r="E80" s="52"/>
      <c r="F80" s="53">
        <f t="shared" si="12"/>
        <v>0</v>
      </c>
      <c r="G80" s="37"/>
      <c r="H80" s="17">
        <v>43726</v>
      </c>
      <c r="I80" s="102">
        <v>290000</v>
      </c>
      <c r="J80" s="89" t="s">
        <v>34</v>
      </c>
      <c r="K80" s="89"/>
      <c r="L80" s="89"/>
      <c r="M80" s="87" t="s">
        <v>71</v>
      </c>
      <c r="N80" s="88"/>
      <c r="O80" s="88" t="s">
        <v>75</v>
      </c>
      <c r="P80" s="89"/>
      <c r="Q80" s="89"/>
      <c r="R80" s="88"/>
    </row>
    <row r="81" s="1" customFormat="1" ht="18" customHeight="1" spans="1:18">
      <c r="A81" s="49"/>
      <c r="B81" s="23"/>
      <c r="C81" s="50"/>
      <c r="D81" s="51"/>
      <c r="E81" s="52"/>
      <c r="F81" s="53"/>
      <c r="G81" s="37"/>
      <c r="H81" s="17">
        <v>43753</v>
      </c>
      <c r="I81" s="102">
        <v>2000000</v>
      </c>
      <c r="J81" s="89" t="s">
        <v>34</v>
      </c>
      <c r="K81" s="89"/>
      <c r="L81" s="89"/>
      <c r="M81" s="87" t="s">
        <v>78</v>
      </c>
      <c r="N81" s="104"/>
      <c r="O81" s="104" t="s">
        <v>84</v>
      </c>
      <c r="P81" s="89"/>
      <c r="Q81" s="89"/>
      <c r="R81" s="88"/>
    </row>
    <row r="82" s="1" customFormat="1" ht="18" customHeight="1" spans="1:18">
      <c r="A82" s="49">
        <v>43739</v>
      </c>
      <c r="B82" s="23">
        <f t="shared" ref="B82:B86" si="13">ROUND(G82/(1+E82),2)</f>
        <v>2000000</v>
      </c>
      <c r="C82" s="50"/>
      <c r="D82" s="51" t="s">
        <v>66</v>
      </c>
      <c r="E82" s="52"/>
      <c r="F82" s="53">
        <f t="shared" ref="F82:F86" si="14">ROUND(G82/(1+E82)*E82,2)</f>
        <v>0</v>
      </c>
      <c r="G82" s="37">
        <v>2000000</v>
      </c>
      <c r="H82" s="17"/>
      <c r="I82" s="102"/>
      <c r="J82" s="89"/>
      <c r="K82" s="89"/>
      <c r="L82" s="89"/>
      <c r="M82" s="87" t="s">
        <v>78</v>
      </c>
      <c r="N82" s="88"/>
      <c r="O82" s="88" t="s">
        <v>80</v>
      </c>
      <c r="P82" s="89"/>
      <c r="Q82" s="89"/>
      <c r="R82" s="88"/>
    </row>
    <row r="83" s="1" customFormat="1" ht="18" customHeight="1" spans="1:18">
      <c r="A83" s="49">
        <v>43770</v>
      </c>
      <c r="B83" s="23">
        <f t="shared" si="13"/>
        <v>212064.5</v>
      </c>
      <c r="C83" s="50"/>
      <c r="D83" s="51" t="s">
        <v>66</v>
      </c>
      <c r="E83" s="52"/>
      <c r="F83" s="53">
        <f t="shared" si="14"/>
        <v>0</v>
      </c>
      <c r="G83" s="37">
        <v>212064.5</v>
      </c>
      <c r="H83" s="17"/>
      <c r="I83" s="102"/>
      <c r="J83" s="89"/>
      <c r="K83" s="89"/>
      <c r="L83" s="89"/>
      <c r="M83" s="87" t="s">
        <v>85</v>
      </c>
      <c r="N83" s="88"/>
      <c r="O83" s="88" t="s">
        <v>70</v>
      </c>
      <c r="P83" s="89"/>
      <c r="Q83" s="89"/>
      <c r="R83" s="88" t="s">
        <v>86</v>
      </c>
    </row>
    <row r="84" s="1" customFormat="1" ht="18" customHeight="1" spans="1:18">
      <c r="A84" s="49">
        <v>43770</v>
      </c>
      <c r="B84" s="53">
        <f t="shared" si="13"/>
        <v>100000</v>
      </c>
      <c r="C84" s="50"/>
      <c r="D84" s="51" t="s">
        <v>66</v>
      </c>
      <c r="E84" s="52"/>
      <c r="F84" s="53">
        <f t="shared" si="14"/>
        <v>0</v>
      </c>
      <c r="G84" s="37">
        <v>100000</v>
      </c>
      <c r="H84" s="17"/>
      <c r="I84" s="102"/>
      <c r="J84" s="89"/>
      <c r="K84" s="89"/>
      <c r="L84" s="89"/>
      <c r="M84" s="87" t="s">
        <v>87</v>
      </c>
      <c r="N84" s="88"/>
      <c r="O84" s="88" t="s">
        <v>70</v>
      </c>
      <c r="P84" s="89"/>
      <c r="Q84" s="89"/>
      <c r="R84" s="88" t="s">
        <v>86</v>
      </c>
    </row>
    <row r="85" s="1" customFormat="1" ht="18" customHeight="1" spans="1:18">
      <c r="A85" s="49">
        <v>43831</v>
      </c>
      <c r="B85" s="53">
        <f t="shared" si="13"/>
        <v>2000000</v>
      </c>
      <c r="C85" s="50"/>
      <c r="D85" s="51" t="s">
        <v>66</v>
      </c>
      <c r="E85" s="52"/>
      <c r="F85" s="53">
        <f t="shared" si="14"/>
        <v>0</v>
      </c>
      <c r="G85" s="37">
        <f>100000*20</f>
        <v>2000000</v>
      </c>
      <c r="H85" s="17"/>
      <c r="I85" s="102"/>
      <c r="J85" s="89"/>
      <c r="K85" s="89"/>
      <c r="L85" s="89"/>
      <c r="M85" s="87" t="s">
        <v>78</v>
      </c>
      <c r="N85" s="88"/>
      <c r="O85" s="88" t="s">
        <v>80</v>
      </c>
      <c r="P85" s="89"/>
      <c r="Q85" s="89"/>
      <c r="R85" s="88"/>
    </row>
    <row r="86" s="1" customFormat="1" ht="18" customHeight="1" spans="1:18">
      <c r="A86" s="49"/>
      <c r="B86" s="53">
        <f t="shared" si="13"/>
        <v>0</v>
      </c>
      <c r="C86" s="50"/>
      <c r="D86" s="51"/>
      <c r="E86" s="52"/>
      <c r="F86" s="53">
        <f t="shared" si="14"/>
        <v>0</v>
      </c>
      <c r="G86" s="37"/>
      <c r="H86" s="17">
        <v>43802</v>
      </c>
      <c r="I86" s="102">
        <v>190000</v>
      </c>
      <c r="J86" s="89" t="s">
        <v>34</v>
      </c>
      <c r="K86" s="89"/>
      <c r="L86" s="89"/>
      <c r="M86" s="105" t="s">
        <v>88</v>
      </c>
      <c r="N86" s="88"/>
      <c r="O86" s="88" t="s">
        <v>75</v>
      </c>
      <c r="P86" s="89"/>
      <c r="Q86" s="89"/>
      <c r="R86" s="88"/>
    </row>
    <row r="87" s="1" customFormat="1" ht="18" customHeight="1" spans="1:18">
      <c r="A87" s="49"/>
      <c r="B87" s="53"/>
      <c r="C87" s="50"/>
      <c r="D87" s="51"/>
      <c r="E87" s="52"/>
      <c r="F87" s="53"/>
      <c r="G87" s="37"/>
      <c r="H87" s="17">
        <v>43825</v>
      </c>
      <c r="I87" s="106">
        <v>-680000</v>
      </c>
      <c r="J87" s="89" t="s">
        <v>89</v>
      </c>
      <c r="K87" s="89"/>
      <c r="L87" s="89"/>
      <c r="M87" s="105" t="s">
        <v>90</v>
      </c>
      <c r="N87" s="88"/>
      <c r="O87" s="88" t="s">
        <v>91</v>
      </c>
      <c r="P87" s="89"/>
      <c r="Q87" s="89"/>
      <c r="R87" s="88"/>
    </row>
    <row r="88" s="1" customFormat="1" ht="18" customHeight="1" spans="1:18">
      <c r="A88" s="49"/>
      <c r="B88" s="53">
        <f t="shared" ref="B88:B93" si="15">ROUND(G88/(1+E88),2)</f>
        <v>0</v>
      </c>
      <c r="C88" s="50"/>
      <c r="D88" s="51"/>
      <c r="E88" s="52"/>
      <c r="F88" s="53">
        <f t="shared" ref="F88:F93" si="16">ROUND(G88/(1+E88)*E88,2)</f>
        <v>0</v>
      </c>
      <c r="G88" s="37"/>
      <c r="H88" s="17">
        <v>43843</v>
      </c>
      <c r="I88" s="102">
        <v>322406.25</v>
      </c>
      <c r="J88" s="89" t="s">
        <v>34</v>
      </c>
      <c r="K88" s="89"/>
      <c r="L88" s="89"/>
      <c r="M88" s="105" t="s">
        <v>88</v>
      </c>
      <c r="N88" s="88"/>
      <c r="O88" s="88" t="s">
        <v>75</v>
      </c>
      <c r="P88" s="89"/>
      <c r="Q88" s="89"/>
      <c r="R88" s="88"/>
    </row>
    <row r="89" s="1" customFormat="1" ht="18" customHeight="1" spans="1:18">
      <c r="A89" s="49">
        <v>43831</v>
      </c>
      <c r="B89" s="53"/>
      <c r="C89" s="50"/>
      <c r="D89" s="51" t="s">
        <v>66</v>
      </c>
      <c r="E89" s="52"/>
      <c r="F89" s="53">
        <f t="shared" si="16"/>
        <v>0</v>
      </c>
      <c r="G89" s="37">
        <v>0</v>
      </c>
      <c r="H89" s="17"/>
      <c r="I89" s="102"/>
      <c r="J89" s="89"/>
      <c r="K89" s="89"/>
      <c r="L89" s="89"/>
      <c r="M89" s="105" t="s">
        <v>92</v>
      </c>
      <c r="N89" s="88"/>
      <c r="O89" s="88" t="s">
        <v>93</v>
      </c>
      <c r="P89" s="89" t="s">
        <v>82</v>
      </c>
      <c r="Q89" s="89" t="s">
        <v>82</v>
      </c>
      <c r="R89" s="115" t="s">
        <v>94</v>
      </c>
    </row>
    <row r="90" s="1" customFormat="1" ht="18" customHeight="1" spans="1:18">
      <c r="A90" s="49"/>
      <c r="B90" s="53"/>
      <c r="C90" s="50"/>
      <c r="D90" s="51"/>
      <c r="E90" s="52"/>
      <c r="F90" s="53"/>
      <c r="G90" s="37"/>
      <c r="H90" s="17">
        <v>43849</v>
      </c>
      <c r="I90" s="102">
        <v>201272.4</v>
      </c>
      <c r="J90" s="89" t="s">
        <v>37</v>
      </c>
      <c r="K90" s="89"/>
      <c r="L90" s="89"/>
      <c r="M90" s="105" t="s">
        <v>92</v>
      </c>
      <c r="N90" s="88"/>
      <c r="O90" s="88" t="s">
        <v>76</v>
      </c>
      <c r="P90" s="89"/>
      <c r="Q90" s="89"/>
      <c r="R90" s="115"/>
    </row>
    <row r="91" s="1" customFormat="1" ht="18" customHeight="1" spans="1:18">
      <c r="A91" s="49"/>
      <c r="B91" s="53"/>
      <c r="C91" s="50"/>
      <c r="D91" s="51"/>
      <c r="E91" s="52"/>
      <c r="F91" s="53"/>
      <c r="G91" s="37"/>
      <c r="H91" s="17">
        <v>43849</v>
      </c>
      <c r="I91" s="102">
        <v>20000</v>
      </c>
      <c r="J91" s="89" t="s">
        <v>34</v>
      </c>
      <c r="K91" s="89"/>
      <c r="L91" s="89"/>
      <c r="M91" s="105" t="s">
        <v>92</v>
      </c>
      <c r="N91" s="88"/>
      <c r="O91" s="88" t="s">
        <v>76</v>
      </c>
      <c r="P91" s="89"/>
      <c r="Q91" s="89"/>
      <c r="R91" s="116"/>
    </row>
    <row r="92" s="1" customFormat="1" ht="18" customHeight="1" spans="1:18">
      <c r="A92" s="49">
        <v>43831</v>
      </c>
      <c r="B92" s="53">
        <f t="shared" si="15"/>
        <v>0</v>
      </c>
      <c r="C92" s="50"/>
      <c r="D92" s="51" t="s">
        <v>66</v>
      </c>
      <c r="E92" s="52"/>
      <c r="F92" s="53">
        <f t="shared" si="16"/>
        <v>0</v>
      </c>
      <c r="G92" s="37">
        <v>0</v>
      </c>
      <c r="H92" s="17"/>
      <c r="I92" s="102"/>
      <c r="J92" s="89"/>
      <c r="K92" s="89"/>
      <c r="L92" s="89"/>
      <c r="M92" s="105" t="s">
        <v>92</v>
      </c>
      <c r="N92" s="88"/>
      <c r="O92" s="88" t="s">
        <v>95</v>
      </c>
      <c r="P92" s="89"/>
      <c r="Q92" s="89"/>
      <c r="R92" s="115" t="s">
        <v>94</v>
      </c>
    </row>
    <row r="93" s="1" customFormat="1" ht="18" customHeight="1" spans="1:18">
      <c r="A93" s="49">
        <v>43831</v>
      </c>
      <c r="B93" s="53">
        <f t="shared" si="15"/>
        <v>0</v>
      </c>
      <c r="C93" s="50"/>
      <c r="D93" s="51" t="s">
        <v>66</v>
      </c>
      <c r="E93" s="52"/>
      <c r="F93" s="53">
        <f t="shared" si="16"/>
        <v>0</v>
      </c>
      <c r="G93" s="37">
        <v>0</v>
      </c>
      <c r="H93" s="17"/>
      <c r="I93" s="102"/>
      <c r="J93" s="89"/>
      <c r="K93" s="89"/>
      <c r="L93" s="89"/>
      <c r="M93" s="105" t="s">
        <v>92</v>
      </c>
      <c r="N93" s="88"/>
      <c r="O93" s="88" t="s">
        <v>96</v>
      </c>
      <c r="P93" s="89"/>
      <c r="Q93" s="89"/>
      <c r="R93" s="115" t="s">
        <v>94</v>
      </c>
    </row>
    <row r="94" s="1" customFormat="1" ht="18" customHeight="1" spans="1:18">
      <c r="A94" s="49"/>
      <c r="B94" s="53"/>
      <c r="C94" s="50"/>
      <c r="D94" s="51"/>
      <c r="E94" s="52"/>
      <c r="F94" s="53"/>
      <c r="G94" s="37"/>
      <c r="H94" s="17">
        <v>43850</v>
      </c>
      <c r="I94" s="102">
        <v>350638</v>
      </c>
      <c r="J94" s="89" t="s">
        <v>37</v>
      </c>
      <c r="K94" s="89"/>
      <c r="L94" s="89"/>
      <c r="M94" s="105" t="s">
        <v>92</v>
      </c>
      <c r="N94" s="88"/>
      <c r="O94" s="88" t="s">
        <v>76</v>
      </c>
      <c r="P94" s="89"/>
      <c r="Q94" s="89"/>
      <c r="R94" s="115"/>
    </row>
    <row r="95" s="1" customFormat="1" ht="18" customHeight="1" spans="1:18">
      <c r="A95" s="49">
        <v>43831</v>
      </c>
      <c r="B95" s="53">
        <f t="shared" ref="B95:B105" si="17">ROUND(G95/(1+E95),2)</f>
        <v>97200</v>
      </c>
      <c r="C95" s="50"/>
      <c r="D95" s="51" t="s">
        <v>66</v>
      </c>
      <c r="E95" s="52"/>
      <c r="F95" s="53">
        <f t="shared" ref="F95:F105" si="18">ROUND(G95/(1+E95)*E95,2)</f>
        <v>0</v>
      </c>
      <c r="G95" s="37">
        <v>97200</v>
      </c>
      <c r="H95" s="17"/>
      <c r="I95" s="102"/>
      <c r="J95" s="89"/>
      <c r="K95" s="89"/>
      <c r="L95" s="89"/>
      <c r="M95" s="87" t="s">
        <v>97</v>
      </c>
      <c r="N95" s="88"/>
      <c r="O95" s="88" t="s">
        <v>98</v>
      </c>
      <c r="P95" s="89"/>
      <c r="Q95" s="89"/>
      <c r="R95" s="88"/>
    </row>
    <row r="96" s="1" customFormat="1" ht="18" customHeight="1" spans="1:18">
      <c r="A96" s="49"/>
      <c r="B96" s="53"/>
      <c r="C96" s="50"/>
      <c r="D96" s="51"/>
      <c r="E96" s="52"/>
      <c r="F96" s="53"/>
      <c r="G96" s="37"/>
      <c r="H96" s="17">
        <v>43853</v>
      </c>
      <c r="I96" s="102">
        <v>50800</v>
      </c>
      <c r="J96" s="89" t="s">
        <v>37</v>
      </c>
      <c r="K96" s="89"/>
      <c r="L96" s="89"/>
      <c r="M96" s="87" t="s">
        <v>97</v>
      </c>
      <c r="N96" s="88"/>
      <c r="O96" s="88" t="s">
        <v>98</v>
      </c>
      <c r="P96" s="89"/>
      <c r="Q96" s="89"/>
      <c r="R96" s="88"/>
    </row>
    <row r="97" s="1" customFormat="1" ht="18" customHeight="1" spans="1:18">
      <c r="A97" s="49"/>
      <c r="B97" s="53">
        <f t="shared" si="17"/>
        <v>0</v>
      </c>
      <c r="C97" s="50"/>
      <c r="D97" s="51"/>
      <c r="E97" s="52"/>
      <c r="F97" s="53">
        <f t="shared" si="18"/>
        <v>0</v>
      </c>
      <c r="G97" s="37"/>
      <c r="H97" s="17">
        <v>43853</v>
      </c>
      <c r="I97" s="102">
        <v>2962181.3</v>
      </c>
      <c r="J97" s="89" t="s">
        <v>37</v>
      </c>
      <c r="K97" s="89"/>
      <c r="L97" s="89"/>
      <c r="M97" s="87" t="s">
        <v>92</v>
      </c>
      <c r="N97" s="88"/>
      <c r="O97" s="88" t="s">
        <v>99</v>
      </c>
      <c r="P97" s="89"/>
      <c r="Q97" s="89"/>
      <c r="R97" s="88"/>
    </row>
    <row r="98" s="1" customFormat="1" ht="18" customHeight="1" spans="1:18">
      <c r="A98" s="49"/>
      <c r="B98" s="53">
        <f t="shared" si="17"/>
        <v>0</v>
      </c>
      <c r="C98" s="50"/>
      <c r="D98" s="51"/>
      <c r="E98" s="52"/>
      <c r="F98" s="53">
        <f t="shared" si="18"/>
        <v>0</v>
      </c>
      <c r="G98" s="37"/>
      <c r="H98" s="17">
        <v>43853</v>
      </c>
      <c r="I98" s="102">
        <v>190163</v>
      </c>
      <c r="J98" s="89" t="s">
        <v>37</v>
      </c>
      <c r="K98" s="89"/>
      <c r="L98" s="89"/>
      <c r="M98" s="87" t="s">
        <v>69</v>
      </c>
      <c r="N98" s="88"/>
      <c r="O98" s="88" t="s">
        <v>100</v>
      </c>
      <c r="P98" s="89"/>
      <c r="Q98" s="89"/>
      <c r="R98" s="88" t="s">
        <v>101</v>
      </c>
    </row>
    <row r="99" s="1" customFormat="1" ht="18" customHeight="1" spans="1:18">
      <c r="A99" s="49"/>
      <c r="B99" s="53">
        <f t="shared" si="17"/>
        <v>0</v>
      </c>
      <c r="C99" s="50"/>
      <c r="D99" s="51"/>
      <c r="E99" s="52"/>
      <c r="F99" s="53">
        <f t="shared" si="18"/>
        <v>0</v>
      </c>
      <c r="G99" s="37"/>
      <c r="H99" s="17">
        <v>43853</v>
      </c>
      <c r="I99" s="102">
        <v>606973</v>
      </c>
      <c r="J99" s="89" t="s">
        <v>37</v>
      </c>
      <c r="K99" s="89"/>
      <c r="L99" s="89"/>
      <c r="M99" s="87" t="s">
        <v>81</v>
      </c>
      <c r="N99" s="88"/>
      <c r="O99" s="88" t="s">
        <v>100</v>
      </c>
      <c r="P99" s="89"/>
      <c r="Q99" s="89"/>
      <c r="R99" s="88"/>
    </row>
    <row r="100" s="1" customFormat="1" ht="18" customHeight="1" spans="1:18">
      <c r="A100" s="49"/>
      <c r="B100" s="53">
        <f t="shared" si="17"/>
        <v>0</v>
      </c>
      <c r="C100" s="50"/>
      <c r="D100" s="51"/>
      <c r="E100" s="52"/>
      <c r="F100" s="53">
        <f t="shared" si="18"/>
        <v>0</v>
      </c>
      <c r="G100" s="37"/>
      <c r="H100" s="17">
        <v>43849</v>
      </c>
      <c r="I100" s="102">
        <v>400000</v>
      </c>
      <c r="J100" s="89" t="s">
        <v>37</v>
      </c>
      <c r="K100" s="89"/>
      <c r="L100" s="89"/>
      <c r="M100" s="87" t="s">
        <v>78</v>
      </c>
      <c r="N100" s="88"/>
      <c r="O100" s="88" t="s">
        <v>102</v>
      </c>
      <c r="P100" s="89"/>
      <c r="Q100" s="89"/>
      <c r="R100" s="88"/>
    </row>
    <row r="101" s="1" customFormat="1" ht="18" customHeight="1" spans="1:18">
      <c r="A101" s="49"/>
      <c r="B101" s="53">
        <f t="shared" si="17"/>
        <v>0</v>
      </c>
      <c r="C101" s="50"/>
      <c r="D101" s="51"/>
      <c r="E101" s="52"/>
      <c r="F101" s="53">
        <f t="shared" si="18"/>
        <v>0</v>
      </c>
      <c r="G101" s="37"/>
      <c r="H101" s="17">
        <v>43853</v>
      </c>
      <c r="I101" s="102">
        <v>189882.7</v>
      </c>
      <c r="J101" s="89" t="s">
        <v>37</v>
      </c>
      <c r="K101" s="89"/>
      <c r="L101" s="89"/>
      <c r="M101" s="87" t="s">
        <v>92</v>
      </c>
      <c r="N101" s="88"/>
      <c r="O101" s="88" t="s">
        <v>76</v>
      </c>
      <c r="P101" s="89"/>
      <c r="Q101" s="89"/>
      <c r="R101" s="88"/>
    </row>
    <row r="102" s="1" customFormat="1" ht="18" customHeight="1" spans="1:18">
      <c r="A102" s="49"/>
      <c r="B102" s="53">
        <f t="shared" si="17"/>
        <v>0</v>
      </c>
      <c r="C102" s="50"/>
      <c r="D102" s="51"/>
      <c r="E102" s="52"/>
      <c r="F102" s="53">
        <f t="shared" si="18"/>
        <v>0</v>
      </c>
      <c r="G102" s="37"/>
      <c r="H102" s="17">
        <v>43856</v>
      </c>
      <c r="I102" s="102">
        <v>135690</v>
      </c>
      <c r="J102" s="89" t="s">
        <v>37</v>
      </c>
      <c r="K102" s="89"/>
      <c r="L102" s="89"/>
      <c r="M102" s="87" t="s">
        <v>92</v>
      </c>
      <c r="N102" s="88"/>
      <c r="O102" s="88" t="s">
        <v>76</v>
      </c>
      <c r="P102" s="89"/>
      <c r="Q102" s="89"/>
      <c r="R102" s="88"/>
    </row>
    <row r="103" s="1" customFormat="1" ht="18" customHeight="1" spans="1:18">
      <c r="A103" s="49"/>
      <c r="B103" s="53">
        <f t="shared" si="17"/>
        <v>0</v>
      </c>
      <c r="C103" s="50"/>
      <c r="D103" s="51"/>
      <c r="E103" s="52"/>
      <c r="F103" s="53">
        <f t="shared" si="18"/>
        <v>0</v>
      </c>
      <c r="G103" s="37"/>
      <c r="H103" s="17">
        <v>43856</v>
      </c>
      <c r="I103" s="102">
        <v>213021</v>
      </c>
      <c r="J103" s="89" t="s">
        <v>37</v>
      </c>
      <c r="K103" s="89"/>
      <c r="L103" s="89"/>
      <c r="M103" s="87" t="s">
        <v>92</v>
      </c>
      <c r="N103" s="88"/>
      <c r="O103" s="88" t="s">
        <v>76</v>
      </c>
      <c r="P103" s="89"/>
      <c r="Q103" s="89"/>
      <c r="R103" s="88"/>
    </row>
    <row r="104" s="1" customFormat="1" ht="18" customHeight="1" spans="1:18">
      <c r="A104" s="95">
        <v>43891</v>
      </c>
      <c r="B104" s="53">
        <f t="shared" si="17"/>
        <v>0</v>
      </c>
      <c r="C104" s="50"/>
      <c r="D104" s="51" t="s">
        <v>66</v>
      </c>
      <c r="E104" s="52"/>
      <c r="F104" s="53">
        <f t="shared" si="18"/>
        <v>0</v>
      </c>
      <c r="G104" s="37">
        <v>0</v>
      </c>
      <c r="H104" s="17"/>
      <c r="I104" s="102"/>
      <c r="J104" s="89"/>
      <c r="K104" s="89"/>
      <c r="L104" s="89"/>
      <c r="M104" s="87" t="s">
        <v>92</v>
      </c>
      <c r="N104" s="88"/>
      <c r="O104" s="88" t="s">
        <v>103</v>
      </c>
      <c r="P104" s="89"/>
      <c r="Q104" s="89"/>
      <c r="R104" s="115" t="s">
        <v>94</v>
      </c>
    </row>
    <row r="105" s="1" customFormat="1" ht="18" customHeight="1" spans="1:18">
      <c r="A105" s="96"/>
      <c r="B105" s="53">
        <f t="shared" si="17"/>
        <v>0</v>
      </c>
      <c r="C105" s="50"/>
      <c r="D105" s="51"/>
      <c r="E105" s="52"/>
      <c r="F105" s="53">
        <f t="shared" si="18"/>
        <v>0</v>
      </c>
      <c r="G105" s="37"/>
      <c r="H105" s="97"/>
      <c r="I105" s="70"/>
      <c r="J105" s="107"/>
      <c r="K105" s="107"/>
      <c r="L105" s="107"/>
      <c r="M105" s="87"/>
      <c r="N105" s="88"/>
      <c r="O105" s="88"/>
      <c r="P105" s="89"/>
      <c r="Q105" s="89"/>
      <c r="R105" s="88"/>
    </row>
    <row r="106" s="1" customFormat="1" ht="18" customHeight="1" spans="1:18">
      <c r="A106" s="96"/>
      <c r="B106" s="53"/>
      <c r="C106" s="50"/>
      <c r="D106" s="51"/>
      <c r="E106" s="52"/>
      <c r="F106" s="53"/>
      <c r="G106" s="37"/>
      <c r="H106" s="17">
        <v>43895</v>
      </c>
      <c r="I106" s="102">
        <v>209925</v>
      </c>
      <c r="J106" s="89" t="s">
        <v>37</v>
      </c>
      <c r="K106" s="89"/>
      <c r="L106" s="89"/>
      <c r="M106" s="87" t="s">
        <v>92</v>
      </c>
      <c r="N106" s="88"/>
      <c r="O106" s="88" t="s">
        <v>76</v>
      </c>
      <c r="P106" s="89"/>
      <c r="Q106" s="89"/>
      <c r="R106" s="88"/>
    </row>
    <row r="107" s="1" customFormat="1" ht="18" customHeight="1" spans="1:18">
      <c r="A107" s="96"/>
      <c r="B107" s="53"/>
      <c r="C107" s="50"/>
      <c r="D107" s="51"/>
      <c r="E107" s="52"/>
      <c r="F107" s="53"/>
      <c r="G107" s="37"/>
      <c r="H107" s="97">
        <v>43909</v>
      </c>
      <c r="I107" s="70">
        <v>170000</v>
      </c>
      <c r="J107" s="107" t="s">
        <v>37</v>
      </c>
      <c r="K107" s="107"/>
      <c r="L107" s="107"/>
      <c r="M107" s="87" t="s">
        <v>92</v>
      </c>
      <c r="N107" s="88"/>
      <c r="O107" s="88" t="s">
        <v>76</v>
      </c>
      <c r="P107" s="89"/>
      <c r="Q107" s="89"/>
      <c r="R107" s="88"/>
    </row>
    <row r="108" s="1" customFormat="1" ht="18" customHeight="1" spans="1:18">
      <c r="A108" s="49" t="s">
        <v>104</v>
      </c>
      <c r="B108" s="53">
        <f t="shared" ref="B108:B116" si="19">ROUND(G108/(1+E108),2)</f>
        <v>400000</v>
      </c>
      <c r="C108" s="50">
        <v>4</v>
      </c>
      <c r="D108" s="51" t="s">
        <v>66</v>
      </c>
      <c r="E108" s="52"/>
      <c r="F108" s="53">
        <f t="shared" ref="F108:F116" si="20">ROUND(G108/(1+E108)*E108,2)</f>
        <v>0</v>
      </c>
      <c r="G108" s="37">
        <f>100000*4</f>
        <v>400000</v>
      </c>
      <c r="H108" s="97"/>
      <c r="I108" s="70"/>
      <c r="J108" s="107"/>
      <c r="K108" s="107"/>
      <c r="L108" s="107"/>
      <c r="M108" s="87" t="s">
        <v>78</v>
      </c>
      <c r="N108" s="88"/>
      <c r="O108" s="88" t="s">
        <v>73</v>
      </c>
      <c r="P108" s="89"/>
      <c r="Q108" s="89"/>
      <c r="R108" s="88"/>
    </row>
    <row r="109" s="1" customFormat="1" ht="18" customHeight="1" spans="1:18">
      <c r="A109" s="49" t="s">
        <v>105</v>
      </c>
      <c r="B109" s="53">
        <f t="shared" si="19"/>
        <v>737250</v>
      </c>
      <c r="C109" s="50">
        <v>9</v>
      </c>
      <c r="D109" s="51" t="s">
        <v>66</v>
      </c>
      <c r="E109" s="52"/>
      <c r="F109" s="53">
        <f t="shared" si="20"/>
        <v>0</v>
      </c>
      <c r="G109" s="37">
        <v>737250</v>
      </c>
      <c r="H109" s="97"/>
      <c r="I109" s="70"/>
      <c r="J109" s="107"/>
      <c r="K109" s="107"/>
      <c r="L109" s="107"/>
      <c r="M109" s="87" t="s">
        <v>92</v>
      </c>
      <c r="N109" s="88"/>
      <c r="O109" s="88" t="s">
        <v>106</v>
      </c>
      <c r="P109" s="89"/>
      <c r="Q109" s="89"/>
      <c r="R109" s="88" t="s">
        <v>107</v>
      </c>
    </row>
    <row r="110" s="1" customFormat="1" ht="18" customHeight="1" spans="1:18">
      <c r="A110" s="49"/>
      <c r="B110" s="53"/>
      <c r="C110" s="50"/>
      <c r="D110" s="51"/>
      <c r="E110" s="52"/>
      <c r="F110" s="53"/>
      <c r="G110" s="37"/>
      <c r="H110" s="97">
        <v>43966</v>
      </c>
      <c r="I110" s="70">
        <v>67700</v>
      </c>
      <c r="J110" s="107" t="s">
        <v>89</v>
      </c>
      <c r="K110" s="107"/>
      <c r="L110" s="107"/>
      <c r="M110" s="87" t="s">
        <v>92</v>
      </c>
      <c r="N110" s="88"/>
      <c r="O110" s="88" t="s">
        <v>76</v>
      </c>
      <c r="P110" s="89"/>
      <c r="Q110" s="89"/>
      <c r="R110" s="88"/>
    </row>
    <row r="111" s="1" customFormat="1" ht="18" customHeight="1" spans="1:18">
      <c r="A111" s="49" t="s">
        <v>108</v>
      </c>
      <c r="B111" s="53">
        <f t="shared" si="19"/>
        <v>2306000</v>
      </c>
      <c r="C111" s="50">
        <v>31</v>
      </c>
      <c r="D111" s="51" t="s">
        <v>66</v>
      </c>
      <c r="E111" s="52"/>
      <c r="F111" s="53">
        <f t="shared" si="20"/>
        <v>0</v>
      </c>
      <c r="G111" s="37">
        <v>2306000</v>
      </c>
      <c r="H111" s="97"/>
      <c r="I111" s="70"/>
      <c r="J111" s="107"/>
      <c r="K111" s="107"/>
      <c r="L111" s="107"/>
      <c r="M111" s="87" t="s">
        <v>92</v>
      </c>
      <c r="N111" s="88"/>
      <c r="O111" s="88" t="s">
        <v>109</v>
      </c>
      <c r="P111" s="89"/>
      <c r="Q111" s="89"/>
      <c r="R111" s="88"/>
    </row>
    <row r="112" s="1" customFormat="1" ht="18" customHeight="1" spans="1:18">
      <c r="A112" s="49" t="s">
        <v>108</v>
      </c>
      <c r="B112" s="53">
        <f t="shared" si="19"/>
        <v>4397986</v>
      </c>
      <c r="C112" s="50">
        <v>49</v>
      </c>
      <c r="D112" s="51" t="s">
        <v>66</v>
      </c>
      <c r="E112" s="52"/>
      <c r="F112" s="53">
        <f t="shared" si="20"/>
        <v>0</v>
      </c>
      <c r="G112" s="37">
        <v>4397986</v>
      </c>
      <c r="H112" s="97"/>
      <c r="I112" s="70"/>
      <c r="J112" s="107"/>
      <c r="K112" s="107"/>
      <c r="L112" s="107"/>
      <c r="M112" s="87" t="s">
        <v>92</v>
      </c>
      <c r="N112" s="88"/>
      <c r="O112" s="88" t="s">
        <v>110</v>
      </c>
      <c r="P112" s="89" t="s">
        <v>82</v>
      </c>
      <c r="Q112" s="89" t="s">
        <v>111</v>
      </c>
      <c r="R112" s="88"/>
    </row>
    <row r="113" s="1" customFormat="1" ht="18" customHeight="1" spans="1:18">
      <c r="A113" s="49" t="s">
        <v>108</v>
      </c>
      <c r="B113" s="53">
        <f t="shared" si="19"/>
        <v>189882.7</v>
      </c>
      <c r="C113" s="50">
        <v>2</v>
      </c>
      <c r="D113" s="51" t="s">
        <v>66</v>
      </c>
      <c r="E113" s="52"/>
      <c r="F113" s="53">
        <f t="shared" si="20"/>
        <v>0</v>
      </c>
      <c r="G113" s="37">
        <v>189882.7</v>
      </c>
      <c r="H113" s="97"/>
      <c r="I113" s="70"/>
      <c r="J113" s="107"/>
      <c r="K113" s="107"/>
      <c r="L113" s="107"/>
      <c r="M113" s="87" t="s">
        <v>112</v>
      </c>
      <c r="N113" s="88"/>
      <c r="O113" s="88" t="s">
        <v>113</v>
      </c>
      <c r="P113" s="89" t="s">
        <v>82</v>
      </c>
      <c r="Q113" s="89" t="s">
        <v>82</v>
      </c>
      <c r="R113" s="88"/>
    </row>
    <row r="114" s="1" customFormat="1" ht="18" customHeight="1" spans="1:18">
      <c r="A114" s="49" t="s">
        <v>108</v>
      </c>
      <c r="B114" s="53">
        <f t="shared" si="19"/>
        <v>146487.69</v>
      </c>
      <c r="C114" s="50">
        <v>1</v>
      </c>
      <c r="D114" s="51" t="s">
        <v>114</v>
      </c>
      <c r="E114" s="52"/>
      <c r="F114" s="53">
        <f t="shared" si="20"/>
        <v>0</v>
      </c>
      <c r="G114" s="37">
        <v>146487.69</v>
      </c>
      <c r="H114" s="97"/>
      <c r="I114" s="70"/>
      <c r="J114" s="107"/>
      <c r="K114" s="107"/>
      <c r="L114" s="107"/>
      <c r="M114" s="87" t="s">
        <v>115</v>
      </c>
      <c r="N114" s="88"/>
      <c r="O114" s="88"/>
      <c r="P114" s="89" t="s">
        <v>82</v>
      </c>
      <c r="Q114" s="89"/>
      <c r="R114" s="88"/>
    </row>
    <row r="115" s="1" customFormat="1" ht="18" customHeight="1" spans="1:18">
      <c r="A115" s="49" t="s">
        <v>108</v>
      </c>
      <c r="B115" s="53">
        <f t="shared" si="19"/>
        <v>200000</v>
      </c>
      <c r="C115" s="50">
        <v>2</v>
      </c>
      <c r="D115" s="51" t="s">
        <v>66</v>
      </c>
      <c r="E115" s="52"/>
      <c r="F115" s="53">
        <f t="shared" si="20"/>
        <v>0</v>
      </c>
      <c r="G115" s="37">
        <v>200000</v>
      </c>
      <c r="H115" s="97"/>
      <c r="I115" s="70"/>
      <c r="J115" s="107"/>
      <c r="K115" s="107"/>
      <c r="L115" s="107"/>
      <c r="M115" s="87" t="s">
        <v>116</v>
      </c>
      <c r="N115" s="88"/>
      <c r="O115" s="88" t="s">
        <v>117</v>
      </c>
      <c r="P115" s="89" t="s">
        <v>82</v>
      </c>
      <c r="Q115" s="89" t="s">
        <v>118</v>
      </c>
      <c r="R115" s="88"/>
    </row>
    <row r="116" s="1" customFormat="1" ht="18" customHeight="1" spans="1:18">
      <c r="A116" s="49"/>
      <c r="B116" s="53">
        <f t="shared" si="19"/>
        <v>0</v>
      </c>
      <c r="C116" s="50"/>
      <c r="D116" s="51"/>
      <c r="E116" s="52"/>
      <c r="F116" s="53">
        <f t="shared" si="20"/>
        <v>0</v>
      </c>
      <c r="G116" s="37"/>
      <c r="H116" s="98">
        <v>44063</v>
      </c>
      <c r="I116" s="108">
        <v>1500</v>
      </c>
      <c r="J116" s="109" t="s">
        <v>37</v>
      </c>
      <c r="K116" s="109"/>
      <c r="L116" s="109"/>
      <c r="M116" s="110" t="s">
        <v>119</v>
      </c>
      <c r="N116" s="88"/>
      <c r="O116" s="88"/>
      <c r="P116" s="89"/>
      <c r="Q116" s="89"/>
      <c r="R116" s="88"/>
    </row>
    <row r="117" s="1" customFormat="1" ht="18" customHeight="1" spans="1:18">
      <c r="A117" s="49"/>
      <c r="B117" s="53"/>
      <c r="C117" s="50"/>
      <c r="D117" s="51"/>
      <c r="E117" s="52"/>
      <c r="F117" s="53"/>
      <c r="G117" s="37"/>
      <c r="H117" s="99">
        <v>44098</v>
      </c>
      <c r="I117" s="70">
        <v>-3000000</v>
      </c>
      <c r="J117" s="111" t="s">
        <v>120</v>
      </c>
      <c r="K117" s="111"/>
      <c r="L117" s="111"/>
      <c r="M117" s="112" t="s">
        <v>121</v>
      </c>
      <c r="N117" s="88"/>
      <c r="O117" s="88"/>
      <c r="P117" s="89"/>
      <c r="Q117" s="89"/>
      <c r="R117" s="88"/>
    </row>
    <row r="118" s="1" customFormat="1" ht="18" customHeight="1" spans="1:18">
      <c r="A118" s="49"/>
      <c r="B118" s="53"/>
      <c r="C118" s="50"/>
      <c r="D118" s="51"/>
      <c r="E118" s="52"/>
      <c r="F118" s="53"/>
      <c r="G118" s="37"/>
      <c r="H118" s="97">
        <v>44098</v>
      </c>
      <c r="I118" s="70">
        <v>267360</v>
      </c>
      <c r="J118" s="107" t="s">
        <v>34</v>
      </c>
      <c r="K118" s="107"/>
      <c r="L118" s="107"/>
      <c r="M118" s="87" t="s">
        <v>92</v>
      </c>
      <c r="N118" s="88"/>
      <c r="O118" s="88" t="s">
        <v>110</v>
      </c>
      <c r="P118" s="89"/>
      <c r="Q118" s="89"/>
      <c r="R118" s="88"/>
    </row>
    <row r="119" s="1" customFormat="1" ht="18" customHeight="1" spans="1:18">
      <c r="A119" s="49"/>
      <c r="B119" s="53">
        <f t="shared" ref="B119:B141" si="21">ROUND(G119/(1+E119),2)</f>
        <v>0</v>
      </c>
      <c r="C119" s="50"/>
      <c r="D119" s="51"/>
      <c r="E119" s="52"/>
      <c r="F119" s="53">
        <f t="shared" ref="F119:F141" si="22">ROUND(G119/(1+E119)*E119,2)</f>
        <v>0</v>
      </c>
      <c r="G119" s="37"/>
      <c r="H119" s="97">
        <v>44101</v>
      </c>
      <c r="I119" s="70">
        <v>217170.6</v>
      </c>
      <c r="J119" s="107" t="s">
        <v>34</v>
      </c>
      <c r="K119" s="107"/>
      <c r="L119" s="107"/>
      <c r="M119" s="87" t="s">
        <v>92</v>
      </c>
      <c r="N119" s="88"/>
      <c r="O119" s="88" t="s">
        <v>122</v>
      </c>
      <c r="P119" s="89" t="s">
        <v>82</v>
      </c>
      <c r="Q119" s="89" t="s">
        <v>82</v>
      </c>
      <c r="R119" s="88"/>
    </row>
    <row r="120" s="1" customFormat="1" ht="18" customHeight="1" spans="1:18">
      <c r="A120" s="49"/>
      <c r="B120" s="53">
        <f t="shared" si="21"/>
        <v>0</v>
      </c>
      <c r="C120" s="50"/>
      <c r="D120" s="51"/>
      <c r="E120" s="52"/>
      <c r="F120" s="53">
        <f t="shared" si="22"/>
        <v>0</v>
      </c>
      <c r="G120" s="37"/>
      <c r="H120" s="97">
        <v>44123</v>
      </c>
      <c r="I120" s="70">
        <v>215900</v>
      </c>
      <c r="J120" s="107" t="s">
        <v>34</v>
      </c>
      <c r="K120" s="107"/>
      <c r="L120" s="107"/>
      <c r="M120" s="113" t="s">
        <v>123</v>
      </c>
      <c r="N120" s="114"/>
      <c r="O120" s="114" t="s">
        <v>122</v>
      </c>
      <c r="P120" s="89"/>
      <c r="Q120" s="89"/>
      <c r="R120" s="88"/>
    </row>
    <row r="121" s="2" customFormat="1" ht="18" customHeight="1" spans="1:18">
      <c r="A121" s="100"/>
      <c r="B121" s="53">
        <f t="shared" si="21"/>
        <v>0</v>
      </c>
      <c r="C121" s="101"/>
      <c r="D121" s="51"/>
      <c r="E121" s="52"/>
      <c r="F121" s="53">
        <f t="shared" si="22"/>
        <v>0</v>
      </c>
      <c r="G121" s="37"/>
      <c r="H121" s="97">
        <v>44126</v>
      </c>
      <c r="I121" s="70">
        <v>230426</v>
      </c>
      <c r="J121" s="107" t="s">
        <v>34</v>
      </c>
      <c r="K121" s="107"/>
      <c r="L121" s="107"/>
      <c r="M121" s="113" t="s">
        <v>123</v>
      </c>
      <c r="N121" s="114"/>
      <c r="O121" s="114" t="s">
        <v>122</v>
      </c>
      <c r="P121" s="107"/>
      <c r="Q121" s="107"/>
      <c r="R121" s="114"/>
    </row>
    <row r="122" s="2" customFormat="1" ht="18" customHeight="1" spans="1:18">
      <c r="A122" s="100"/>
      <c r="B122" s="53">
        <f t="shared" si="21"/>
        <v>0</v>
      </c>
      <c r="C122" s="101"/>
      <c r="D122" s="51"/>
      <c r="E122" s="52"/>
      <c r="F122" s="53">
        <f t="shared" si="22"/>
        <v>0</v>
      </c>
      <c r="G122" s="37"/>
      <c r="H122" s="97">
        <v>44127</v>
      </c>
      <c r="I122" s="70">
        <v>234850</v>
      </c>
      <c r="J122" s="107" t="s">
        <v>34</v>
      </c>
      <c r="K122" s="107"/>
      <c r="L122" s="107"/>
      <c r="M122" s="113" t="s">
        <v>123</v>
      </c>
      <c r="N122" s="114"/>
      <c r="O122" s="114" t="s">
        <v>122</v>
      </c>
      <c r="P122" s="107"/>
      <c r="Q122" s="107"/>
      <c r="R122" s="114"/>
    </row>
    <row r="123" s="2" customFormat="1" ht="18" customHeight="1" spans="1:18">
      <c r="A123" s="100"/>
      <c r="B123" s="53">
        <f t="shared" si="21"/>
        <v>0</v>
      </c>
      <c r="C123" s="101"/>
      <c r="D123" s="51"/>
      <c r="E123" s="52"/>
      <c r="F123" s="53">
        <f t="shared" si="22"/>
        <v>0</v>
      </c>
      <c r="G123" s="37"/>
      <c r="H123" s="97">
        <v>44130</v>
      </c>
      <c r="I123" s="70">
        <v>219198</v>
      </c>
      <c r="J123" s="107" t="s">
        <v>34</v>
      </c>
      <c r="K123" s="107"/>
      <c r="L123" s="107"/>
      <c r="M123" s="113" t="s">
        <v>123</v>
      </c>
      <c r="N123" s="114"/>
      <c r="O123" s="114" t="s">
        <v>122</v>
      </c>
      <c r="P123" s="107"/>
      <c r="Q123" s="107"/>
      <c r="R123" s="114"/>
    </row>
    <row r="124" s="2" customFormat="1" ht="18" customHeight="1" spans="1:18">
      <c r="A124" s="100"/>
      <c r="B124" s="53">
        <f t="shared" si="21"/>
        <v>0</v>
      </c>
      <c r="C124" s="101"/>
      <c r="D124" s="51"/>
      <c r="E124" s="52"/>
      <c r="F124" s="53">
        <f t="shared" si="22"/>
        <v>0</v>
      </c>
      <c r="G124" s="37"/>
      <c r="H124" s="97">
        <v>44131</v>
      </c>
      <c r="I124" s="70">
        <v>215900</v>
      </c>
      <c r="J124" s="107" t="s">
        <v>34</v>
      </c>
      <c r="K124" s="107"/>
      <c r="L124" s="107"/>
      <c r="M124" s="113" t="s">
        <v>123</v>
      </c>
      <c r="N124" s="114"/>
      <c r="O124" s="114" t="s">
        <v>122</v>
      </c>
      <c r="P124" s="107"/>
      <c r="Q124" s="107"/>
      <c r="R124" s="114"/>
    </row>
    <row r="125" s="2" customFormat="1" ht="18" customHeight="1" spans="1:18">
      <c r="A125" s="100"/>
      <c r="B125" s="53">
        <f t="shared" si="21"/>
        <v>0</v>
      </c>
      <c r="C125" s="101"/>
      <c r="D125" s="51"/>
      <c r="E125" s="52"/>
      <c r="F125" s="53">
        <f t="shared" si="22"/>
        <v>0</v>
      </c>
      <c r="G125" s="37"/>
      <c r="H125" s="97">
        <v>44137</v>
      </c>
      <c r="I125" s="70">
        <v>209550</v>
      </c>
      <c r="J125" s="107" t="s">
        <v>34</v>
      </c>
      <c r="K125" s="107"/>
      <c r="L125" s="107"/>
      <c r="M125" s="113" t="s">
        <v>123</v>
      </c>
      <c r="N125" s="114"/>
      <c r="O125" s="114" t="s">
        <v>122</v>
      </c>
      <c r="P125" s="107"/>
      <c r="Q125" s="107"/>
      <c r="R125" s="114"/>
    </row>
    <row r="126" s="2" customFormat="1" ht="18" customHeight="1" spans="1:18">
      <c r="A126" s="100"/>
      <c r="B126" s="53">
        <f t="shared" si="21"/>
        <v>0</v>
      </c>
      <c r="C126" s="101"/>
      <c r="D126" s="51"/>
      <c r="E126" s="52"/>
      <c r="F126" s="53">
        <f t="shared" si="22"/>
        <v>0</v>
      </c>
      <c r="G126" s="37"/>
      <c r="H126" s="97">
        <v>44137</v>
      </c>
      <c r="I126" s="70">
        <v>244597</v>
      </c>
      <c r="J126" s="107" t="s">
        <v>34</v>
      </c>
      <c r="K126" s="107"/>
      <c r="L126" s="107"/>
      <c r="M126" s="113" t="s">
        <v>123</v>
      </c>
      <c r="N126" s="114"/>
      <c r="O126" s="114" t="s">
        <v>124</v>
      </c>
      <c r="P126" s="107"/>
      <c r="Q126" s="107"/>
      <c r="R126" s="114"/>
    </row>
    <row r="127" s="2" customFormat="1" ht="18" customHeight="1" spans="1:18">
      <c r="A127" s="100"/>
      <c r="B127" s="53">
        <f t="shared" si="21"/>
        <v>0</v>
      </c>
      <c r="C127" s="101"/>
      <c r="D127" s="51"/>
      <c r="E127" s="52"/>
      <c r="F127" s="53">
        <f t="shared" si="22"/>
        <v>0</v>
      </c>
      <c r="G127" s="37"/>
      <c r="H127" s="97">
        <v>44140</v>
      </c>
      <c r="I127" s="70">
        <v>220624</v>
      </c>
      <c r="J127" s="107" t="s">
        <v>34</v>
      </c>
      <c r="K127" s="107"/>
      <c r="L127" s="107"/>
      <c r="M127" s="113" t="s">
        <v>123</v>
      </c>
      <c r="N127" s="114"/>
      <c r="O127" s="114" t="s">
        <v>124</v>
      </c>
      <c r="P127" s="107"/>
      <c r="Q127" s="107"/>
      <c r="R127" s="114"/>
    </row>
    <row r="128" s="2" customFormat="1" ht="18" customHeight="1" spans="1:18">
      <c r="A128" s="100"/>
      <c r="B128" s="53">
        <f t="shared" si="21"/>
        <v>0</v>
      </c>
      <c r="C128" s="101"/>
      <c r="D128" s="51"/>
      <c r="E128" s="52"/>
      <c r="F128" s="53">
        <f t="shared" si="22"/>
        <v>0</v>
      </c>
      <c r="G128" s="37"/>
      <c r="H128" s="97">
        <v>44141</v>
      </c>
      <c r="I128" s="70">
        <v>226590</v>
      </c>
      <c r="J128" s="107" t="s">
        <v>34</v>
      </c>
      <c r="K128" s="107"/>
      <c r="L128" s="107"/>
      <c r="M128" s="113" t="s">
        <v>123</v>
      </c>
      <c r="N128" s="114"/>
      <c r="O128" s="114" t="s">
        <v>124</v>
      </c>
      <c r="P128" s="107"/>
      <c r="Q128" s="107"/>
      <c r="R128" s="114"/>
    </row>
    <row r="129" s="2" customFormat="1" ht="18" customHeight="1" spans="1:18">
      <c r="A129" s="100"/>
      <c r="B129" s="53">
        <f t="shared" si="21"/>
        <v>0</v>
      </c>
      <c r="C129" s="101"/>
      <c r="D129" s="51"/>
      <c r="E129" s="52"/>
      <c r="F129" s="53">
        <f t="shared" si="22"/>
        <v>0</v>
      </c>
      <c r="G129" s="37"/>
      <c r="H129" s="97">
        <v>44152</v>
      </c>
      <c r="I129" s="70">
        <v>244875</v>
      </c>
      <c r="J129" s="107" t="s">
        <v>34</v>
      </c>
      <c r="K129" s="107"/>
      <c r="L129" s="107"/>
      <c r="M129" s="113" t="s">
        <v>123</v>
      </c>
      <c r="N129" s="114"/>
      <c r="O129" s="114" t="s">
        <v>124</v>
      </c>
      <c r="P129" s="107"/>
      <c r="Q129" s="107"/>
      <c r="R129" s="114"/>
    </row>
    <row r="130" s="2" customFormat="1" ht="18" customHeight="1" spans="1:18">
      <c r="A130" s="100"/>
      <c r="B130" s="53">
        <f t="shared" si="21"/>
        <v>0</v>
      </c>
      <c r="C130" s="101"/>
      <c r="D130" s="51"/>
      <c r="E130" s="52"/>
      <c r="F130" s="53">
        <f t="shared" si="22"/>
        <v>0</v>
      </c>
      <c r="G130" s="37"/>
      <c r="H130" s="97">
        <v>44153</v>
      </c>
      <c r="I130" s="70">
        <v>247698</v>
      </c>
      <c r="J130" s="107" t="s">
        <v>34</v>
      </c>
      <c r="K130" s="107"/>
      <c r="L130" s="107"/>
      <c r="M130" s="113" t="s">
        <v>123</v>
      </c>
      <c r="N130" s="114"/>
      <c r="O130" s="114" t="s">
        <v>124</v>
      </c>
      <c r="P130" s="107"/>
      <c r="Q130" s="107"/>
      <c r="R130" s="114"/>
    </row>
    <row r="131" s="2" customFormat="1" ht="18" customHeight="1" spans="1:18">
      <c r="A131" s="100"/>
      <c r="B131" s="53">
        <f t="shared" si="21"/>
        <v>0</v>
      </c>
      <c r="C131" s="101"/>
      <c r="D131" s="51"/>
      <c r="E131" s="52"/>
      <c r="F131" s="53">
        <f t="shared" si="22"/>
        <v>0</v>
      </c>
      <c r="G131" s="37"/>
      <c r="H131" s="97">
        <v>44162</v>
      </c>
      <c r="I131" s="70">
        <v>262932</v>
      </c>
      <c r="J131" s="107" t="s">
        <v>34</v>
      </c>
      <c r="K131" s="107"/>
      <c r="L131" s="107"/>
      <c r="M131" s="113" t="s">
        <v>123</v>
      </c>
      <c r="N131" s="114"/>
      <c r="O131" s="114" t="s">
        <v>124</v>
      </c>
      <c r="P131" s="107"/>
      <c r="Q131" s="107"/>
      <c r="R131" s="114"/>
    </row>
    <row r="132" s="2" customFormat="1" ht="18" customHeight="1" spans="1:18">
      <c r="A132" s="100"/>
      <c r="B132" s="53">
        <f t="shared" si="21"/>
        <v>0</v>
      </c>
      <c r="C132" s="101"/>
      <c r="D132" s="51"/>
      <c r="E132" s="52"/>
      <c r="F132" s="53">
        <f t="shared" si="22"/>
        <v>0</v>
      </c>
      <c r="G132" s="37"/>
      <c r="H132" s="97">
        <v>44172</v>
      </c>
      <c r="I132" s="70">
        <v>264040</v>
      </c>
      <c r="J132" s="107" t="s">
        <v>34</v>
      </c>
      <c r="K132" s="107"/>
      <c r="L132" s="107"/>
      <c r="M132" s="113" t="s">
        <v>123</v>
      </c>
      <c r="N132" s="114"/>
      <c r="O132" s="114" t="s">
        <v>124</v>
      </c>
      <c r="P132" s="107"/>
      <c r="Q132" s="107"/>
      <c r="R132" s="114"/>
    </row>
    <row r="133" s="2" customFormat="1" ht="18" customHeight="1" spans="1:18">
      <c r="A133" s="100"/>
      <c r="B133" s="53">
        <f t="shared" si="21"/>
        <v>0</v>
      </c>
      <c r="C133" s="101"/>
      <c r="D133" s="51"/>
      <c r="E133" s="52"/>
      <c r="F133" s="53">
        <f t="shared" si="22"/>
        <v>0</v>
      </c>
      <c r="G133" s="37"/>
      <c r="H133" s="97">
        <v>44173</v>
      </c>
      <c r="I133" s="70">
        <v>100000</v>
      </c>
      <c r="J133" s="107" t="s">
        <v>34</v>
      </c>
      <c r="K133" s="107"/>
      <c r="L133" s="107"/>
      <c r="M133" s="113" t="s">
        <v>125</v>
      </c>
      <c r="N133" s="114"/>
      <c r="O133" s="114"/>
      <c r="P133" s="107"/>
      <c r="Q133" s="107"/>
      <c r="R133" s="114"/>
    </row>
    <row r="134" s="2" customFormat="1" ht="18" customHeight="1" spans="1:18">
      <c r="A134" s="100"/>
      <c r="B134" s="53">
        <f t="shared" si="21"/>
        <v>0</v>
      </c>
      <c r="C134" s="101"/>
      <c r="D134" s="51"/>
      <c r="E134" s="52"/>
      <c r="F134" s="53">
        <f t="shared" si="22"/>
        <v>0</v>
      </c>
      <c r="G134" s="37"/>
      <c r="H134" s="97">
        <v>44173</v>
      </c>
      <c r="I134" s="70">
        <v>50000</v>
      </c>
      <c r="J134" s="107" t="s">
        <v>34</v>
      </c>
      <c r="K134" s="107"/>
      <c r="L134" s="107"/>
      <c r="M134" s="113" t="s">
        <v>116</v>
      </c>
      <c r="N134" s="114"/>
      <c r="O134" s="114"/>
      <c r="P134" s="107"/>
      <c r="Q134" s="107"/>
      <c r="R134" s="114"/>
    </row>
    <row r="135" s="2" customFormat="1" ht="18" customHeight="1" spans="1:18">
      <c r="A135" s="100">
        <v>44166</v>
      </c>
      <c r="B135" s="53">
        <f t="shared" si="21"/>
        <v>1200000</v>
      </c>
      <c r="C135" s="101">
        <v>12</v>
      </c>
      <c r="D135" s="51" t="s">
        <v>66</v>
      </c>
      <c r="E135" s="52"/>
      <c r="F135" s="53">
        <f t="shared" si="22"/>
        <v>0</v>
      </c>
      <c r="G135" s="37">
        <v>1200000</v>
      </c>
      <c r="H135" s="99"/>
      <c r="I135" s="70"/>
      <c r="J135" s="107" t="s">
        <v>34</v>
      </c>
      <c r="K135" s="107"/>
      <c r="L135" s="107"/>
      <c r="M135" s="113" t="s">
        <v>123</v>
      </c>
      <c r="N135" s="114"/>
      <c r="O135" s="114" t="s">
        <v>126</v>
      </c>
      <c r="P135" s="107"/>
      <c r="Q135" s="107"/>
      <c r="R135" s="114"/>
    </row>
    <row r="136" s="2" customFormat="1" ht="18" customHeight="1" spans="1:18">
      <c r="A136" s="100" t="s">
        <v>127</v>
      </c>
      <c r="B136" s="53">
        <f t="shared" si="21"/>
        <v>358000</v>
      </c>
      <c r="C136" s="101">
        <v>1</v>
      </c>
      <c r="D136" s="51" t="s">
        <v>128</v>
      </c>
      <c r="E136" s="52"/>
      <c r="F136" s="53">
        <f t="shared" si="22"/>
        <v>0</v>
      </c>
      <c r="G136" s="37">
        <v>358000</v>
      </c>
      <c r="H136" s="97">
        <v>44204</v>
      </c>
      <c r="I136" s="70">
        <v>358000</v>
      </c>
      <c r="J136" s="107" t="s">
        <v>34</v>
      </c>
      <c r="K136" s="107"/>
      <c r="L136" s="107"/>
      <c r="M136" s="113" t="s">
        <v>129</v>
      </c>
      <c r="N136" s="114"/>
      <c r="O136" s="114" t="s">
        <v>130</v>
      </c>
      <c r="P136" s="107"/>
      <c r="Q136" s="107"/>
      <c r="R136" s="114"/>
    </row>
    <row r="137" s="2" customFormat="1" ht="18" customHeight="1" spans="1:18">
      <c r="A137" s="100"/>
      <c r="B137" s="53">
        <f t="shared" si="21"/>
        <v>0</v>
      </c>
      <c r="C137" s="101"/>
      <c r="D137" s="51"/>
      <c r="E137" s="52"/>
      <c r="F137" s="53">
        <f t="shared" si="22"/>
        <v>0</v>
      </c>
      <c r="G137" s="37"/>
      <c r="H137" s="97">
        <v>44284</v>
      </c>
      <c r="I137" s="66">
        <v>40000</v>
      </c>
      <c r="J137" s="107" t="s">
        <v>34</v>
      </c>
      <c r="K137" s="107"/>
      <c r="L137" s="107"/>
      <c r="M137" s="113" t="s">
        <v>131</v>
      </c>
      <c r="N137" s="114"/>
      <c r="O137" s="114"/>
      <c r="P137" s="107"/>
      <c r="Q137" s="107"/>
      <c r="R137" s="114"/>
    </row>
    <row r="138" s="2" customFormat="1" ht="18" customHeight="1" spans="1:18">
      <c r="A138" s="100"/>
      <c r="B138" s="53">
        <f t="shared" si="21"/>
        <v>0</v>
      </c>
      <c r="C138" s="101"/>
      <c r="D138" s="51"/>
      <c r="E138" s="52"/>
      <c r="F138" s="53">
        <f t="shared" si="22"/>
        <v>0</v>
      </c>
      <c r="G138" s="37"/>
      <c r="H138" s="97">
        <v>44284</v>
      </c>
      <c r="I138" s="66">
        <v>30000</v>
      </c>
      <c r="J138" s="107" t="s">
        <v>34</v>
      </c>
      <c r="K138" s="107"/>
      <c r="L138" s="107"/>
      <c r="M138" s="113" t="s">
        <v>132</v>
      </c>
      <c r="N138" s="114"/>
      <c r="O138" s="114"/>
      <c r="P138" s="107"/>
      <c r="Q138" s="107"/>
      <c r="R138" s="114"/>
    </row>
    <row r="139" s="2" customFormat="1" ht="18" customHeight="1" spans="1:18">
      <c r="A139" s="100"/>
      <c r="B139" s="53">
        <f t="shared" si="21"/>
        <v>0</v>
      </c>
      <c r="C139" s="101"/>
      <c r="D139" s="51"/>
      <c r="E139" s="52"/>
      <c r="F139" s="53">
        <f t="shared" si="22"/>
        <v>0</v>
      </c>
      <c r="G139" s="37"/>
      <c r="H139" s="97">
        <v>44284</v>
      </c>
      <c r="I139" s="66">
        <v>46487.7</v>
      </c>
      <c r="J139" s="107" t="s">
        <v>34</v>
      </c>
      <c r="K139" s="107"/>
      <c r="L139" s="107"/>
      <c r="M139" s="113" t="s">
        <v>133</v>
      </c>
      <c r="N139" s="114"/>
      <c r="O139" s="114"/>
      <c r="P139" s="107"/>
      <c r="Q139" s="107"/>
      <c r="R139" s="114"/>
    </row>
    <row r="140" s="2" customFormat="1" ht="18" customHeight="1" spans="1:18">
      <c r="A140" s="100"/>
      <c r="B140" s="53">
        <f t="shared" si="21"/>
        <v>0</v>
      </c>
      <c r="C140" s="101"/>
      <c r="D140" s="51"/>
      <c r="E140" s="52"/>
      <c r="F140" s="53">
        <f t="shared" si="22"/>
        <v>0</v>
      </c>
      <c r="G140" s="37"/>
      <c r="H140" s="97">
        <v>44284</v>
      </c>
      <c r="I140" s="66">
        <v>100000</v>
      </c>
      <c r="J140" s="107" t="s">
        <v>34</v>
      </c>
      <c r="K140" s="107"/>
      <c r="L140" s="107"/>
      <c r="M140" s="113" t="s">
        <v>134</v>
      </c>
      <c r="N140" s="114"/>
      <c r="O140" s="114"/>
      <c r="P140" s="107"/>
      <c r="Q140" s="107"/>
      <c r="R140" s="114"/>
    </row>
    <row r="141" s="2" customFormat="1" ht="18" customHeight="1" spans="1:18">
      <c r="A141" s="100">
        <v>44256</v>
      </c>
      <c r="B141" s="53">
        <f t="shared" si="21"/>
        <v>200000</v>
      </c>
      <c r="C141" s="101">
        <v>2</v>
      </c>
      <c r="D141" s="51" t="s">
        <v>66</v>
      </c>
      <c r="E141" s="52"/>
      <c r="F141" s="53">
        <f t="shared" si="22"/>
        <v>0</v>
      </c>
      <c r="G141" s="37">
        <v>200000</v>
      </c>
      <c r="H141" s="97">
        <v>44284</v>
      </c>
      <c r="I141" s="66">
        <v>200000</v>
      </c>
      <c r="J141" s="107" t="s">
        <v>34</v>
      </c>
      <c r="K141" s="107"/>
      <c r="L141" s="107"/>
      <c r="M141" s="87" t="s">
        <v>78</v>
      </c>
      <c r="N141" s="114"/>
      <c r="O141" s="114"/>
      <c r="P141" s="107"/>
      <c r="Q141" s="107"/>
      <c r="R141" s="114"/>
    </row>
    <row r="142" s="2" customFormat="1" ht="18" customHeight="1" spans="1:18">
      <c r="A142" s="114"/>
      <c r="B142" s="114"/>
      <c r="C142" s="114"/>
      <c r="D142" s="114"/>
      <c r="E142" s="114"/>
      <c r="F142" s="114"/>
      <c r="G142" s="114"/>
      <c r="H142" s="97">
        <v>44284</v>
      </c>
      <c r="I142" s="66">
        <v>276795</v>
      </c>
      <c r="J142" s="107" t="s">
        <v>34</v>
      </c>
      <c r="K142" s="120"/>
      <c r="L142" s="120"/>
      <c r="M142" s="2" t="s">
        <v>135</v>
      </c>
      <c r="O142" s="114"/>
      <c r="P142" s="107"/>
      <c r="Q142" s="107"/>
      <c r="R142" s="114"/>
    </row>
    <row r="143" s="2" customFormat="1" ht="18" customHeight="1" spans="1:18">
      <c r="A143" s="100"/>
      <c r="B143" s="53" t="e">
        <f t="shared" ref="B143:B180" si="23">ROUND(G143/(1+E143),2)</f>
        <v>#VALUE!</v>
      </c>
      <c r="C143" s="101"/>
      <c r="D143" s="51"/>
      <c r="E143" s="52"/>
      <c r="F143" s="53"/>
      <c r="G143" s="37" t="s">
        <v>136</v>
      </c>
      <c r="H143" s="99">
        <v>44280</v>
      </c>
      <c r="I143" s="70">
        <v>500000</v>
      </c>
      <c r="J143" s="121" t="s">
        <v>120</v>
      </c>
      <c r="K143" s="121"/>
      <c r="L143" s="121"/>
      <c r="M143" s="122" t="s">
        <v>137</v>
      </c>
      <c r="P143" s="107"/>
      <c r="Q143" s="107"/>
      <c r="R143" s="114"/>
    </row>
    <row r="144" s="2" customFormat="1" ht="18" customHeight="1" spans="1:18">
      <c r="A144" s="100">
        <v>44256</v>
      </c>
      <c r="B144" s="53">
        <f t="shared" si="23"/>
        <v>121000</v>
      </c>
      <c r="C144" s="101">
        <v>2</v>
      </c>
      <c r="D144" s="51" t="s">
        <v>66</v>
      </c>
      <c r="E144" s="52"/>
      <c r="F144" s="53"/>
      <c r="G144" s="37">
        <v>121000</v>
      </c>
      <c r="H144" s="97">
        <v>44295</v>
      </c>
      <c r="I144" s="66">
        <v>121000</v>
      </c>
      <c r="J144" s="107" t="s">
        <v>34</v>
      </c>
      <c r="K144" s="107"/>
      <c r="L144" s="107"/>
      <c r="M144" s="114" t="s">
        <v>138</v>
      </c>
      <c r="N144" s="114"/>
      <c r="O144" s="114"/>
      <c r="P144" s="107"/>
      <c r="Q144" s="107"/>
      <c r="R144" s="114"/>
    </row>
    <row r="145" s="2" customFormat="1" ht="18" customHeight="1" spans="1:18">
      <c r="A145" s="100">
        <v>44256</v>
      </c>
      <c r="B145" s="53">
        <f t="shared" si="23"/>
        <v>466200</v>
      </c>
      <c r="C145" s="101"/>
      <c r="D145" s="51" t="s">
        <v>128</v>
      </c>
      <c r="E145" s="52"/>
      <c r="F145" s="53">
        <f>ROUND(G145/(1+E145)*E145,2)</f>
        <v>0</v>
      </c>
      <c r="G145" s="37">
        <v>466200</v>
      </c>
      <c r="H145" s="97">
        <v>44295</v>
      </c>
      <c r="I145" s="66">
        <v>66200</v>
      </c>
      <c r="J145" s="107" t="s">
        <v>34</v>
      </c>
      <c r="K145" s="107"/>
      <c r="L145" s="107"/>
      <c r="M145" s="114" t="s">
        <v>139</v>
      </c>
      <c r="N145" s="114"/>
      <c r="O145" s="114"/>
      <c r="P145" s="107"/>
      <c r="Q145" s="107"/>
      <c r="R145" s="114"/>
    </row>
    <row r="146" s="2" customFormat="1" ht="18" customHeight="1" spans="1:18">
      <c r="A146" s="100"/>
      <c r="B146" s="53">
        <f t="shared" si="23"/>
        <v>0</v>
      </c>
      <c r="C146" s="101"/>
      <c r="D146" s="51"/>
      <c r="E146" s="52"/>
      <c r="F146" s="53"/>
      <c r="G146" s="37"/>
      <c r="H146" s="97">
        <v>44298</v>
      </c>
      <c r="I146" s="66">
        <v>5250</v>
      </c>
      <c r="J146" s="107" t="s">
        <v>34</v>
      </c>
      <c r="K146" s="107"/>
      <c r="L146" s="107"/>
      <c r="M146" s="114" t="s">
        <v>140</v>
      </c>
      <c r="N146" s="114"/>
      <c r="O146" s="114"/>
      <c r="P146" s="107"/>
      <c r="Q146" s="107"/>
      <c r="R146" s="114"/>
    </row>
    <row r="147" s="2" customFormat="1" ht="18" customHeight="1" spans="1:18">
      <c r="A147" s="100"/>
      <c r="B147" s="53">
        <f t="shared" si="23"/>
        <v>0</v>
      </c>
      <c r="C147" s="101"/>
      <c r="D147" s="51"/>
      <c r="E147" s="52"/>
      <c r="F147" s="53"/>
      <c r="G147" s="37"/>
      <c r="H147" s="97">
        <v>44316</v>
      </c>
      <c r="I147" s="66">
        <v>120000</v>
      </c>
      <c r="J147" s="107" t="s">
        <v>34</v>
      </c>
      <c r="K147" s="107"/>
      <c r="L147" s="107"/>
      <c r="M147" s="114" t="s">
        <v>123</v>
      </c>
      <c r="N147" s="114"/>
      <c r="O147" s="114"/>
      <c r="P147" s="107"/>
      <c r="Q147" s="107"/>
      <c r="R147" s="114"/>
    </row>
    <row r="148" s="2" customFormat="1" ht="18" customHeight="1" spans="1:18">
      <c r="A148" s="100">
        <v>44317</v>
      </c>
      <c r="B148" s="53">
        <f t="shared" si="23"/>
        <v>290000</v>
      </c>
      <c r="C148" s="101"/>
      <c r="D148" s="51"/>
      <c r="E148" s="52"/>
      <c r="F148" s="53"/>
      <c r="G148" s="37">
        <v>290000</v>
      </c>
      <c r="H148" s="97">
        <v>44419</v>
      </c>
      <c r="I148" s="66">
        <v>100000</v>
      </c>
      <c r="J148" s="107" t="s">
        <v>34</v>
      </c>
      <c r="K148" s="107"/>
      <c r="L148" s="107"/>
      <c r="M148" s="114" t="s">
        <v>141</v>
      </c>
      <c r="N148" s="114"/>
      <c r="O148" s="114" t="s">
        <v>142</v>
      </c>
      <c r="P148" s="107"/>
      <c r="Q148" s="107"/>
      <c r="R148" s="114"/>
    </row>
    <row r="149" s="2" customFormat="1" ht="18" customHeight="1" spans="1:18">
      <c r="A149" s="100"/>
      <c r="B149" s="53">
        <f t="shared" si="23"/>
        <v>0</v>
      </c>
      <c r="C149" s="101"/>
      <c r="D149" s="51"/>
      <c r="E149" s="52"/>
      <c r="F149" s="53"/>
      <c r="G149" s="37"/>
      <c r="H149" s="117">
        <v>44419</v>
      </c>
      <c r="I149" s="66">
        <v>51800</v>
      </c>
      <c r="J149" s="107" t="s">
        <v>34</v>
      </c>
      <c r="K149" s="107"/>
      <c r="L149" s="107"/>
      <c r="M149" s="114" t="s">
        <v>143</v>
      </c>
      <c r="N149" s="114"/>
      <c r="O149" s="114" t="s">
        <v>144</v>
      </c>
      <c r="P149" s="107"/>
      <c r="Q149" s="107"/>
      <c r="R149" s="114"/>
    </row>
    <row r="150" s="2" customFormat="1" ht="18" customHeight="1" spans="1:18">
      <c r="A150" s="100"/>
      <c r="B150" s="53">
        <f t="shared" si="23"/>
        <v>0</v>
      </c>
      <c r="C150" s="101"/>
      <c r="D150" s="51"/>
      <c r="E150" s="52"/>
      <c r="F150" s="114"/>
      <c r="G150" s="37"/>
      <c r="H150" s="117">
        <v>44484</v>
      </c>
      <c r="I150" s="123">
        <v>30000</v>
      </c>
      <c r="J150" s="107" t="s">
        <v>34</v>
      </c>
      <c r="K150" s="107"/>
      <c r="L150" s="107"/>
      <c r="M150" s="114" t="s">
        <v>145</v>
      </c>
      <c r="N150" s="114"/>
      <c r="O150" s="114" t="s">
        <v>146</v>
      </c>
      <c r="P150" s="107"/>
      <c r="Q150" s="107"/>
      <c r="R150" s="114"/>
    </row>
    <row r="151" s="2" customFormat="1" ht="18" customHeight="1" spans="1:18">
      <c r="A151" s="100"/>
      <c r="B151" s="53">
        <f t="shared" si="23"/>
        <v>0</v>
      </c>
      <c r="C151" s="101"/>
      <c r="D151" s="51"/>
      <c r="E151" s="52"/>
      <c r="F151" s="53"/>
      <c r="G151" s="37"/>
      <c r="H151" s="117">
        <v>44484</v>
      </c>
      <c r="I151" s="123">
        <v>5000</v>
      </c>
      <c r="J151" s="107" t="s">
        <v>34</v>
      </c>
      <c r="K151" s="107"/>
      <c r="L151" s="107"/>
      <c r="M151" s="114" t="s">
        <v>147</v>
      </c>
      <c r="N151" s="114"/>
      <c r="O151" s="114" t="s">
        <v>148</v>
      </c>
      <c r="P151" s="107"/>
      <c r="Q151" s="107"/>
      <c r="R151" s="114"/>
    </row>
    <row r="152" s="2" customFormat="1" ht="18" customHeight="1" spans="1:18">
      <c r="A152" s="100"/>
      <c r="B152" s="53">
        <f t="shared" si="23"/>
        <v>0</v>
      </c>
      <c r="C152" s="101"/>
      <c r="D152" s="51"/>
      <c r="E152" s="52"/>
      <c r="F152" s="53"/>
      <c r="G152" s="37"/>
      <c r="H152" s="117">
        <v>44491</v>
      </c>
      <c r="I152" s="123">
        <v>59750</v>
      </c>
      <c r="J152" s="107" t="s">
        <v>34</v>
      </c>
      <c r="K152" s="107"/>
      <c r="L152" s="107"/>
      <c r="M152" s="114" t="s">
        <v>145</v>
      </c>
      <c r="N152" s="114"/>
      <c r="O152" s="114"/>
      <c r="P152" s="107"/>
      <c r="Q152" s="107"/>
      <c r="R152" s="114"/>
    </row>
    <row r="153" s="2" customFormat="1" ht="18" customHeight="1" spans="1:18">
      <c r="A153" s="100"/>
      <c r="B153" s="53">
        <f t="shared" si="23"/>
        <v>0</v>
      </c>
      <c r="C153" s="101"/>
      <c r="D153" s="51"/>
      <c r="E153" s="52"/>
      <c r="F153" s="53"/>
      <c r="G153" s="37"/>
      <c r="H153" s="117">
        <v>44491</v>
      </c>
      <c r="I153" s="123">
        <v>16840</v>
      </c>
      <c r="J153" s="107" t="s">
        <v>34</v>
      </c>
      <c r="K153" s="107"/>
      <c r="L153" s="107"/>
      <c r="M153" s="114" t="s">
        <v>147</v>
      </c>
      <c r="N153" s="114"/>
      <c r="O153" s="114"/>
      <c r="P153" s="107"/>
      <c r="Q153" s="107"/>
      <c r="R153" s="114"/>
    </row>
    <row r="154" s="2" customFormat="1" ht="18" customHeight="1" spans="1:18">
      <c r="A154" s="100"/>
      <c r="B154" s="53">
        <f t="shared" si="23"/>
        <v>0</v>
      </c>
      <c r="C154" s="101"/>
      <c r="D154" s="51"/>
      <c r="E154" s="52"/>
      <c r="F154" s="53"/>
      <c r="G154" s="37"/>
      <c r="H154" s="117">
        <v>44525</v>
      </c>
      <c r="I154" s="123">
        <v>54260</v>
      </c>
      <c r="J154" s="107" t="s">
        <v>34</v>
      </c>
      <c r="K154" s="107"/>
      <c r="L154" s="107"/>
      <c r="M154" s="114" t="s">
        <v>149</v>
      </c>
      <c r="N154" s="114"/>
      <c r="O154" s="114"/>
      <c r="P154" s="107"/>
      <c r="Q154" s="107"/>
      <c r="R154" s="114"/>
    </row>
    <row r="155" s="2" customFormat="1" ht="18" customHeight="1" spans="1:18">
      <c r="A155" s="100"/>
      <c r="B155" s="53">
        <f t="shared" si="23"/>
        <v>0</v>
      </c>
      <c r="C155" s="101"/>
      <c r="D155" s="51"/>
      <c r="E155" s="52"/>
      <c r="F155" s="53"/>
      <c r="G155" s="114"/>
      <c r="H155" s="117">
        <v>44537</v>
      </c>
      <c r="I155" s="124">
        <v>35039.5</v>
      </c>
      <c r="J155" s="107" t="s">
        <v>34</v>
      </c>
      <c r="K155" s="107"/>
      <c r="L155" s="107"/>
      <c r="M155" s="114" t="s">
        <v>150</v>
      </c>
      <c r="N155" s="114"/>
      <c r="O155" s="114" t="s">
        <v>151</v>
      </c>
      <c r="P155" s="107"/>
      <c r="Q155" s="107"/>
      <c r="R155" s="114"/>
    </row>
    <row r="156" s="2" customFormat="1" ht="18" customHeight="1" spans="1:18">
      <c r="A156" s="100"/>
      <c r="B156" s="53">
        <f t="shared" si="23"/>
        <v>0</v>
      </c>
      <c r="C156" s="101"/>
      <c r="D156" s="51"/>
      <c r="E156" s="52"/>
      <c r="F156" s="53"/>
      <c r="G156" s="114"/>
      <c r="H156" s="117">
        <v>44537</v>
      </c>
      <c r="I156" s="124">
        <v>41031.2</v>
      </c>
      <c r="J156" s="107" t="s">
        <v>34</v>
      </c>
      <c r="K156" s="107"/>
      <c r="L156" s="107"/>
      <c r="M156" s="114" t="s">
        <v>150</v>
      </c>
      <c r="N156" s="114"/>
      <c r="O156" s="114" t="s">
        <v>152</v>
      </c>
      <c r="P156" s="107"/>
      <c r="Q156" s="107"/>
      <c r="R156" s="114"/>
    </row>
    <row r="157" s="2" customFormat="1" ht="18" customHeight="1" spans="1:18">
      <c r="A157" s="100"/>
      <c r="B157" s="53">
        <f t="shared" si="23"/>
        <v>0</v>
      </c>
      <c r="C157" s="101"/>
      <c r="D157" s="51"/>
      <c r="E157" s="52"/>
      <c r="F157" s="53"/>
      <c r="G157" s="37"/>
      <c r="H157" s="117">
        <v>44575</v>
      </c>
      <c r="I157" s="123">
        <v>11608</v>
      </c>
      <c r="J157" s="107" t="s">
        <v>34</v>
      </c>
      <c r="K157" s="107"/>
      <c r="L157" s="107"/>
      <c r="M157" s="114" t="s">
        <v>150</v>
      </c>
      <c r="N157" s="114"/>
      <c r="O157" s="114" t="s">
        <v>151</v>
      </c>
      <c r="P157" s="107"/>
      <c r="Q157" s="107"/>
      <c r="R157" s="114"/>
    </row>
    <row r="158" s="2" customFormat="1" ht="18" customHeight="1" spans="1:18">
      <c r="A158" s="100"/>
      <c r="B158" s="53">
        <f t="shared" si="23"/>
        <v>0</v>
      </c>
      <c r="C158" s="101"/>
      <c r="D158" s="51"/>
      <c r="E158" s="52"/>
      <c r="F158" s="53"/>
      <c r="G158" s="37"/>
      <c r="H158" s="117">
        <v>44575</v>
      </c>
      <c r="I158" s="123">
        <v>48392</v>
      </c>
      <c r="J158" s="107" t="s">
        <v>34</v>
      </c>
      <c r="K158" s="107"/>
      <c r="L158" s="107"/>
      <c r="M158" s="114" t="s">
        <v>150</v>
      </c>
      <c r="N158" s="114"/>
      <c r="O158" s="114" t="s">
        <v>152</v>
      </c>
      <c r="P158" s="107"/>
      <c r="Q158" s="107"/>
      <c r="R158" s="114"/>
    </row>
    <row r="159" s="2" customFormat="1" ht="18" customHeight="1" spans="1:18">
      <c r="A159" s="100"/>
      <c r="B159" s="53">
        <f t="shared" si="23"/>
        <v>0</v>
      </c>
      <c r="C159" s="101"/>
      <c r="D159" s="51"/>
      <c r="E159" s="52"/>
      <c r="F159" s="53"/>
      <c r="G159" s="37"/>
      <c r="H159" s="118">
        <v>44590</v>
      </c>
      <c r="I159" s="123">
        <v>2500000</v>
      </c>
      <c r="J159" s="121" t="s">
        <v>34</v>
      </c>
      <c r="K159" s="121"/>
      <c r="L159" s="121"/>
      <c r="M159" s="122" t="s">
        <v>153</v>
      </c>
      <c r="N159" s="122"/>
      <c r="O159" s="122" t="s">
        <v>154</v>
      </c>
      <c r="P159" s="107"/>
      <c r="Q159" s="107"/>
      <c r="R159" s="114"/>
    </row>
    <row r="160" s="2" customFormat="1" ht="18" customHeight="1" spans="1:18">
      <c r="A160" s="100"/>
      <c r="B160" s="53">
        <f t="shared" si="23"/>
        <v>0</v>
      </c>
      <c r="C160" s="101"/>
      <c r="D160" s="51"/>
      <c r="E160" s="52"/>
      <c r="F160" s="53"/>
      <c r="G160" s="37"/>
      <c r="H160" s="117">
        <v>44590</v>
      </c>
      <c r="I160" s="123">
        <v>15500</v>
      </c>
      <c r="J160" s="107" t="s">
        <v>34</v>
      </c>
      <c r="K160" s="107"/>
      <c r="L160" s="107"/>
      <c r="M160" s="114" t="s">
        <v>155</v>
      </c>
      <c r="N160" s="114"/>
      <c r="O160" s="114" t="s">
        <v>144</v>
      </c>
      <c r="P160" s="107"/>
      <c r="Q160" s="107"/>
      <c r="R160" s="114"/>
    </row>
    <row r="161" s="2" customFormat="1" ht="18" customHeight="1" spans="1:18">
      <c r="A161" s="100"/>
      <c r="B161" s="53">
        <f t="shared" si="23"/>
        <v>0</v>
      </c>
      <c r="C161" s="101"/>
      <c r="D161" s="51"/>
      <c r="E161" s="52"/>
      <c r="F161" s="53"/>
      <c r="G161" s="37"/>
      <c r="H161" s="117">
        <v>44590</v>
      </c>
      <c r="I161" s="123">
        <v>11985</v>
      </c>
      <c r="J161" s="107" t="s">
        <v>34</v>
      </c>
      <c r="K161" s="107"/>
      <c r="L161" s="107"/>
      <c r="M161" s="114" t="s">
        <v>156</v>
      </c>
      <c r="N161" s="114"/>
      <c r="O161" s="114" t="s">
        <v>144</v>
      </c>
      <c r="P161" s="107"/>
      <c r="Q161" s="107"/>
      <c r="R161" s="114"/>
    </row>
    <row r="162" s="2" customFormat="1" ht="18" customHeight="1" spans="1:18">
      <c r="A162" s="100"/>
      <c r="B162" s="53">
        <f t="shared" si="23"/>
        <v>0</v>
      </c>
      <c r="C162" s="101"/>
      <c r="D162" s="51"/>
      <c r="E162" s="52"/>
      <c r="F162" s="53"/>
      <c r="G162" s="37"/>
      <c r="H162" s="117">
        <v>44590</v>
      </c>
      <c r="I162" s="123">
        <v>10000</v>
      </c>
      <c r="J162" s="107" t="s">
        <v>34</v>
      </c>
      <c r="K162" s="107"/>
      <c r="L162" s="107"/>
      <c r="M162" s="114" t="s">
        <v>157</v>
      </c>
      <c r="N162" s="114"/>
      <c r="O162" s="114" t="s">
        <v>144</v>
      </c>
      <c r="P162" s="107"/>
      <c r="Q162" s="107"/>
      <c r="R162" s="114"/>
    </row>
    <row r="163" s="2" customFormat="1" ht="18" customHeight="1" spans="1:18">
      <c r="A163" s="100"/>
      <c r="B163" s="53">
        <f t="shared" si="23"/>
        <v>0</v>
      </c>
      <c r="C163" s="101"/>
      <c r="D163" s="51"/>
      <c r="E163" s="52"/>
      <c r="F163" s="53"/>
      <c r="G163" s="37"/>
      <c r="H163" s="117">
        <v>44590</v>
      </c>
      <c r="I163" s="123">
        <v>10000</v>
      </c>
      <c r="J163" s="107" t="s">
        <v>34</v>
      </c>
      <c r="K163" s="107"/>
      <c r="L163" s="107"/>
      <c r="M163" s="114" t="s">
        <v>158</v>
      </c>
      <c r="N163" s="114"/>
      <c r="O163" s="114" t="s">
        <v>144</v>
      </c>
      <c r="P163" s="107"/>
      <c r="Q163" s="107"/>
      <c r="R163" s="114"/>
    </row>
    <row r="164" s="2" customFormat="1" ht="18" customHeight="1" spans="1:18">
      <c r="A164" s="100"/>
      <c r="B164" s="53">
        <f t="shared" si="23"/>
        <v>0</v>
      </c>
      <c r="C164" s="101"/>
      <c r="D164" s="51"/>
      <c r="E164" s="52"/>
      <c r="F164" s="53"/>
      <c r="G164" s="37"/>
      <c r="H164" s="117">
        <v>44590</v>
      </c>
      <c r="I164" s="123">
        <v>59739</v>
      </c>
      <c r="J164" s="107" t="s">
        <v>34</v>
      </c>
      <c r="K164" s="107"/>
      <c r="L164" s="107"/>
      <c r="M164" s="114" t="s">
        <v>159</v>
      </c>
      <c r="N164" s="114"/>
      <c r="O164" s="114" t="s">
        <v>144</v>
      </c>
      <c r="P164" s="107"/>
      <c r="Q164" s="107"/>
      <c r="R164" s="114"/>
    </row>
    <row r="165" s="2" customFormat="1" ht="18" customHeight="1" spans="1:18">
      <c r="A165" s="100"/>
      <c r="B165" s="53">
        <f t="shared" si="23"/>
        <v>0</v>
      </c>
      <c r="C165" s="101"/>
      <c r="D165" s="51"/>
      <c r="E165" s="52"/>
      <c r="F165" s="53"/>
      <c r="G165" s="37"/>
      <c r="H165" s="117">
        <v>44590</v>
      </c>
      <c r="I165" s="123">
        <v>40000</v>
      </c>
      <c r="J165" s="107" t="s">
        <v>34</v>
      </c>
      <c r="K165" s="107"/>
      <c r="L165" s="107"/>
      <c r="M165" s="114" t="s">
        <v>131</v>
      </c>
      <c r="N165" s="114"/>
      <c r="O165" s="114" t="s">
        <v>144</v>
      </c>
      <c r="P165" s="107"/>
      <c r="Q165" s="107"/>
      <c r="R165" s="114"/>
    </row>
    <row r="166" s="2" customFormat="1" ht="18" customHeight="1" spans="1:18">
      <c r="A166" s="100"/>
      <c r="B166" s="53">
        <f t="shared" si="23"/>
        <v>0</v>
      </c>
      <c r="C166" s="101"/>
      <c r="D166" s="51"/>
      <c r="E166" s="52"/>
      <c r="F166" s="53"/>
      <c r="G166" s="114"/>
      <c r="H166" s="119">
        <v>44591</v>
      </c>
      <c r="I166" s="125">
        <v>14365</v>
      </c>
      <c r="J166" s="126" t="s">
        <v>34</v>
      </c>
      <c r="K166" s="126"/>
      <c r="L166" s="126"/>
      <c r="M166" s="115" t="s">
        <v>150</v>
      </c>
      <c r="N166" s="115"/>
      <c r="O166" s="115" t="s">
        <v>152</v>
      </c>
      <c r="P166" s="107"/>
      <c r="Q166" s="107"/>
      <c r="R166" s="114"/>
    </row>
    <row r="167" s="2" customFormat="1" ht="18" customHeight="1" spans="1:18">
      <c r="A167" s="100"/>
      <c r="B167" s="53">
        <f t="shared" si="23"/>
        <v>0</v>
      </c>
      <c r="C167" s="101"/>
      <c r="D167" s="51"/>
      <c r="E167" s="52"/>
      <c r="F167" s="53"/>
      <c r="G167" s="114"/>
      <c r="H167" s="119">
        <v>44591</v>
      </c>
      <c r="I167" s="125">
        <v>3635</v>
      </c>
      <c r="J167" s="126" t="s">
        <v>34</v>
      </c>
      <c r="K167" s="126"/>
      <c r="L167" s="126"/>
      <c r="M167" s="115" t="s">
        <v>150</v>
      </c>
      <c r="N167" s="115"/>
      <c r="O167" s="115" t="s">
        <v>151</v>
      </c>
      <c r="P167" s="107"/>
      <c r="Q167" s="107"/>
      <c r="R167" s="114"/>
    </row>
    <row r="168" s="2" customFormat="1" ht="18" customHeight="1" spans="1:18">
      <c r="A168" s="100"/>
      <c r="B168" s="53">
        <f t="shared" si="23"/>
        <v>0</v>
      </c>
      <c r="C168" s="101"/>
      <c r="D168" s="51"/>
      <c r="E168" s="52"/>
      <c r="F168" s="53"/>
      <c r="G168" s="114"/>
      <c r="H168" s="117">
        <v>44609</v>
      </c>
      <c r="I168" s="123">
        <v>90000</v>
      </c>
      <c r="J168" s="107" t="s">
        <v>34</v>
      </c>
      <c r="K168" s="107"/>
      <c r="L168" s="107"/>
      <c r="M168" s="114" t="s">
        <v>141</v>
      </c>
      <c r="N168" s="114"/>
      <c r="O168" s="114" t="s">
        <v>160</v>
      </c>
      <c r="P168" s="107"/>
      <c r="Q168" s="107"/>
      <c r="R168" s="114"/>
    </row>
    <row r="169" s="2" customFormat="1" ht="18" customHeight="1" spans="1:18">
      <c r="A169" s="100"/>
      <c r="B169" s="53">
        <f t="shared" si="23"/>
        <v>0</v>
      </c>
      <c r="C169" s="101"/>
      <c r="D169" s="51"/>
      <c r="E169" s="52"/>
      <c r="F169" s="53"/>
      <c r="G169" s="114"/>
      <c r="H169" s="117">
        <v>44609</v>
      </c>
      <c r="I169" s="123">
        <v>200000</v>
      </c>
      <c r="J169" s="107" t="s">
        <v>34</v>
      </c>
      <c r="K169" s="107"/>
      <c r="L169" s="107"/>
      <c r="M169" s="114" t="s">
        <v>139</v>
      </c>
      <c r="N169" s="114"/>
      <c r="O169" s="114" t="s">
        <v>161</v>
      </c>
      <c r="P169" s="107"/>
      <c r="Q169" s="107"/>
      <c r="R169" s="114"/>
    </row>
    <row r="170" s="2" customFormat="1" ht="18" customHeight="1" spans="1:18">
      <c r="A170" s="100"/>
      <c r="B170" s="53">
        <f t="shared" si="23"/>
        <v>0</v>
      </c>
      <c r="C170" s="101"/>
      <c r="D170" s="51"/>
      <c r="E170" s="52"/>
      <c r="F170" s="53"/>
      <c r="G170" s="114"/>
      <c r="H170" s="117">
        <v>44609</v>
      </c>
      <c r="I170" s="123">
        <v>30000</v>
      </c>
      <c r="J170" s="107" t="s">
        <v>34</v>
      </c>
      <c r="K170" s="107"/>
      <c r="L170" s="107"/>
      <c r="M170" s="114" t="s">
        <v>162</v>
      </c>
      <c r="N170" s="114"/>
      <c r="O170" s="114" t="s">
        <v>100</v>
      </c>
      <c r="P170" s="107"/>
      <c r="Q170" s="107"/>
      <c r="R170" s="114"/>
    </row>
    <row r="171" s="2" customFormat="1" ht="18" customHeight="1" spans="1:18">
      <c r="A171" s="100"/>
      <c r="B171" s="53">
        <f t="shared" si="23"/>
        <v>0</v>
      </c>
      <c r="C171" s="101"/>
      <c r="D171" s="51"/>
      <c r="E171" s="52"/>
      <c r="F171" s="53"/>
      <c r="G171" s="114"/>
      <c r="H171" s="117">
        <v>44609</v>
      </c>
      <c r="I171" s="123">
        <v>100000</v>
      </c>
      <c r="J171" s="107" t="s">
        <v>34</v>
      </c>
      <c r="K171" s="107"/>
      <c r="L171" s="107"/>
      <c r="M171" s="114" t="s">
        <v>81</v>
      </c>
      <c r="N171" s="114"/>
      <c r="O171" s="114" t="s">
        <v>100</v>
      </c>
      <c r="P171" s="107"/>
      <c r="Q171" s="107"/>
      <c r="R171" s="114"/>
    </row>
    <row r="172" s="2" customFormat="1" ht="18" customHeight="1" spans="1:18">
      <c r="A172" s="100"/>
      <c r="B172" s="53">
        <f t="shared" si="23"/>
        <v>0</v>
      </c>
      <c r="C172" s="101"/>
      <c r="D172" s="51"/>
      <c r="E172" s="52"/>
      <c r="F172" s="53"/>
      <c r="G172" s="114"/>
      <c r="H172" s="117">
        <v>44609</v>
      </c>
      <c r="I172" s="123">
        <v>50000</v>
      </c>
      <c r="J172" s="107" t="s">
        <v>34</v>
      </c>
      <c r="K172" s="107"/>
      <c r="L172" s="107"/>
      <c r="M172" s="114" t="s">
        <v>116</v>
      </c>
      <c r="N172" s="114"/>
      <c r="O172" s="114" t="s">
        <v>163</v>
      </c>
      <c r="P172" s="107"/>
      <c r="Q172" s="107"/>
      <c r="R172" s="114"/>
    </row>
    <row r="173" s="2" customFormat="1" ht="18" customHeight="1" spans="1:18">
      <c r="A173" s="100"/>
      <c r="B173" s="53">
        <f t="shared" si="23"/>
        <v>0</v>
      </c>
      <c r="C173" s="101"/>
      <c r="D173" s="51"/>
      <c r="E173" s="52"/>
      <c r="F173" s="53"/>
      <c r="G173" s="114"/>
      <c r="H173" s="117">
        <v>44609</v>
      </c>
      <c r="I173" s="123">
        <v>50000</v>
      </c>
      <c r="J173" s="107" t="s">
        <v>34</v>
      </c>
      <c r="K173" s="127"/>
      <c r="L173" s="127"/>
      <c r="M173" s="128" t="s">
        <v>123</v>
      </c>
      <c r="N173" s="129"/>
      <c r="O173" s="114" t="s">
        <v>164</v>
      </c>
      <c r="P173" s="107"/>
      <c r="Q173" s="107"/>
      <c r="R173" s="114"/>
    </row>
    <row r="174" s="2" customFormat="1" ht="18" customHeight="1" spans="1:18">
      <c r="A174" s="100"/>
      <c r="B174" s="53">
        <f t="shared" si="23"/>
        <v>0</v>
      </c>
      <c r="C174" s="101"/>
      <c r="D174" s="51"/>
      <c r="E174" s="52"/>
      <c r="F174" s="53"/>
      <c r="G174" s="114"/>
      <c r="H174" s="117">
        <v>44609</v>
      </c>
      <c r="I174" s="123">
        <v>12000</v>
      </c>
      <c r="J174" s="107" t="s">
        <v>34</v>
      </c>
      <c r="K174" s="130"/>
      <c r="L174" s="130"/>
      <c r="M174" s="131"/>
      <c r="N174" s="132"/>
      <c r="O174" s="114" t="s">
        <v>165</v>
      </c>
      <c r="P174" s="107"/>
      <c r="Q174" s="107"/>
      <c r="R174" s="114"/>
    </row>
    <row r="175" s="2" customFormat="1" ht="18" customHeight="1" spans="1:18">
      <c r="A175" s="100"/>
      <c r="B175" s="53">
        <f t="shared" si="23"/>
        <v>0</v>
      </c>
      <c r="C175" s="101"/>
      <c r="D175" s="51"/>
      <c r="E175" s="52"/>
      <c r="F175" s="53"/>
      <c r="G175" s="114"/>
      <c r="H175" s="117">
        <v>44609</v>
      </c>
      <c r="I175" s="123">
        <v>10000</v>
      </c>
      <c r="J175" s="107" t="s">
        <v>34</v>
      </c>
      <c r="K175" s="130"/>
      <c r="L175" s="130"/>
      <c r="M175" s="131"/>
      <c r="N175" s="132"/>
      <c r="O175" s="114" t="s">
        <v>166</v>
      </c>
      <c r="P175" s="107"/>
      <c r="Q175" s="107"/>
      <c r="R175" s="114"/>
    </row>
    <row r="176" s="2" customFormat="1" ht="18" customHeight="1" spans="1:18">
      <c r="A176" s="100"/>
      <c r="B176" s="53">
        <f t="shared" si="23"/>
        <v>0</v>
      </c>
      <c r="C176" s="101"/>
      <c r="D176" s="51"/>
      <c r="E176" s="52"/>
      <c r="F176" s="53"/>
      <c r="G176" s="114"/>
      <c r="H176" s="117">
        <v>44609</v>
      </c>
      <c r="I176" s="123">
        <v>30000</v>
      </c>
      <c r="J176" s="107" t="s">
        <v>34</v>
      </c>
      <c r="K176" s="130"/>
      <c r="L176" s="130"/>
      <c r="M176" s="131"/>
      <c r="N176" s="132"/>
      <c r="O176" s="114" t="s">
        <v>167</v>
      </c>
      <c r="P176" s="107"/>
      <c r="Q176" s="107"/>
      <c r="R176" s="114"/>
    </row>
    <row r="177" s="2" customFormat="1" ht="18" customHeight="1" spans="1:18">
      <c r="A177" s="100"/>
      <c r="B177" s="53">
        <f t="shared" si="23"/>
        <v>0</v>
      </c>
      <c r="C177" s="101"/>
      <c r="D177" s="51"/>
      <c r="E177" s="52"/>
      <c r="F177" s="53"/>
      <c r="G177" s="114"/>
      <c r="H177" s="117">
        <v>44609</v>
      </c>
      <c r="I177" s="123">
        <v>100000</v>
      </c>
      <c r="J177" s="107" t="s">
        <v>34</v>
      </c>
      <c r="K177" s="130"/>
      <c r="L177" s="130"/>
      <c r="M177" s="131"/>
      <c r="N177" s="132"/>
      <c r="O177" s="114" t="s">
        <v>168</v>
      </c>
      <c r="P177" s="107"/>
      <c r="Q177" s="107"/>
      <c r="R177" s="114"/>
    </row>
    <row r="178" s="2" customFormat="1" ht="18" customHeight="1" spans="1:18">
      <c r="A178" s="100"/>
      <c r="B178" s="53">
        <f t="shared" si="23"/>
        <v>0</v>
      </c>
      <c r="C178" s="101"/>
      <c r="D178" s="51"/>
      <c r="E178" s="52"/>
      <c r="F178" s="53"/>
      <c r="G178" s="114"/>
      <c r="H178" s="117">
        <v>44609</v>
      </c>
      <c r="I178" s="123">
        <v>3600</v>
      </c>
      <c r="J178" s="107" t="s">
        <v>34</v>
      </c>
      <c r="K178" s="133"/>
      <c r="L178" s="133"/>
      <c r="M178" s="134"/>
      <c r="N178" s="135"/>
      <c r="O178" s="114" t="s">
        <v>169</v>
      </c>
      <c r="P178" s="107"/>
      <c r="Q178" s="107"/>
      <c r="R178" s="114"/>
    </row>
    <row r="179" s="2" customFormat="1" ht="18" customHeight="1" spans="1:18">
      <c r="A179" s="100"/>
      <c r="B179" s="53">
        <f t="shared" si="23"/>
        <v>0</v>
      </c>
      <c r="C179" s="101"/>
      <c r="D179" s="51"/>
      <c r="E179" s="52"/>
      <c r="F179" s="53"/>
      <c r="G179" s="114"/>
      <c r="H179" s="117">
        <v>44662</v>
      </c>
      <c r="I179" s="123">
        <v>18000</v>
      </c>
      <c r="J179" s="107" t="s">
        <v>34</v>
      </c>
      <c r="K179" s="107"/>
      <c r="L179" s="107"/>
      <c r="M179" s="114" t="s">
        <v>170</v>
      </c>
      <c r="N179" s="114"/>
      <c r="O179" s="114" t="s">
        <v>171</v>
      </c>
      <c r="P179" s="107"/>
      <c r="Q179" s="107"/>
      <c r="R179" s="114"/>
    </row>
    <row r="180" s="2" customFormat="1" ht="18" customHeight="1" spans="1:18">
      <c r="A180" s="100">
        <v>44664</v>
      </c>
      <c r="B180" s="53">
        <f t="shared" si="23"/>
        <v>1310258.79</v>
      </c>
      <c r="C180" s="101">
        <v>3</v>
      </c>
      <c r="D180" s="51" t="s">
        <v>66</v>
      </c>
      <c r="E180" s="52"/>
      <c r="F180" s="53">
        <f t="shared" ref="F180:F188" si="24">ROUND(G180/(1+E180)*E180,2)</f>
        <v>0</v>
      </c>
      <c r="G180" s="114">
        <v>1310258.79</v>
      </c>
      <c r="H180" s="117">
        <v>44665</v>
      </c>
      <c r="I180" s="123">
        <v>510258.79</v>
      </c>
      <c r="J180" s="107" t="s">
        <v>34</v>
      </c>
      <c r="K180" s="107"/>
      <c r="L180" s="107"/>
      <c r="M180" s="114" t="s">
        <v>78</v>
      </c>
      <c r="N180" s="114"/>
      <c r="O180" s="114" t="s">
        <v>172</v>
      </c>
      <c r="P180" s="107"/>
      <c r="Q180" s="107"/>
      <c r="R180" s="114"/>
    </row>
    <row r="181" s="2" customFormat="1" ht="18" customHeight="1" spans="1:18">
      <c r="A181" s="100"/>
      <c r="B181" s="53"/>
      <c r="C181" s="101"/>
      <c r="D181" s="51"/>
      <c r="E181" s="52"/>
      <c r="F181" s="53"/>
      <c r="G181" s="114"/>
      <c r="H181" s="117">
        <v>44666</v>
      </c>
      <c r="I181" s="123">
        <v>15000</v>
      </c>
      <c r="J181" s="107" t="s">
        <v>34</v>
      </c>
      <c r="K181" s="107"/>
      <c r="L181" s="107"/>
      <c r="M181" s="114" t="s">
        <v>123</v>
      </c>
      <c r="N181" s="114"/>
      <c r="O181" s="114" t="s">
        <v>173</v>
      </c>
      <c r="P181" s="107"/>
      <c r="Q181" s="107"/>
      <c r="R181" s="114"/>
    </row>
    <row r="182" s="2" customFormat="1" ht="18" customHeight="1" spans="1:18">
      <c r="A182" s="100"/>
      <c r="B182" s="53">
        <f t="shared" ref="B182:B188" si="25">ROUND(G182/(1+E182),2)</f>
        <v>0</v>
      </c>
      <c r="C182" s="101"/>
      <c r="D182" s="51"/>
      <c r="E182" s="52"/>
      <c r="F182" s="53">
        <f t="shared" si="24"/>
        <v>0</v>
      </c>
      <c r="H182" s="117">
        <v>44672</v>
      </c>
      <c r="I182" s="107">
        <v>800000</v>
      </c>
      <c r="J182" s="107" t="s">
        <v>34</v>
      </c>
      <c r="K182" s="107"/>
      <c r="L182" s="107"/>
      <c r="M182" s="114" t="s">
        <v>78</v>
      </c>
      <c r="N182" s="114"/>
      <c r="O182" s="114" t="s">
        <v>172</v>
      </c>
      <c r="P182" s="107"/>
      <c r="Q182" s="107"/>
      <c r="R182" s="114"/>
    </row>
    <row r="183" s="2" customFormat="1" ht="18" customHeight="1" spans="1:18">
      <c r="A183" s="100"/>
      <c r="B183" s="53"/>
      <c r="C183" s="101"/>
      <c r="D183" s="51"/>
      <c r="E183" s="52"/>
      <c r="F183" s="53"/>
      <c r="G183" s="114"/>
      <c r="H183" s="117">
        <v>44707</v>
      </c>
      <c r="I183" s="123">
        <v>7160</v>
      </c>
      <c r="J183" s="107" t="s">
        <v>34</v>
      </c>
      <c r="K183" s="107"/>
      <c r="L183" s="107"/>
      <c r="M183" s="114" t="s">
        <v>174</v>
      </c>
      <c r="N183" s="114"/>
      <c r="O183" s="114" t="s">
        <v>175</v>
      </c>
      <c r="P183" s="107"/>
      <c r="Q183" s="107"/>
      <c r="R183" s="114"/>
    </row>
    <row r="184" s="2" customFormat="1" ht="18" customHeight="1" spans="1:18">
      <c r="A184" s="100"/>
      <c r="B184" s="53">
        <f t="shared" si="25"/>
        <v>0</v>
      </c>
      <c r="C184" s="101"/>
      <c r="D184" s="51"/>
      <c r="E184" s="52"/>
      <c r="F184" s="53">
        <f t="shared" si="24"/>
        <v>0</v>
      </c>
      <c r="G184" s="114"/>
      <c r="H184" s="117">
        <v>44754</v>
      </c>
      <c r="I184" s="123">
        <v>30000</v>
      </c>
      <c r="J184" s="107" t="s">
        <v>34</v>
      </c>
      <c r="K184" s="107"/>
      <c r="L184" s="107"/>
      <c r="M184" s="114" t="s">
        <v>123</v>
      </c>
      <c r="N184" s="114"/>
      <c r="O184" s="114"/>
      <c r="P184" s="107"/>
      <c r="Q184" s="107"/>
      <c r="R184" s="114"/>
    </row>
    <row r="185" s="2" customFormat="1" ht="18" customHeight="1" spans="1:18">
      <c r="A185" s="100"/>
      <c r="B185" s="53">
        <f t="shared" si="25"/>
        <v>0</v>
      </c>
      <c r="C185" s="101"/>
      <c r="D185" s="51"/>
      <c r="E185" s="52"/>
      <c r="F185" s="53">
        <f t="shared" si="24"/>
        <v>0</v>
      </c>
      <c r="G185" s="114"/>
      <c r="H185" s="118">
        <v>44748</v>
      </c>
      <c r="I185" s="123">
        <v>-800000</v>
      </c>
      <c r="J185" s="121" t="s">
        <v>34</v>
      </c>
      <c r="K185" s="121"/>
      <c r="L185" s="121"/>
      <c r="M185" s="122" t="s">
        <v>176</v>
      </c>
      <c r="N185" s="122"/>
      <c r="O185" s="122" t="s">
        <v>84</v>
      </c>
      <c r="P185" s="107"/>
      <c r="Q185" s="107"/>
      <c r="R185" s="114"/>
    </row>
    <row r="186" s="2" customFormat="1" ht="18" customHeight="1" spans="1:18">
      <c r="A186" s="100"/>
      <c r="B186" s="53">
        <f t="shared" si="25"/>
        <v>0</v>
      </c>
      <c r="C186" s="101"/>
      <c r="D186" s="51"/>
      <c r="E186" s="52"/>
      <c r="F186" s="53">
        <f t="shared" si="24"/>
        <v>0</v>
      </c>
      <c r="G186" s="114"/>
      <c r="H186" s="118">
        <v>44748</v>
      </c>
      <c r="I186" s="123">
        <v>-30000</v>
      </c>
      <c r="J186" s="121" t="s">
        <v>34</v>
      </c>
      <c r="K186" s="121"/>
      <c r="L186" s="121"/>
      <c r="M186" s="122" t="s">
        <v>176</v>
      </c>
      <c r="N186" s="122"/>
      <c r="O186" s="122" t="s">
        <v>84</v>
      </c>
      <c r="P186" s="107"/>
      <c r="Q186" s="107"/>
      <c r="R186" s="114"/>
    </row>
    <row r="187" s="2" customFormat="1" ht="18" customHeight="1" spans="1:18">
      <c r="A187" s="100"/>
      <c r="B187" s="53">
        <f t="shared" si="25"/>
        <v>0</v>
      </c>
      <c r="C187" s="101"/>
      <c r="D187" s="51"/>
      <c r="E187" s="52"/>
      <c r="F187" s="53">
        <f t="shared" si="24"/>
        <v>0</v>
      </c>
      <c r="G187" s="114"/>
      <c r="H187" s="117">
        <v>44758</v>
      </c>
      <c r="I187" s="123">
        <v>40000</v>
      </c>
      <c r="J187" s="107" t="s">
        <v>34</v>
      </c>
      <c r="K187" s="107"/>
      <c r="L187" s="107"/>
      <c r="M187" s="114" t="s">
        <v>177</v>
      </c>
      <c r="N187" s="114"/>
      <c r="O187" s="114"/>
      <c r="P187" s="107"/>
      <c r="Q187" s="107"/>
      <c r="R187" s="114"/>
    </row>
    <row r="188" s="2" customFormat="1" ht="18" customHeight="1" spans="1:18">
      <c r="A188" s="100">
        <v>44872</v>
      </c>
      <c r="B188" s="53">
        <f t="shared" si="25"/>
        <v>515000</v>
      </c>
      <c r="C188" s="101">
        <v>3</v>
      </c>
      <c r="D188" s="51" t="s">
        <v>66</v>
      </c>
      <c r="E188" s="52"/>
      <c r="F188" s="53">
        <f t="shared" si="24"/>
        <v>0</v>
      </c>
      <c r="G188" s="114">
        <v>515000</v>
      </c>
      <c r="H188" s="117">
        <v>44852</v>
      </c>
      <c r="I188" s="123">
        <v>515000</v>
      </c>
      <c r="J188" s="107" t="s">
        <v>34</v>
      </c>
      <c r="K188" s="107"/>
      <c r="L188" s="107"/>
      <c r="M188" s="87" t="s">
        <v>78</v>
      </c>
      <c r="N188" s="114"/>
      <c r="O188" s="114"/>
      <c r="P188" s="107"/>
      <c r="Q188" s="107"/>
      <c r="R188" s="114"/>
    </row>
    <row r="189" s="2" customFormat="1" ht="18" customHeight="1" spans="1:18">
      <c r="A189" s="100"/>
      <c r="B189" s="53"/>
      <c r="C189" s="101"/>
      <c r="D189" s="51"/>
      <c r="E189" s="52"/>
      <c r="F189" s="53"/>
      <c r="G189" s="114"/>
      <c r="H189" s="117">
        <v>45086</v>
      </c>
      <c r="I189" s="123">
        <v>100000</v>
      </c>
      <c r="J189" s="107" t="s">
        <v>34</v>
      </c>
      <c r="K189" s="107"/>
      <c r="L189" s="107"/>
      <c r="M189" s="87" t="s">
        <v>78</v>
      </c>
      <c r="N189" s="114"/>
      <c r="O189" s="114"/>
      <c r="P189" s="107"/>
      <c r="Q189" s="107"/>
      <c r="R189" s="114"/>
    </row>
    <row r="190" s="2" customFormat="1" ht="18" customHeight="1" spans="1:18">
      <c r="A190" s="100"/>
      <c r="B190" s="53"/>
      <c r="C190" s="101"/>
      <c r="D190" s="51"/>
      <c r="E190" s="52"/>
      <c r="F190" s="53"/>
      <c r="G190" s="114"/>
      <c r="H190" s="117">
        <v>45092</v>
      </c>
      <c r="I190" s="123">
        <v>-2000</v>
      </c>
      <c r="J190" s="107" t="s">
        <v>34</v>
      </c>
      <c r="K190" s="107"/>
      <c r="L190" s="107"/>
      <c r="M190" s="122" t="s">
        <v>153</v>
      </c>
      <c r="N190" s="114"/>
      <c r="O190" s="122" t="s">
        <v>84</v>
      </c>
      <c r="P190" s="107"/>
      <c r="Q190" s="107"/>
      <c r="R190" s="114"/>
    </row>
    <row r="191" s="2" customFormat="1" ht="18" customHeight="1" spans="1:18">
      <c r="A191" s="100"/>
      <c r="B191" s="53"/>
      <c r="C191" s="101"/>
      <c r="D191" s="51"/>
      <c r="E191" s="52"/>
      <c r="F191" s="53"/>
      <c r="G191" s="114"/>
      <c r="H191" s="117">
        <v>45092</v>
      </c>
      <c r="I191" s="136">
        <v>2000</v>
      </c>
      <c r="J191" s="107" t="s">
        <v>34</v>
      </c>
      <c r="K191" s="107"/>
      <c r="L191" s="107"/>
      <c r="M191" s="87" t="s">
        <v>4</v>
      </c>
      <c r="N191" s="114"/>
      <c r="O191" s="114"/>
      <c r="P191" s="107"/>
      <c r="Q191" s="107"/>
      <c r="R191" s="114"/>
    </row>
    <row r="192" s="2" customFormat="1" ht="18" customHeight="1" spans="1:18">
      <c r="A192" s="100"/>
      <c r="B192" s="53"/>
      <c r="C192" s="101"/>
      <c r="D192" s="51"/>
      <c r="E192" s="52"/>
      <c r="F192" s="53"/>
      <c r="G192" s="114"/>
      <c r="H192" s="117">
        <v>45119</v>
      </c>
      <c r="I192" s="123">
        <v>250000</v>
      </c>
      <c r="J192" s="107" t="s">
        <v>34</v>
      </c>
      <c r="K192" s="107"/>
      <c r="L192" s="107"/>
      <c r="M192" s="87" t="s">
        <v>4</v>
      </c>
      <c r="N192" s="114"/>
      <c r="O192" s="114"/>
      <c r="P192" s="107"/>
      <c r="Q192" s="107"/>
      <c r="R192" s="114"/>
    </row>
    <row r="193" s="2" customFormat="1" ht="18" customHeight="1" spans="1:18">
      <c r="A193" s="100"/>
      <c r="B193" s="53"/>
      <c r="C193" s="101"/>
      <c r="D193" s="51"/>
      <c r="E193" s="52"/>
      <c r="F193" s="53"/>
      <c r="G193" s="114"/>
      <c r="H193" s="117">
        <v>45155</v>
      </c>
      <c r="I193" s="123">
        <v>65000</v>
      </c>
      <c r="J193" s="107" t="s">
        <v>34</v>
      </c>
      <c r="K193" s="107"/>
      <c r="L193" s="107"/>
      <c r="M193" s="87" t="s">
        <v>178</v>
      </c>
      <c r="N193" s="114"/>
      <c r="O193" s="114"/>
      <c r="P193" s="107"/>
      <c r="Q193" s="107"/>
      <c r="R193" s="114"/>
    </row>
    <row r="194" s="2" customFormat="1" ht="18" customHeight="1" spans="1:18">
      <c r="A194" s="100"/>
      <c r="B194" s="53"/>
      <c r="C194" s="101"/>
      <c r="D194" s="51"/>
      <c r="E194" s="52"/>
      <c r="F194" s="53"/>
      <c r="G194" s="114"/>
      <c r="H194" s="117">
        <v>45187</v>
      </c>
      <c r="I194" s="123">
        <v>10000</v>
      </c>
      <c r="J194" s="107" t="s">
        <v>34</v>
      </c>
      <c r="K194" s="107"/>
      <c r="L194" s="107"/>
      <c r="M194" s="114" t="s">
        <v>179</v>
      </c>
      <c r="N194" s="114"/>
      <c r="O194" s="114"/>
      <c r="P194" s="107"/>
      <c r="Q194" s="107"/>
      <c r="R194" s="114"/>
    </row>
    <row r="195" s="2" customFormat="1" ht="18" customHeight="1" spans="1:18">
      <c r="A195" s="100"/>
      <c r="B195" s="53"/>
      <c r="C195" s="101"/>
      <c r="D195" s="51"/>
      <c r="E195" s="52"/>
      <c r="F195" s="53"/>
      <c r="G195" s="114"/>
      <c r="H195" s="118">
        <v>45190</v>
      </c>
      <c r="I195" s="137">
        <v>-20000</v>
      </c>
      <c r="J195" s="107" t="s">
        <v>34</v>
      </c>
      <c r="K195" s="121"/>
      <c r="L195" s="121"/>
      <c r="M195" s="122" t="s">
        <v>153</v>
      </c>
      <c r="N195" s="122"/>
      <c r="O195" s="122" t="s">
        <v>84</v>
      </c>
      <c r="P195" s="107"/>
      <c r="Q195" s="107"/>
      <c r="R195" s="114"/>
    </row>
    <row r="196" s="2" customFormat="1" ht="18" customHeight="1" spans="1:18">
      <c r="A196" s="100"/>
      <c r="B196" s="53"/>
      <c r="C196" s="101"/>
      <c r="D196" s="51"/>
      <c r="E196" s="52"/>
      <c r="F196" s="53"/>
      <c r="G196" s="114"/>
      <c r="H196" s="117">
        <v>45190</v>
      </c>
      <c r="I196" s="138">
        <v>20000</v>
      </c>
      <c r="J196" s="107" t="s">
        <v>63</v>
      </c>
      <c r="K196" s="107"/>
      <c r="L196" s="107"/>
      <c r="M196" s="114" t="s">
        <v>180</v>
      </c>
      <c r="N196" s="114"/>
      <c r="O196" s="114"/>
      <c r="P196" s="107"/>
      <c r="Q196" s="107"/>
      <c r="R196" s="114"/>
    </row>
    <row r="197" s="2" customFormat="1" ht="18" customHeight="1" spans="1:18">
      <c r="A197" s="100"/>
      <c r="B197" s="53"/>
      <c r="C197" s="101"/>
      <c r="D197" s="51"/>
      <c r="E197" s="52"/>
      <c r="F197" s="53"/>
      <c r="G197" s="114"/>
      <c r="H197" s="117">
        <v>45195</v>
      </c>
      <c r="I197" s="123">
        <v>6000</v>
      </c>
      <c r="J197" s="107" t="s">
        <v>34</v>
      </c>
      <c r="K197" s="107"/>
      <c r="L197" s="107"/>
      <c r="M197" s="114" t="s">
        <v>155</v>
      </c>
      <c r="N197" s="114"/>
      <c r="O197" s="114"/>
      <c r="P197" s="107"/>
      <c r="Q197" s="107"/>
      <c r="R197" s="114"/>
    </row>
    <row r="198" s="2" customFormat="1" ht="18" customHeight="1" spans="1:18">
      <c r="A198" s="100"/>
      <c r="B198" s="53"/>
      <c r="C198" s="101"/>
      <c r="D198" s="51"/>
      <c r="E198" s="52"/>
      <c r="F198" s="53"/>
      <c r="G198" s="114"/>
      <c r="H198" s="117">
        <v>45216</v>
      </c>
      <c r="I198" s="123">
        <v>125969</v>
      </c>
      <c r="J198" s="107" t="s">
        <v>34</v>
      </c>
      <c r="K198" s="139"/>
      <c r="L198" s="139"/>
      <c r="M198" s="140" t="s">
        <v>181</v>
      </c>
      <c r="N198" s="141"/>
      <c r="O198" s="114"/>
      <c r="P198" s="107"/>
      <c r="Q198" s="107"/>
      <c r="R198" s="114"/>
    </row>
    <row r="199" s="2" customFormat="1" ht="18" customHeight="1" spans="1:18">
      <c r="A199" s="100"/>
      <c r="B199" s="53"/>
      <c r="C199" s="101"/>
      <c r="D199" s="51"/>
      <c r="E199" s="52"/>
      <c r="F199" s="53"/>
      <c r="G199" s="114"/>
      <c r="H199" s="117">
        <v>45308</v>
      </c>
      <c r="I199" s="123">
        <v>28760</v>
      </c>
      <c r="J199" s="107" t="s">
        <v>34</v>
      </c>
      <c r="K199" s="107"/>
      <c r="L199" s="107"/>
      <c r="M199" s="114" t="s">
        <v>78</v>
      </c>
      <c r="N199" s="114"/>
      <c r="O199" s="114"/>
      <c r="P199" s="107"/>
      <c r="Q199" s="107"/>
      <c r="R199" s="114"/>
    </row>
    <row r="200" s="2" customFormat="1" ht="18" customHeight="1" spans="1:18">
      <c r="A200" s="100"/>
      <c r="B200" s="53"/>
      <c r="C200" s="101"/>
      <c r="D200" s="51"/>
      <c r="E200" s="52"/>
      <c r="F200" s="53"/>
      <c r="G200" s="114"/>
      <c r="H200" s="117" t="s">
        <v>182</v>
      </c>
      <c r="I200" s="123">
        <v>5000</v>
      </c>
      <c r="J200" s="107" t="s">
        <v>34</v>
      </c>
      <c r="K200" s="107"/>
      <c r="L200" s="107"/>
      <c r="M200" s="114" t="s">
        <v>155</v>
      </c>
      <c r="N200" s="114"/>
      <c r="O200" s="114"/>
      <c r="P200" s="107"/>
      <c r="Q200" s="107"/>
      <c r="R200" s="114"/>
    </row>
    <row r="201" s="2" customFormat="1" ht="18" customHeight="1" spans="1:18">
      <c r="A201" s="100"/>
      <c r="B201" s="53"/>
      <c r="C201" s="101"/>
      <c r="D201" s="51"/>
      <c r="E201" s="52"/>
      <c r="F201" s="53"/>
      <c r="G201" s="114"/>
      <c r="H201" s="117"/>
      <c r="I201" s="123"/>
      <c r="J201" s="107"/>
      <c r="K201" s="107"/>
      <c r="L201" s="107"/>
      <c r="M201" s="114"/>
      <c r="N201" s="114"/>
      <c r="O201" s="114"/>
      <c r="P201" s="107"/>
      <c r="Q201" s="107"/>
      <c r="R201" s="114"/>
    </row>
    <row r="202" s="2" customFormat="1" ht="18" customHeight="1" spans="1:18">
      <c r="A202" s="100"/>
      <c r="B202" s="53"/>
      <c r="C202" s="101"/>
      <c r="D202" s="51"/>
      <c r="E202" s="52"/>
      <c r="F202" s="53"/>
      <c r="G202" s="114"/>
      <c r="H202" s="117"/>
      <c r="I202" s="123"/>
      <c r="J202" s="107"/>
      <c r="K202" s="107"/>
      <c r="L202" s="107"/>
      <c r="M202" s="142"/>
      <c r="N202" s="114"/>
      <c r="O202" s="114"/>
      <c r="P202" s="107"/>
      <c r="Q202" s="107"/>
      <c r="R202" s="114"/>
    </row>
    <row r="203" s="2" customFormat="1" ht="18" customHeight="1" spans="1:18">
      <c r="A203" s="100"/>
      <c r="B203" s="53"/>
      <c r="C203" s="101"/>
      <c r="D203" s="51"/>
      <c r="E203" s="52"/>
      <c r="F203" s="53"/>
      <c r="G203" s="114"/>
      <c r="H203" s="117"/>
      <c r="I203" s="123"/>
      <c r="J203" s="107"/>
      <c r="K203" s="107"/>
      <c r="L203" s="107"/>
      <c r="M203" s="143"/>
      <c r="N203" s="114"/>
      <c r="O203" s="114"/>
      <c r="P203" s="107"/>
      <c r="Q203" s="107"/>
      <c r="R203" s="114"/>
    </row>
    <row r="204" s="2" customFormat="1" ht="18" customHeight="1" spans="1:18">
      <c r="A204" s="100"/>
      <c r="B204" s="53"/>
      <c r="C204" s="101"/>
      <c r="D204" s="51"/>
      <c r="E204" s="52"/>
      <c r="F204" s="53"/>
      <c r="G204" s="114"/>
      <c r="H204" s="117"/>
      <c r="I204" s="123"/>
      <c r="J204" s="107"/>
      <c r="K204" s="107"/>
      <c r="L204" s="107"/>
      <c r="M204" s="143"/>
      <c r="N204" s="114"/>
      <c r="O204" s="114"/>
      <c r="P204" s="107"/>
      <c r="Q204" s="107"/>
      <c r="R204" s="114"/>
    </row>
    <row r="205" s="2" customFormat="1" ht="18" customHeight="1" spans="1:18">
      <c r="A205" s="100"/>
      <c r="B205" s="53"/>
      <c r="C205" s="101"/>
      <c r="D205" s="51"/>
      <c r="E205" s="52"/>
      <c r="F205" s="53"/>
      <c r="G205" s="114"/>
      <c r="H205" s="117"/>
      <c r="I205" s="123"/>
      <c r="J205" s="107"/>
      <c r="K205" s="107"/>
      <c r="L205" s="107"/>
      <c r="M205" s="114"/>
      <c r="N205" s="114"/>
      <c r="O205" s="114"/>
      <c r="P205" s="107"/>
      <c r="Q205" s="107"/>
      <c r="R205" s="114"/>
    </row>
    <row r="206" s="2" customFormat="1" ht="18" customHeight="1" spans="1:18">
      <c r="A206" s="100"/>
      <c r="B206" s="53"/>
      <c r="C206" s="101"/>
      <c r="D206" s="51"/>
      <c r="E206" s="52"/>
      <c r="F206" s="53"/>
      <c r="G206" s="114"/>
      <c r="H206" s="117"/>
      <c r="I206" s="123"/>
      <c r="J206" s="107"/>
      <c r="K206" s="107"/>
      <c r="L206" s="107"/>
      <c r="M206" s="114"/>
      <c r="N206" s="114"/>
      <c r="O206" s="114"/>
      <c r="P206" s="107"/>
      <c r="Q206" s="107"/>
      <c r="R206" s="114"/>
    </row>
    <row r="207" s="2" customFormat="1" ht="18" customHeight="1" spans="1:18">
      <c r="A207" s="100"/>
      <c r="B207" s="53"/>
      <c r="C207" s="101"/>
      <c r="D207" s="51"/>
      <c r="E207" s="52"/>
      <c r="F207" s="53"/>
      <c r="G207" s="114"/>
      <c r="H207" s="117"/>
      <c r="I207" s="123"/>
      <c r="J207" s="107"/>
      <c r="K207" s="107"/>
      <c r="L207" s="107"/>
      <c r="M207" s="114"/>
      <c r="N207" s="114"/>
      <c r="O207" s="114"/>
      <c r="P207" s="107"/>
      <c r="Q207" s="107"/>
      <c r="R207" s="114"/>
    </row>
    <row r="208" s="2" customFormat="1" ht="18" customHeight="1" spans="1:18">
      <c r="A208" s="100"/>
      <c r="B208" s="53"/>
      <c r="C208" s="101"/>
      <c r="D208" s="51"/>
      <c r="E208" s="52"/>
      <c r="F208" s="53"/>
      <c r="G208" s="114"/>
      <c r="H208" s="117"/>
      <c r="I208" s="123"/>
      <c r="J208" s="107"/>
      <c r="K208" s="107"/>
      <c r="L208" s="107"/>
      <c r="M208" s="114"/>
      <c r="N208" s="114"/>
      <c r="O208" s="114"/>
      <c r="P208" s="107"/>
      <c r="Q208" s="107"/>
      <c r="R208" s="114"/>
    </row>
    <row r="209" s="2" customFormat="1" ht="18" customHeight="1" spans="1:18">
      <c r="A209" s="100"/>
      <c r="B209" s="53"/>
      <c r="C209" s="101"/>
      <c r="D209" s="51"/>
      <c r="E209" s="52"/>
      <c r="F209" s="53"/>
      <c r="G209" s="114"/>
      <c r="H209" s="117"/>
      <c r="I209" s="123">
        <v>2400000</v>
      </c>
      <c r="J209" s="107" t="s">
        <v>183</v>
      </c>
      <c r="K209" s="107"/>
      <c r="L209" s="107"/>
      <c r="M209" s="114" t="s">
        <v>184</v>
      </c>
      <c r="N209" s="114"/>
      <c r="O209" s="114"/>
      <c r="P209" s="107"/>
      <c r="Q209" s="107"/>
      <c r="R209" s="114"/>
    </row>
    <row r="210" s="2" customFormat="1" ht="18" customHeight="1" spans="1:18">
      <c r="A210" s="100"/>
      <c r="B210" s="53"/>
      <c r="C210" s="101"/>
      <c r="D210" s="51"/>
      <c r="E210" s="52"/>
      <c r="F210" s="53"/>
      <c r="G210" s="114"/>
      <c r="H210" s="117"/>
      <c r="I210" s="123">
        <v>3050</v>
      </c>
      <c r="J210" s="107" t="s">
        <v>185</v>
      </c>
      <c r="K210" s="107"/>
      <c r="L210" s="107"/>
      <c r="M210" s="114" t="s">
        <v>186</v>
      </c>
      <c r="N210" s="114"/>
      <c r="O210" s="114"/>
      <c r="P210" s="107"/>
      <c r="Q210" s="107"/>
      <c r="R210" s="114"/>
    </row>
    <row r="211" s="2" customFormat="1" ht="18" customHeight="1" spans="1:18">
      <c r="A211" s="100"/>
      <c r="B211" s="53"/>
      <c r="C211" s="101"/>
      <c r="D211" s="51"/>
      <c r="E211" s="52"/>
      <c r="F211" s="53"/>
      <c r="G211" s="114"/>
      <c r="H211" s="117"/>
      <c r="I211" s="123">
        <v>1144.13</v>
      </c>
      <c r="J211" s="107" t="s">
        <v>185</v>
      </c>
      <c r="K211" s="107"/>
      <c r="L211" s="107"/>
      <c r="M211" s="114" t="s">
        <v>187</v>
      </c>
      <c r="N211" s="114"/>
      <c r="O211" s="114"/>
      <c r="P211" s="107"/>
      <c r="Q211" s="107"/>
      <c r="R211" s="114"/>
    </row>
    <row r="212" s="2" customFormat="1" ht="18" customHeight="1" spans="1:18">
      <c r="A212" s="100"/>
      <c r="B212" s="53"/>
      <c r="C212" s="101"/>
      <c r="D212" s="51"/>
      <c r="E212" s="52"/>
      <c r="F212" s="53"/>
      <c r="G212" s="114"/>
      <c r="H212" s="117"/>
      <c r="I212" s="123">
        <v>1350</v>
      </c>
      <c r="J212" s="107" t="s">
        <v>185</v>
      </c>
      <c r="K212" s="107"/>
      <c r="L212" s="107"/>
      <c r="M212" s="114"/>
      <c r="N212" s="114"/>
      <c r="O212" s="114"/>
      <c r="P212" s="107"/>
      <c r="Q212" s="107"/>
      <c r="R212" s="114"/>
    </row>
    <row r="213" s="2" customFormat="1" ht="18" customHeight="1" spans="1:18">
      <c r="A213" s="100"/>
      <c r="B213" s="53"/>
      <c r="C213" s="101"/>
      <c r="D213" s="51"/>
      <c r="E213" s="52"/>
      <c r="F213" s="53"/>
      <c r="G213" s="114"/>
      <c r="H213" s="117"/>
      <c r="I213" s="123">
        <v>1532</v>
      </c>
      <c r="J213" s="107" t="s">
        <v>185</v>
      </c>
      <c r="K213" s="107"/>
      <c r="L213" s="107"/>
      <c r="M213" s="114" t="s">
        <v>188</v>
      </c>
      <c r="N213" s="114"/>
      <c r="O213" s="114"/>
      <c r="P213" s="107"/>
      <c r="Q213" s="107"/>
      <c r="R213" s="114"/>
    </row>
    <row r="214" s="2" customFormat="1" ht="18" customHeight="1" spans="1:18">
      <c r="A214" s="100"/>
      <c r="B214" s="53"/>
      <c r="C214" s="101"/>
      <c r="D214" s="51"/>
      <c r="E214" s="52"/>
      <c r="F214" s="53"/>
      <c r="G214" s="114"/>
      <c r="H214" s="117"/>
      <c r="I214" s="123">
        <v>3000</v>
      </c>
      <c r="J214" s="107" t="s">
        <v>185</v>
      </c>
      <c r="K214" s="107"/>
      <c r="L214" s="107"/>
      <c r="M214" s="114" t="s">
        <v>189</v>
      </c>
      <c r="N214" s="114"/>
      <c r="O214" s="114"/>
      <c r="P214" s="107"/>
      <c r="Q214" s="107"/>
      <c r="R214" s="114"/>
    </row>
    <row r="215" s="2" customFormat="1" ht="18" customHeight="1" spans="1:18">
      <c r="A215" s="100"/>
      <c r="B215" s="53"/>
      <c r="C215" s="101"/>
      <c r="D215" s="51"/>
      <c r="E215" s="52"/>
      <c r="F215" s="53"/>
      <c r="G215" s="114"/>
      <c r="H215" s="117"/>
      <c r="I215" s="123">
        <v>1678.17</v>
      </c>
      <c r="J215" s="107" t="s">
        <v>185</v>
      </c>
      <c r="K215" s="107"/>
      <c r="L215" s="107"/>
      <c r="M215" s="114" t="s">
        <v>190</v>
      </c>
      <c r="N215" s="114"/>
      <c r="O215" s="114"/>
      <c r="P215" s="107"/>
      <c r="Q215" s="107"/>
      <c r="R215" s="114"/>
    </row>
    <row r="216" s="2" customFormat="1" ht="18" customHeight="1" spans="1:18">
      <c r="A216" s="100"/>
      <c r="B216" s="53"/>
      <c r="C216" s="101"/>
      <c r="D216" s="51"/>
      <c r="E216" s="52"/>
      <c r="F216" s="53"/>
      <c r="G216" s="114"/>
      <c r="H216" s="117"/>
      <c r="I216" s="123">
        <v>4537.39</v>
      </c>
      <c r="J216" s="107" t="s">
        <v>185</v>
      </c>
      <c r="K216" s="107"/>
      <c r="L216" s="107"/>
      <c r="M216" s="114" t="s">
        <v>191</v>
      </c>
      <c r="N216" s="114"/>
      <c r="O216" s="114"/>
      <c r="P216" s="107"/>
      <c r="Q216" s="107"/>
      <c r="R216" s="114"/>
    </row>
    <row r="217" s="2" customFormat="1" ht="18" customHeight="1" spans="1:18">
      <c r="A217" s="100"/>
      <c r="B217" s="53"/>
      <c r="C217" s="101"/>
      <c r="D217" s="51"/>
      <c r="E217" s="52"/>
      <c r="F217" s="53"/>
      <c r="G217" s="114"/>
      <c r="H217" s="117"/>
      <c r="I217" s="123">
        <v>935</v>
      </c>
      <c r="J217" s="107" t="s">
        <v>185</v>
      </c>
      <c r="K217" s="107"/>
      <c r="L217" s="107"/>
      <c r="M217" s="114" t="s">
        <v>192</v>
      </c>
      <c r="N217" s="114"/>
      <c r="O217" s="114"/>
      <c r="P217" s="107"/>
      <c r="Q217" s="107"/>
      <c r="R217" s="114"/>
    </row>
    <row r="218" s="2" customFormat="1" ht="18" customHeight="1" spans="1:18">
      <c r="A218" s="100"/>
      <c r="B218" s="53"/>
      <c r="C218" s="101"/>
      <c r="D218" s="51"/>
      <c r="E218" s="52"/>
      <c r="F218" s="53"/>
      <c r="G218" s="114"/>
      <c r="H218" s="117"/>
      <c r="I218" s="144">
        <v>2331</v>
      </c>
      <c r="J218" s="107" t="s">
        <v>185</v>
      </c>
      <c r="K218" s="107"/>
      <c r="L218" s="107"/>
      <c r="M218" s="145" t="s">
        <v>193</v>
      </c>
      <c r="N218" s="114"/>
      <c r="O218" s="114"/>
      <c r="P218" s="107"/>
      <c r="Q218" s="107"/>
      <c r="R218" s="114"/>
    </row>
    <row r="219" s="2" customFormat="1" ht="18" customHeight="1" spans="1:18">
      <c r="A219" s="100"/>
      <c r="B219" s="53"/>
      <c r="C219" s="101"/>
      <c r="D219" s="51"/>
      <c r="E219" s="52"/>
      <c r="F219" s="53"/>
      <c r="G219" s="114"/>
      <c r="H219" s="117"/>
      <c r="I219" s="144">
        <v>14345</v>
      </c>
      <c r="J219" s="107" t="s">
        <v>185</v>
      </c>
      <c r="K219" s="107"/>
      <c r="L219" s="107"/>
      <c r="M219" s="145" t="s">
        <v>194</v>
      </c>
      <c r="N219" s="114"/>
      <c r="O219" s="114"/>
      <c r="P219" s="107"/>
      <c r="Q219" s="107"/>
      <c r="R219" s="114"/>
    </row>
    <row r="220" s="2" customFormat="1" ht="18" customHeight="1" spans="1:18">
      <c r="A220" s="100"/>
      <c r="B220" s="53"/>
      <c r="C220" s="101"/>
      <c r="D220" s="51"/>
      <c r="E220" s="52"/>
      <c r="F220" s="53"/>
      <c r="G220" s="114"/>
      <c r="H220" s="117"/>
      <c r="I220" s="144">
        <v>4135.5</v>
      </c>
      <c r="J220" s="107" t="s">
        <v>185</v>
      </c>
      <c r="K220" s="107"/>
      <c r="L220" s="107"/>
      <c r="M220" s="145" t="s">
        <v>195</v>
      </c>
      <c r="N220" s="114"/>
      <c r="O220" s="114"/>
      <c r="P220" s="107"/>
      <c r="Q220" s="107"/>
      <c r="R220" s="114"/>
    </row>
    <row r="221" s="2" customFormat="1" ht="18" customHeight="1" spans="1:18">
      <c r="A221" s="100"/>
      <c r="B221" s="53"/>
      <c r="C221" s="101"/>
      <c r="D221" s="51"/>
      <c r="E221" s="52"/>
      <c r="F221" s="53"/>
      <c r="G221" s="114"/>
      <c r="H221" s="117"/>
      <c r="I221" s="144">
        <v>1823.55</v>
      </c>
      <c r="J221" s="107" t="s">
        <v>185</v>
      </c>
      <c r="K221" s="107"/>
      <c r="L221" s="107"/>
      <c r="M221" s="145" t="s">
        <v>196</v>
      </c>
      <c r="N221" s="114"/>
      <c r="O221" s="114"/>
      <c r="P221" s="107"/>
      <c r="Q221" s="107"/>
      <c r="R221" s="114"/>
    </row>
    <row r="222" s="2" customFormat="1" ht="18" customHeight="1" spans="1:18">
      <c r="A222" s="100"/>
      <c r="B222" s="53"/>
      <c r="C222" s="101"/>
      <c r="D222" s="51"/>
      <c r="E222" s="52"/>
      <c r="F222" s="53"/>
      <c r="G222" s="114"/>
      <c r="H222" s="117"/>
      <c r="I222" s="144">
        <v>4276.12</v>
      </c>
      <c r="J222" s="107" t="s">
        <v>185</v>
      </c>
      <c r="K222" s="107"/>
      <c r="L222" s="107"/>
      <c r="M222" s="145" t="s">
        <v>197</v>
      </c>
      <c r="N222" s="114"/>
      <c r="O222" s="114"/>
      <c r="P222" s="107"/>
      <c r="Q222" s="107"/>
      <c r="R222" s="114"/>
    </row>
    <row r="223" s="2" customFormat="1" ht="18" customHeight="1" spans="1:18">
      <c r="A223" s="100"/>
      <c r="B223" s="53"/>
      <c r="C223" s="101"/>
      <c r="D223" s="51"/>
      <c r="E223" s="52"/>
      <c r="F223" s="53"/>
      <c r="G223" s="114"/>
      <c r="H223" s="117"/>
      <c r="I223" s="144">
        <v>1700</v>
      </c>
      <c r="J223" s="107" t="s">
        <v>185</v>
      </c>
      <c r="K223" s="107"/>
      <c r="L223" s="107"/>
      <c r="M223" s="145" t="s">
        <v>198</v>
      </c>
      <c r="N223" s="114"/>
      <c r="O223" s="114"/>
      <c r="P223" s="107"/>
      <c r="Q223" s="107"/>
      <c r="R223" s="114"/>
    </row>
    <row r="224" s="2" customFormat="1" ht="18" customHeight="1" spans="1:18">
      <c r="A224" s="100"/>
      <c r="B224" s="53"/>
      <c r="C224" s="101"/>
      <c r="D224" s="51"/>
      <c r="E224" s="52"/>
      <c r="F224" s="53"/>
      <c r="G224" s="114"/>
      <c r="H224" s="117"/>
      <c r="I224" s="144">
        <v>4510</v>
      </c>
      <c r="J224" s="107" t="s">
        <v>185</v>
      </c>
      <c r="K224" s="107"/>
      <c r="L224" s="107"/>
      <c r="M224" s="145" t="s">
        <v>199</v>
      </c>
      <c r="N224" s="114"/>
      <c r="O224" s="114"/>
      <c r="P224" s="107"/>
      <c r="Q224" s="107"/>
      <c r="R224" s="114"/>
    </row>
    <row r="225" s="2" customFormat="1" ht="18" customHeight="1" spans="1:18">
      <c r="A225" s="100"/>
      <c r="B225" s="53"/>
      <c r="C225" s="101"/>
      <c r="D225" s="51"/>
      <c r="E225" s="52"/>
      <c r="F225" s="53"/>
      <c r="G225" s="114"/>
      <c r="H225" s="117"/>
      <c r="I225" s="144">
        <v>71478.62</v>
      </c>
      <c r="J225" s="107" t="s">
        <v>185</v>
      </c>
      <c r="K225" s="107"/>
      <c r="L225" s="107"/>
      <c r="M225" s="145" t="s">
        <v>200</v>
      </c>
      <c r="N225" s="114"/>
      <c r="O225" s="114"/>
      <c r="P225" s="107"/>
      <c r="Q225" s="107"/>
      <c r="R225" s="114"/>
    </row>
    <row r="226" s="2" customFormat="1" ht="18" customHeight="1" spans="1:18">
      <c r="A226" s="100"/>
      <c r="B226" s="53"/>
      <c r="C226" s="101"/>
      <c r="D226" s="51"/>
      <c r="E226" s="52"/>
      <c r="F226" s="53"/>
      <c r="G226" s="114"/>
      <c r="H226" s="117"/>
      <c r="I226" s="144">
        <v>4869.29</v>
      </c>
      <c r="J226" s="107" t="s">
        <v>185</v>
      </c>
      <c r="K226" s="107"/>
      <c r="L226" s="107"/>
      <c r="M226" s="145" t="s">
        <v>201</v>
      </c>
      <c r="N226" s="114"/>
      <c r="O226" s="114"/>
      <c r="P226" s="107"/>
      <c r="Q226" s="107"/>
      <c r="R226" s="114"/>
    </row>
    <row r="227" s="2" customFormat="1" ht="18" customHeight="1" spans="1:18">
      <c r="A227" s="100"/>
      <c r="B227" s="53"/>
      <c r="C227" s="101"/>
      <c r="D227" s="51"/>
      <c r="E227" s="52"/>
      <c r="F227" s="53"/>
      <c r="G227" s="114"/>
      <c r="H227" s="117"/>
      <c r="I227" s="144">
        <v>1971</v>
      </c>
      <c r="J227" s="107" t="s">
        <v>185</v>
      </c>
      <c r="K227" s="107"/>
      <c r="L227" s="107"/>
      <c r="M227" s="145" t="s">
        <v>202</v>
      </c>
      <c r="N227" s="114"/>
      <c r="O227" s="114"/>
      <c r="P227" s="107"/>
      <c r="Q227" s="107"/>
      <c r="R227" s="114"/>
    </row>
    <row r="228" s="2" customFormat="1" ht="18" customHeight="1" spans="1:18">
      <c r="A228" s="100"/>
      <c r="B228" s="53"/>
      <c r="C228" s="101"/>
      <c r="D228" s="51"/>
      <c r="E228" s="52"/>
      <c r="F228" s="53"/>
      <c r="G228" s="114"/>
      <c r="H228" s="117"/>
      <c r="I228" s="144">
        <v>11378.12</v>
      </c>
      <c r="J228" s="107" t="s">
        <v>185</v>
      </c>
      <c r="K228" s="107"/>
      <c r="L228" s="107"/>
      <c r="M228" s="145" t="s">
        <v>203</v>
      </c>
      <c r="N228" s="114"/>
      <c r="O228" s="114"/>
      <c r="P228" s="107"/>
      <c r="Q228" s="107"/>
      <c r="R228" s="114"/>
    </row>
    <row r="229" s="2" customFormat="1" ht="18" customHeight="1" spans="1:18">
      <c r="A229" s="100"/>
      <c r="B229" s="53"/>
      <c r="C229" s="101"/>
      <c r="D229" s="51"/>
      <c r="E229" s="52"/>
      <c r="F229" s="53"/>
      <c r="G229" s="114"/>
      <c r="H229" s="117"/>
      <c r="I229" s="144">
        <v>2665</v>
      </c>
      <c r="J229" s="107" t="s">
        <v>185</v>
      </c>
      <c r="K229" s="107"/>
      <c r="L229" s="107"/>
      <c r="M229" s="145" t="s">
        <v>204</v>
      </c>
      <c r="N229" s="114"/>
      <c r="O229" s="114"/>
      <c r="P229" s="107"/>
      <c r="Q229" s="107"/>
      <c r="R229" s="114"/>
    </row>
    <row r="230" s="2" customFormat="1" ht="18" customHeight="1" spans="1:18">
      <c r="A230" s="100"/>
      <c r="B230" s="53"/>
      <c r="C230" s="101"/>
      <c r="D230" s="51"/>
      <c r="E230" s="52"/>
      <c r="F230" s="53"/>
      <c r="G230" s="114"/>
      <c r="H230" s="117"/>
      <c r="I230" s="144">
        <v>1912</v>
      </c>
      <c r="J230" s="107" t="s">
        <v>185</v>
      </c>
      <c r="K230" s="107"/>
      <c r="L230" s="107"/>
      <c r="M230" s="145" t="s">
        <v>205</v>
      </c>
      <c r="N230" s="114"/>
      <c r="O230" s="114"/>
      <c r="P230" s="107"/>
      <c r="Q230" s="107"/>
      <c r="R230" s="114"/>
    </row>
    <row r="231" s="2" customFormat="1" ht="18" customHeight="1" spans="1:18">
      <c r="A231" s="100"/>
      <c r="B231" s="53"/>
      <c r="C231" s="101"/>
      <c r="D231" s="51"/>
      <c r="E231" s="52"/>
      <c r="F231" s="53"/>
      <c r="G231" s="114"/>
      <c r="H231" s="117"/>
      <c r="I231" s="144">
        <v>3953.15</v>
      </c>
      <c r="J231" s="107" t="s">
        <v>185</v>
      </c>
      <c r="K231" s="107"/>
      <c r="L231" s="107"/>
      <c r="M231" s="145" t="s">
        <v>206</v>
      </c>
      <c r="N231" s="114"/>
      <c r="O231" s="114"/>
      <c r="P231" s="107"/>
      <c r="Q231" s="107"/>
      <c r="R231" s="114"/>
    </row>
    <row r="232" s="2" customFormat="1" ht="18" customHeight="1" spans="1:18">
      <c r="A232" s="100"/>
      <c r="B232" s="53"/>
      <c r="C232" s="101"/>
      <c r="D232" s="51"/>
      <c r="E232" s="52"/>
      <c r="F232" s="53"/>
      <c r="G232" s="114"/>
      <c r="H232" s="117"/>
      <c r="I232" s="144">
        <v>1493</v>
      </c>
      <c r="J232" s="107" t="s">
        <v>185</v>
      </c>
      <c r="K232" s="107"/>
      <c r="L232" s="107"/>
      <c r="M232" s="145" t="s">
        <v>207</v>
      </c>
      <c r="N232" s="114"/>
      <c r="O232" s="114"/>
      <c r="P232" s="107"/>
      <c r="Q232" s="107"/>
      <c r="R232" s="114"/>
    </row>
    <row r="233" s="2" customFormat="1" ht="18" customHeight="1" spans="1:18">
      <c r="A233" s="100"/>
      <c r="B233" s="53"/>
      <c r="C233" s="101"/>
      <c r="D233" s="51"/>
      <c r="E233" s="52"/>
      <c r="F233" s="53"/>
      <c r="G233" s="114"/>
      <c r="H233" s="117"/>
      <c r="I233" s="144">
        <v>1373.36</v>
      </c>
      <c r="J233" s="107" t="s">
        <v>185</v>
      </c>
      <c r="K233" s="107"/>
      <c r="L233" s="107"/>
      <c r="M233" s="145" t="s">
        <v>208</v>
      </c>
      <c r="N233" s="114"/>
      <c r="O233" s="114"/>
      <c r="P233" s="107"/>
      <c r="Q233" s="107"/>
      <c r="R233" s="114"/>
    </row>
    <row r="234" s="2" customFormat="1" ht="18" customHeight="1" spans="1:18">
      <c r="A234" s="100"/>
      <c r="B234" s="53"/>
      <c r="C234" s="101"/>
      <c r="D234" s="51"/>
      <c r="E234" s="52"/>
      <c r="F234" s="53"/>
      <c r="G234" s="114"/>
      <c r="H234" s="117"/>
      <c r="I234" s="144">
        <v>2033.12</v>
      </c>
      <c r="J234" s="107" t="s">
        <v>185</v>
      </c>
      <c r="K234" s="107"/>
      <c r="L234" s="107"/>
      <c r="M234" s="145" t="s">
        <v>209</v>
      </c>
      <c r="N234" s="114"/>
      <c r="O234" s="114"/>
      <c r="P234" s="107"/>
      <c r="Q234" s="107"/>
      <c r="R234" s="114"/>
    </row>
    <row r="235" s="2" customFormat="1" ht="18" customHeight="1" spans="1:18">
      <c r="A235" s="100"/>
      <c r="B235" s="53"/>
      <c r="C235" s="101"/>
      <c r="D235" s="51"/>
      <c r="E235" s="52"/>
      <c r="F235" s="53"/>
      <c r="G235" s="114"/>
      <c r="H235" s="117"/>
      <c r="I235" s="144">
        <v>3426</v>
      </c>
      <c r="J235" s="107" t="s">
        <v>185</v>
      </c>
      <c r="K235" s="107"/>
      <c r="L235" s="107"/>
      <c r="M235" s="145" t="s">
        <v>210</v>
      </c>
      <c r="N235" s="114"/>
      <c r="O235" s="114"/>
      <c r="P235" s="107"/>
      <c r="Q235" s="107"/>
      <c r="R235" s="114"/>
    </row>
    <row r="236" s="2" customFormat="1" ht="18" customHeight="1" spans="1:18">
      <c r="A236" s="100"/>
      <c r="B236" s="53"/>
      <c r="C236" s="101"/>
      <c r="D236" s="51"/>
      <c r="E236" s="52"/>
      <c r="F236" s="53"/>
      <c r="G236" s="114"/>
      <c r="H236" s="117"/>
      <c r="I236" s="144">
        <v>7687.5</v>
      </c>
      <c r="J236" s="107" t="s">
        <v>185</v>
      </c>
      <c r="K236" s="107"/>
      <c r="L236" s="107"/>
      <c r="M236" s="145" t="s">
        <v>211</v>
      </c>
      <c r="N236" s="114"/>
      <c r="O236" s="114"/>
      <c r="P236" s="107"/>
      <c r="Q236" s="107"/>
      <c r="R236" s="114"/>
    </row>
    <row r="237" s="2" customFormat="1" ht="18" customHeight="1" spans="1:18">
      <c r="A237" s="100"/>
      <c r="B237" s="53"/>
      <c r="C237" s="101"/>
      <c r="D237" s="51"/>
      <c r="E237" s="52"/>
      <c r="F237" s="53"/>
      <c r="G237" s="114"/>
      <c r="H237" s="117"/>
      <c r="I237" s="144">
        <v>3000</v>
      </c>
      <c r="J237" s="107" t="s">
        <v>212</v>
      </c>
      <c r="K237" s="107"/>
      <c r="L237" s="107"/>
      <c r="M237" s="145" t="s">
        <v>213</v>
      </c>
      <c r="N237" s="114"/>
      <c r="O237" s="114"/>
      <c r="P237" s="107"/>
      <c r="Q237" s="107"/>
      <c r="R237" s="114"/>
    </row>
    <row r="238" s="2" customFormat="1" ht="18" customHeight="1" spans="1:18">
      <c r="A238" s="100"/>
      <c r="B238" s="53"/>
      <c r="C238" s="101"/>
      <c r="D238" s="51"/>
      <c r="E238" s="52"/>
      <c r="F238" s="53"/>
      <c r="G238" s="114"/>
      <c r="H238" s="117"/>
      <c r="I238" s="144">
        <v>1000</v>
      </c>
      <c r="J238" s="107" t="s">
        <v>185</v>
      </c>
      <c r="K238" s="107"/>
      <c r="L238" s="107"/>
      <c r="M238" s="145" t="s">
        <v>214</v>
      </c>
      <c r="N238" s="114"/>
      <c r="O238" s="114"/>
      <c r="P238" s="107"/>
      <c r="Q238" s="107"/>
      <c r="R238" s="114"/>
    </row>
    <row r="239" s="2" customFormat="1" ht="18" customHeight="1" spans="1:18">
      <c r="A239" s="100"/>
      <c r="B239" s="53"/>
      <c r="C239" s="101"/>
      <c r="D239" s="51"/>
      <c r="E239" s="52"/>
      <c r="F239" s="53"/>
      <c r="G239" s="114"/>
      <c r="H239" s="117"/>
      <c r="I239" s="144">
        <v>5094</v>
      </c>
      <c r="J239" s="107" t="s">
        <v>212</v>
      </c>
      <c r="K239" s="107"/>
      <c r="L239" s="107"/>
      <c r="M239" s="145" t="s">
        <v>215</v>
      </c>
      <c r="N239" s="114"/>
      <c r="O239" s="114"/>
      <c r="P239" s="107"/>
      <c r="Q239" s="107"/>
      <c r="R239" s="114"/>
    </row>
    <row r="240" s="2" customFormat="1" ht="18" customHeight="1" spans="1:18">
      <c r="A240" s="100"/>
      <c r="B240" s="53"/>
      <c r="C240" s="101"/>
      <c r="D240" s="51"/>
      <c r="E240" s="52"/>
      <c r="F240" s="53"/>
      <c r="G240" s="114"/>
      <c r="H240" s="117"/>
      <c r="I240" s="144">
        <v>2832</v>
      </c>
      <c r="J240" s="107" t="s">
        <v>185</v>
      </c>
      <c r="K240" s="107"/>
      <c r="L240" s="107"/>
      <c r="M240" s="145" t="s">
        <v>216</v>
      </c>
      <c r="N240" s="114"/>
      <c r="O240" s="114"/>
      <c r="P240" s="107"/>
      <c r="Q240" s="107"/>
      <c r="R240" s="114"/>
    </row>
    <row r="241" s="2" customFormat="1" ht="18" customHeight="1" spans="1:18">
      <c r="A241" s="100"/>
      <c r="B241" s="53"/>
      <c r="C241" s="101"/>
      <c r="D241" s="51"/>
      <c r="E241" s="52"/>
      <c r="F241" s="53"/>
      <c r="G241" s="114"/>
      <c r="H241" s="117"/>
      <c r="I241" s="123"/>
      <c r="J241" s="107">
        <v>2500</v>
      </c>
      <c r="K241" s="107"/>
      <c r="L241" s="107"/>
      <c r="M241" s="114" t="s">
        <v>217</v>
      </c>
      <c r="N241" s="114"/>
      <c r="O241" s="114"/>
      <c r="P241" s="107"/>
      <c r="Q241" s="107"/>
      <c r="R241" s="114"/>
    </row>
    <row r="242" s="2" customFormat="1" ht="18" customHeight="1" spans="1:18">
      <c r="A242" s="100"/>
      <c r="B242" s="53"/>
      <c r="C242" s="101"/>
      <c r="D242" s="51"/>
      <c r="E242" s="52"/>
      <c r="F242" s="53"/>
      <c r="G242" s="114"/>
      <c r="H242" s="117">
        <v>44852</v>
      </c>
      <c r="I242" s="123">
        <v>100</v>
      </c>
      <c r="J242" s="107" t="s">
        <v>212</v>
      </c>
      <c r="K242" s="107"/>
      <c r="L242" s="107"/>
      <c r="M242" s="114" t="s">
        <v>218</v>
      </c>
      <c r="N242" s="114"/>
      <c r="O242" s="114"/>
      <c r="P242" s="107"/>
      <c r="Q242" s="107"/>
      <c r="R242" s="114"/>
    </row>
    <row r="243" s="2" customFormat="1" ht="18" customHeight="1" spans="1:18">
      <c r="A243" s="100"/>
      <c r="B243" s="53"/>
      <c r="C243" s="101"/>
      <c r="D243" s="51"/>
      <c r="E243" s="52"/>
      <c r="F243" s="53"/>
      <c r="G243" s="114"/>
      <c r="H243" s="117">
        <v>44768</v>
      </c>
      <c r="I243" s="123">
        <v>100</v>
      </c>
      <c r="J243" s="107" t="s">
        <v>212</v>
      </c>
      <c r="K243" s="107"/>
      <c r="L243" s="107"/>
      <c r="M243" s="114" t="s">
        <v>218</v>
      </c>
      <c r="N243" s="114"/>
      <c r="O243" s="114"/>
      <c r="P243" s="107"/>
      <c r="Q243" s="107"/>
      <c r="R243" s="114"/>
    </row>
    <row r="244" s="2" customFormat="1" ht="18" customHeight="1" spans="1:18">
      <c r="A244" s="100"/>
      <c r="B244" s="53"/>
      <c r="C244" s="101"/>
      <c r="D244" s="51"/>
      <c r="E244" s="52"/>
      <c r="F244" s="53"/>
      <c r="G244" s="114"/>
      <c r="H244" s="117">
        <v>44761</v>
      </c>
      <c r="I244" s="123">
        <v>1334.54</v>
      </c>
      <c r="J244" s="107" t="s">
        <v>185</v>
      </c>
      <c r="K244" s="107"/>
      <c r="L244" s="107"/>
      <c r="M244" s="114" t="s">
        <v>219</v>
      </c>
      <c r="N244" s="114"/>
      <c r="O244" s="114"/>
      <c r="P244" s="107"/>
      <c r="Q244" s="107"/>
      <c r="R244" s="114"/>
    </row>
    <row r="245" s="2" customFormat="1" ht="18" customHeight="1" spans="1:18">
      <c r="A245" s="100"/>
      <c r="B245" s="53"/>
      <c r="C245" s="101"/>
      <c r="D245" s="51"/>
      <c r="E245" s="52"/>
      <c r="F245" s="53"/>
      <c r="G245" s="114"/>
      <c r="H245" s="117">
        <v>44768</v>
      </c>
      <c r="I245" s="123">
        <f>22276*0.05</f>
        <v>1113.8</v>
      </c>
      <c r="J245" s="107" t="s">
        <v>212</v>
      </c>
      <c r="K245" s="107"/>
      <c r="L245" s="107"/>
      <c r="M245" s="114" t="s">
        <v>220</v>
      </c>
      <c r="N245" s="114"/>
      <c r="O245" s="114"/>
      <c r="P245" s="107"/>
      <c r="Q245" s="107"/>
      <c r="R245" s="114"/>
    </row>
    <row r="246" s="2" customFormat="1" ht="18" customHeight="1" spans="1:18">
      <c r="A246" s="100"/>
      <c r="B246" s="53"/>
      <c r="C246" s="101"/>
      <c r="D246" s="51"/>
      <c r="E246" s="52"/>
      <c r="F246" s="53"/>
      <c r="G246" s="114"/>
      <c r="H246" s="117">
        <v>44707</v>
      </c>
      <c r="I246" s="123">
        <v>50</v>
      </c>
      <c r="J246" s="107" t="s">
        <v>212</v>
      </c>
      <c r="K246" s="107"/>
      <c r="L246" s="107"/>
      <c r="M246" s="114" t="s">
        <v>218</v>
      </c>
      <c r="N246" s="114"/>
      <c r="O246" s="114"/>
      <c r="P246" s="107"/>
      <c r="Q246" s="107"/>
      <c r="R246" s="114"/>
    </row>
    <row r="247" s="2" customFormat="1" ht="18" customHeight="1" spans="1:18">
      <c r="A247" s="100"/>
      <c r="B247" s="53"/>
      <c r="C247" s="101"/>
      <c r="D247" s="51"/>
      <c r="E247" s="52"/>
      <c r="F247" s="53"/>
      <c r="G247" s="114"/>
      <c r="H247" s="117">
        <v>44672</v>
      </c>
      <c r="I247" s="123">
        <v>100</v>
      </c>
      <c r="J247" s="107" t="s">
        <v>212</v>
      </c>
      <c r="K247" s="107"/>
      <c r="L247" s="107"/>
      <c r="M247" s="114" t="s">
        <v>218</v>
      </c>
      <c r="N247" s="114"/>
      <c r="O247" s="114"/>
      <c r="P247" s="107"/>
      <c r="Q247" s="107"/>
      <c r="R247" s="114"/>
    </row>
    <row r="248" s="2" customFormat="1" ht="18" customHeight="1" spans="1:18">
      <c r="A248" s="100"/>
      <c r="B248" s="53"/>
      <c r="C248" s="101"/>
      <c r="D248" s="51"/>
      <c r="E248" s="52"/>
      <c r="F248" s="53"/>
      <c r="G248" s="37"/>
      <c r="H248" s="117">
        <v>44666</v>
      </c>
      <c r="I248" s="123">
        <v>150</v>
      </c>
      <c r="J248" s="107" t="s">
        <v>212</v>
      </c>
      <c r="K248" s="107"/>
      <c r="L248" s="107"/>
      <c r="M248" s="114" t="s">
        <v>218</v>
      </c>
      <c r="N248" s="114"/>
      <c r="O248" s="114"/>
      <c r="P248" s="107"/>
      <c r="Q248" s="107"/>
      <c r="R248" s="114"/>
    </row>
    <row r="249" s="2" customFormat="1" ht="18" customHeight="1" spans="1:18">
      <c r="A249" s="100"/>
      <c r="B249" s="53"/>
      <c r="C249" s="101"/>
      <c r="D249" s="51"/>
      <c r="E249" s="52"/>
      <c r="F249" s="53"/>
      <c r="G249" s="37"/>
      <c r="H249" s="117">
        <v>44658</v>
      </c>
      <c r="I249" s="123">
        <v>1000</v>
      </c>
      <c r="J249" s="107" t="s">
        <v>212</v>
      </c>
      <c r="K249" s="107"/>
      <c r="L249" s="107"/>
      <c r="M249" s="114" t="s">
        <v>221</v>
      </c>
      <c r="N249" s="114"/>
      <c r="O249" s="114" t="s">
        <v>222</v>
      </c>
      <c r="P249" s="107"/>
      <c r="Q249" s="107"/>
      <c r="R249" s="114"/>
    </row>
    <row r="250" s="2" customFormat="1" ht="18" customHeight="1" spans="1:18">
      <c r="A250" s="100"/>
      <c r="B250" s="53"/>
      <c r="C250" s="101"/>
      <c r="D250" s="51"/>
      <c r="E250" s="52"/>
      <c r="F250" s="53"/>
      <c r="G250" s="37"/>
      <c r="H250" s="117">
        <v>44641</v>
      </c>
      <c r="I250" s="123">
        <v>882</v>
      </c>
      <c r="J250" s="107" t="s">
        <v>185</v>
      </c>
      <c r="K250" s="107"/>
      <c r="L250" s="107"/>
      <c r="M250" s="114" t="s">
        <v>223</v>
      </c>
      <c r="N250" s="114"/>
      <c r="O250" s="114"/>
      <c r="P250" s="107"/>
      <c r="Q250" s="107"/>
      <c r="R250" s="114"/>
    </row>
    <row r="251" s="2" customFormat="1" ht="18" customHeight="1" spans="1:18">
      <c r="A251" s="100"/>
      <c r="B251" s="53"/>
      <c r="C251" s="101"/>
      <c r="D251" s="51"/>
      <c r="E251" s="52"/>
      <c r="F251" s="53"/>
      <c r="G251" s="37"/>
      <c r="H251" s="117">
        <v>44641</v>
      </c>
      <c r="I251" s="123">
        <v>550</v>
      </c>
      <c r="J251" s="107" t="s">
        <v>212</v>
      </c>
      <c r="K251" s="107"/>
      <c r="L251" s="107"/>
      <c r="M251" s="114" t="s">
        <v>218</v>
      </c>
      <c r="N251" s="114"/>
      <c r="O251" s="114" t="s">
        <v>224</v>
      </c>
      <c r="P251" s="107"/>
      <c r="Q251" s="107"/>
      <c r="R251" s="114"/>
    </row>
    <row r="252" s="2" customFormat="1" ht="18" customHeight="1" spans="1:18">
      <c r="A252" s="100"/>
      <c r="B252" s="53"/>
      <c r="C252" s="101"/>
      <c r="D252" s="51"/>
      <c r="E252" s="52"/>
      <c r="F252" s="53"/>
      <c r="G252" s="37"/>
      <c r="H252" s="117">
        <v>44590</v>
      </c>
      <c r="I252" s="123">
        <f>I166*0.05</f>
        <v>718.25</v>
      </c>
      <c r="J252" s="107" t="s">
        <v>212</v>
      </c>
      <c r="K252" s="107"/>
      <c r="L252" s="107"/>
      <c r="M252" s="114" t="s">
        <v>225</v>
      </c>
      <c r="N252" s="114"/>
      <c r="O252" s="114"/>
      <c r="P252" s="107"/>
      <c r="Q252" s="107"/>
      <c r="R252" s="114"/>
    </row>
    <row r="253" s="2" customFormat="1" ht="18" customHeight="1" spans="1:18">
      <c r="A253" s="100"/>
      <c r="B253" s="53"/>
      <c r="C253" s="101"/>
      <c r="D253" s="51"/>
      <c r="E253" s="52"/>
      <c r="F253" s="53"/>
      <c r="G253" s="37"/>
      <c r="H253" s="117">
        <v>44590</v>
      </c>
      <c r="I253" s="123">
        <v>24000</v>
      </c>
      <c r="J253" s="107" t="s">
        <v>212</v>
      </c>
      <c r="K253" s="107"/>
      <c r="L253" s="107"/>
      <c r="M253" s="114" t="s">
        <v>226</v>
      </c>
      <c r="N253" s="114"/>
      <c r="O253" s="114"/>
      <c r="P253" s="107"/>
      <c r="Q253" s="107"/>
      <c r="R253" s="114"/>
    </row>
    <row r="254" s="2" customFormat="1" ht="18" customHeight="1" spans="1:18">
      <c r="A254" s="100"/>
      <c r="B254" s="53"/>
      <c r="C254" s="101"/>
      <c r="D254" s="51"/>
      <c r="E254" s="52"/>
      <c r="F254" s="53"/>
      <c r="G254" s="37"/>
      <c r="H254" s="117">
        <v>44590</v>
      </c>
      <c r="I254" s="123">
        <v>100</v>
      </c>
      <c r="J254" s="107" t="s">
        <v>212</v>
      </c>
      <c r="K254" s="107"/>
      <c r="L254" s="107"/>
      <c r="M254" s="114" t="s">
        <v>227</v>
      </c>
      <c r="N254" s="114"/>
      <c r="O254" s="114"/>
      <c r="P254" s="107"/>
      <c r="Q254" s="107"/>
      <c r="R254" s="114"/>
    </row>
    <row r="255" s="2" customFormat="1" ht="18" customHeight="1" spans="1:18">
      <c r="A255" s="100"/>
      <c r="B255" s="53"/>
      <c r="C255" s="101"/>
      <c r="D255" s="51"/>
      <c r="E255" s="52"/>
      <c r="F255" s="53"/>
      <c r="G255" s="37"/>
      <c r="H255" s="117">
        <v>44561</v>
      </c>
      <c r="I255" s="123">
        <v>1153</v>
      </c>
      <c r="J255" s="107" t="s">
        <v>212</v>
      </c>
      <c r="K255" s="107"/>
      <c r="L255" s="107"/>
      <c r="M255" s="114" t="s">
        <v>228</v>
      </c>
      <c r="N255" s="114"/>
      <c r="O255" s="114"/>
      <c r="P255" s="107"/>
      <c r="Q255" s="107"/>
      <c r="R255" s="114"/>
    </row>
    <row r="256" s="2" customFormat="1" ht="18" customHeight="1" spans="1:18">
      <c r="A256" s="100"/>
      <c r="B256" s="53"/>
      <c r="C256" s="101"/>
      <c r="D256" s="51"/>
      <c r="E256" s="52"/>
      <c r="F256" s="53"/>
      <c r="G256" s="37"/>
      <c r="H256" s="117">
        <v>44561</v>
      </c>
      <c r="I256" s="123">
        <v>1365.44</v>
      </c>
      <c r="J256" s="107" t="s">
        <v>212</v>
      </c>
      <c r="K256" s="107"/>
      <c r="L256" s="107"/>
      <c r="M256" s="114" t="s">
        <v>229</v>
      </c>
      <c r="N256" s="114"/>
      <c r="O256" s="114"/>
      <c r="P256" s="107"/>
      <c r="Q256" s="107"/>
      <c r="R256" s="114"/>
    </row>
    <row r="257" s="2" customFormat="1" ht="18" customHeight="1" spans="1:18">
      <c r="A257" s="100"/>
      <c r="B257" s="53"/>
      <c r="C257" s="101"/>
      <c r="D257" s="51"/>
      <c r="E257" s="52"/>
      <c r="F257" s="53"/>
      <c r="G257" s="37"/>
      <c r="H257" s="117">
        <v>44561</v>
      </c>
      <c r="I257" s="123">
        <v>36000</v>
      </c>
      <c r="J257" s="107" t="s">
        <v>212</v>
      </c>
      <c r="K257" s="107"/>
      <c r="L257" s="107"/>
      <c r="M257" s="114" t="s">
        <v>230</v>
      </c>
      <c r="N257" s="114"/>
      <c r="O257" s="114"/>
      <c r="P257" s="107"/>
      <c r="Q257" s="107"/>
      <c r="R257" s="114"/>
    </row>
    <row r="258" s="2" customFormat="1" ht="18" customHeight="1" spans="1:18">
      <c r="A258" s="100"/>
      <c r="B258" s="53"/>
      <c r="C258" s="101"/>
      <c r="D258" s="51"/>
      <c r="E258" s="52"/>
      <c r="F258" s="53"/>
      <c r="G258" s="37"/>
      <c r="H258" s="117">
        <v>44590</v>
      </c>
      <c r="I258" s="123">
        <f>(I160+I161+I162+I163+I164)*0.05</f>
        <v>5361.2</v>
      </c>
      <c r="J258" s="107" t="s">
        <v>212</v>
      </c>
      <c r="K258" s="107"/>
      <c r="L258" s="107"/>
      <c r="M258" s="114" t="s">
        <v>220</v>
      </c>
      <c r="N258" s="114"/>
      <c r="O258" s="114"/>
      <c r="P258" s="107"/>
      <c r="Q258" s="107"/>
      <c r="R258" s="114"/>
    </row>
    <row r="259" s="2" customFormat="1" ht="18" customHeight="1" spans="1:18">
      <c r="A259" s="100"/>
      <c r="B259" s="53"/>
      <c r="C259" s="101"/>
      <c r="D259" s="51"/>
      <c r="E259" s="52"/>
      <c r="F259" s="53"/>
      <c r="G259" s="37"/>
      <c r="H259" s="119">
        <v>44590</v>
      </c>
      <c r="I259" s="125">
        <f>720241.84-I274</f>
        <v>425202.83</v>
      </c>
      <c r="J259" s="126" t="s">
        <v>212</v>
      </c>
      <c r="K259" s="126"/>
      <c r="L259" s="126"/>
      <c r="M259" s="115" t="s">
        <v>231</v>
      </c>
      <c r="N259" s="115"/>
      <c r="O259" s="115"/>
      <c r="P259" s="126"/>
      <c r="Q259" s="126"/>
      <c r="R259" s="114"/>
    </row>
    <row r="260" s="2" customFormat="1" ht="18" customHeight="1" spans="1:18">
      <c r="A260" s="100"/>
      <c r="B260" s="53"/>
      <c r="C260" s="101"/>
      <c r="D260" s="51"/>
      <c r="E260" s="52"/>
      <c r="F260" s="53"/>
      <c r="G260" s="37"/>
      <c r="H260" s="117">
        <v>44590</v>
      </c>
      <c r="I260" s="123">
        <f>I158*0.05</f>
        <v>2419.6</v>
      </c>
      <c r="J260" s="107" t="s">
        <v>212</v>
      </c>
      <c r="K260" s="107"/>
      <c r="L260" s="107"/>
      <c r="M260" s="114" t="s">
        <v>220</v>
      </c>
      <c r="N260" s="114"/>
      <c r="O260" s="114"/>
      <c r="P260" s="107"/>
      <c r="Q260" s="107"/>
      <c r="R260" s="114"/>
    </row>
    <row r="261" s="2" customFormat="1" ht="18" customHeight="1" spans="1:18">
      <c r="A261" s="100"/>
      <c r="B261" s="53"/>
      <c r="C261" s="101"/>
      <c r="D261" s="51"/>
      <c r="E261" s="52"/>
      <c r="F261" s="53"/>
      <c r="G261" s="37"/>
      <c r="H261" s="117">
        <v>44590</v>
      </c>
      <c r="I261" s="123">
        <v>1348.27</v>
      </c>
      <c r="J261" s="107" t="s">
        <v>185</v>
      </c>
      <c r="K261" s="107"/>
      <c r="L261" s="107"/>
      <c r="M261" s="114" t="s">
        <v>232</v>
      </c>
      <c r="N261" s="114"/>
      <c r="O261" s="114"/>
      <c r="P261" s="107"/>
      <c r="Q261" s="107"/>
      <c r="R261" s="114"/>
    </row>
    <row r="262" s="2" customFormat="1" ht="18" customHeight="1" spans="1:18">
      <c r="A262" s="100"/>
      <c r="B262" s="53"/>
      <c r="C262" s="101"/>
      <c r="D262" s="51"/>
      <c r="E262" s="52"/>
      <c r="F262" s="53"/>
      <c r="G262" s="37"/>
      <c r="H262" s="117">
        <v>44590</v>
      </c>
      <c r="I262" s="123">
        <v>1734.72</v>
      </c>
      <c r="J262" s="107" t="s">
        <v>185</v>
      </c>
      <c r="K262" s="107"/>
      <c r="L262" s="107"/>
      <c r="M262" s="114" t="s">
        <v>233</v>
      </c>
      <c r="N262" s="114"/>
      <c r="O262" s="114"/>
      <c r="P262" s="107"/>
      <c r="Q262" s="107"/>
      <c r="R262" s="114"/>
    </row>
    <row r="263" s="2" customFormat="1" ht="18" customHeight="1" spans="1:18">
      <c r="A263" s="100"/>
      <c r="B263" s="53"/>
      <c r="C263" s="101"/>
      <c r="D263" s="51"/>
      <c r="E263" s="52"/>
      <c r="F263" s="53"/>
      <c r="G263" s="37"/>
      <c r="H263" s="117">
        <v>44525</v>
      </c>
      <c r="I263" s="123">
        <v>100</v>
      </c>
      <c r="J263" s="107" t="s">
        <v>212</v>
      </c>
      <c r="K263" s="107"/>
      <c r="L263" s="107"/>
      <c r="M263" s="87" t="s">
        <v>218</v>
      </c>
      <c r="N263" s="114"/>
      <c r="O263" s="114"/>
      <c r="P263" s="107"/>
      <c r="Q263" s="107"/>
      <c r="R263" s="114"/>
    </row>
    <row r="264" s="2" customFormat="1" ht="18" customHeight="1" spans="1:18">
      <c r="A264" s="100"/>
      <c r="B264" s="53"/>
      <c r="C264" s="101"/>
      <c r="D264" s="51"/>
      <c r="E264" s="52"/>
      <c r="F264" s="53"/>
      <c r="G264" s="37"/>
      <c r="H264" s="117">
        <v>44525</v>
      </c>
      <c r="I264" s="123">
        <f>(I156+I154+I149+I146+I142)*0.05</f>
        <v>21456.81</v>
      </c>
      <c r="J264" s="107" t="s">
        <v>212</v>
      </c>
      <c r="K264" s="107"/>
      <c r="L264" s="107"/>
      <c r="M264" s="114" t="s">
        <v>220</v>
      </c>
      <c r="N264" s="114"/>
      <c r="O264" s="114"/>
      <c r="P264" s="107"/>
      <c r="Q264" s="107"/>
      <c r="R264" s="114"/>
    </row>
    <row r="265" s="2" customFormat="1" ht="18" customHeight="1" spans="1:18">
      <c r="A265" s="100"/>
      <c r="B265" s="53"/>
      <c r="C265" s="101"/>
      <c r="D265" s="51"/>
      <c r="E265" s="52"/>
      <c r="F265" s="53"/>
      <c r="G265" s="37"/>
      <c r="H265" s="117">
        <v>44484</v>
      </c>
      <c r="I265" s="123">
        <v>200</v>
      </c>
      <c r="J265" s="107" t="s">
        <v>212</v>
      </c>
      <c r="K265" s="107"/>
      <c r="L265" s="107"/>
      <c r="M265" s="87" t="s">
        <v>218</v>
      </c>
      <c r="N265" s="114"/>
      <c r="O265" s="114"/>
      <c r="P265" s="107"/>
      <c r="Q265" s="107"/>
      <c r="R265" s="114"/>
    </row>
    <row r="266" s="2" customFormat="1" ht="18" customHeight="1" spans="1:18">
      <c r="A266" s="100"/>
      <c r="B266" s="53"/>
      <c r="C266" s="101"/>
      <c r="D266" s="51"/>
      <c r="E266" s="52"/>
      <c r="F266" s="53"/>
      <c r="G266" s="37"/>
      <c r="H266" s="97">
        <v>44419</v>
      </c>
      <c r="I266" s="70">
        <v>300</v>
      </c>
      <c r="J266" s="107" t="s">
        <v>212</v>
      </c>
      <c r="K266" s="107"/>
      <c r="L266" s="107"/>
      <c r="M266" s="87" t="s">
        <v>218</v>
      </c>
      <c r="N266" s="114"/>
      <c r="O266" s="114" t="s">
        <v>234</v>
      </c>
      <c r="P266" s="107"/>
      <c r="Q266" s="107"/>
      <c r="R266" s="114"/>
    </row>
    <row r="267" s="2" customFormat="1" ht="18" customHeight="1" spans="1:18">
      <c r="A267" s="100"/>
      <c r="B267" s="53">
        <f t="shared" ref="B267:B269" si="26">ROUND(G267/(1+E267),2)</f>
        <v>0</v>
      </c>
      <c r="C267" s="101"/>
      <c r="D267" s="51"/>
      <c r="E267" s="52"/>
      <c r="F267" s="53"/>
      <c r="G267" s="37"/>
      <c r="H267" s="97">
        <v>44419</v>
      </c>
      <c r="I267" s="70">
        <v>8971.5</v>
      </c>
      <c r="J267" s="107" t="s">
        <v>185</v>
      </c>
      <c r="K267" s="133"/>
      <c r="L267" s="133"/>
      <c r="M267" s="148" t="s">
        <v>235</v>
      </c>
      <c r="P267" s="107"/>
      <c r="Q267" s="107"/>
      <c r="R267" s="114"/>
    </row>
    <row r="268" s="2" customFormat="1" ht="18" customHeight="1" spans="1:18">
      <c r="A268" s="100"/>
      <c r="B268" s="53">
        <f t="shared" si="26"/>
        <v>0</v>
      </c>
      <c r="C268" s="101"/>
      <c r="D268" s="51"/>
      <c r="E268" s="52"/>
      <c r="F268" s="53"/>
      <c r="G268" s="37"/>
      <c r="H268" s="97">
        <v>44419</v>
      </c>
      <c r="I268" s="70">
        <v>12000</v>
      </c>
      <c r="J268" s="107" t="s">
        <v>212</v>
      </c>
      <c r="K268" s="107"/>
      <c r="L268" s="107"/>
      <c r="M268" s="113" t="s">
        <v>236</v>
      </c>
      <c r="N268" s="114"/>
      <c r="O268" s="114"/>
      <c r="P268" s="107"/>
      <c r="Q268" s="107"/>
      <c r="R268" s="114"/>
    </row>
    <row r="269" s="2" customFormat="1" ht="18" customHeight="1" spans="1:18">
      <c r="A269" s="100"/>
      <c r="B269" s="53">
        <f t="shared" si="26"/>
        <v>0</v>
      </c>
      <c r="C269" s="101"/>
      <c r="D269" s="51"/>
      <c r="E269" s="52"/>
      <c r="F269" s="53"/>
      <c r="G269" s="37"/>
      <c r="H269" s="97">
        <v>44316</v>
      </c>
      <c r="I269" s="70">
        <v>100</v>
      </c>
      <c r="J269" s="107" t="s">
        <v>212</v>
      </c>
      <c r="K269" s="107"/>
      <c r="L269" s="107"/>
      <c r="M269" s="87" t="s">
        <v>218</v>
      </c>
      <c r="N269" s="114"/>
      <c r="O269" s="114"/>
      <c r="P269" s="107"/>
      <c r="Q269" s="107"/>
      <c r="R269" s="114"/>
    </row>
    <row r="270" s="2" customFormat="1" ht="18" customHeight="1" spans="1:18">
      <c r="A270" s="100"/>
      <c r="B270" s="53"/>
      <c r="C270" s="101"/>
      <c r="D270" s="51"/>
      <c r="E270" s="52"/>
      <c r="F270" s="53"/>
      <c r="G270" s="37"/>
      <c r="H270" s="97">
        <v>44298</v>
      </c>
      <c r="I270" s="70">
        <v>50</v>
      </c>
      <c r="J270" s="107" t="s">
        <v>212</v>
      </c>
      <c r="K270" s="107"/>
      <c r="L270" s="107"/>
      <c r="M270" s="87" t="s">
        <v>218</v>
      </c>
      <c r="N270" s="114"/>
      <c r="O270" s="114"/>
      <c r="P270" s="107"/>
      <c r="Q270" s="107"/>
      <c r="R270" s="114"/>
    </row>
    <row r="271" s="2" customFormat="1" ht="18" customHeight="1" spans="1:18">
      <c r="A271" s="100"/>
      <c r="B271" s="53">
        <f t="shared" ref="B271:B273" si="27">ROUND(G271/(1+E271),2)</f>
        <v>0</v>
      </c>
      <c r="C271" s="101"/>
      <c r="D271" s="51"/>
      <c r="E271" s="52"/>
      <c r="F271" s="53"/>
      <c r="G271" s="37"/>
      <c r="H271" s="97">
        <v>44295</v>
      </c>
      <c r="I271" s="70">
        <v>150</v>
      </c>
      <c r="J271" s="107" t="s">
        <v>212</v>
      </c>
      <c r="K271" s="107"/>
      <c r="L271" s="107"/>
      <c r="M271" s="87" t="s">
        <v>218</v>
      </c>
      <c r="N271" s="114"/>
      <c r="O271" s="114"/>
      <c r="P271" s="107"/>
      <c r="Q271" s="107"/>
      <c r="R271" s="114"/>
    </row>
    <row r="272" s="2" customFormat="1" ht="18" customHeight="1" spans="1:18">
      <c r="A272" s="100"/>
      <c r="B272" s="53">
        <f t="shared" si="27"/>
        <v>0</v>
      </c>
      <c r="C272" s="101"/>
      <c r="D272" s="51"/>
      <c r="E272" s="52"/>
      <c r="F272" s="53"/>
      <c r="G272" s="37"/>
      <c r="H272" s="97">
        <v>44284</v>
      </c>
      <c r="I272" s="70">
        <v>550</v>
      </c>
      <c r="J272" s="107" t="s">
        <v>212</v>
      </c>
      <c r="K272" s="107"/>
      <c r="L272" s="107"/>
      <c r="M272" s="87" t="s">
        <v>218</v>
      </c>
      <c r="N272" s="114"/>
      <c r="O272" s="114"/>
      <c r="P272" s="107"/>
      <c r="Q272" s="107"/>
      <c r="R272" s="114"/>
    </row>
    <row r="273" s="2" customFormat="1" ht="18" customHeight="1" spans="1:18">
      <c r="A273" s="100"/>
      <c r="B273" s="53">
        <f t="shared" si="27"/>
        <v>21240</v>
      </c>
      <c r="C273" s="101"/>
      <c r="D273" s="51"/>
      <c r="E273" s="52"/>
      <c r="F273" s="53"/>
      <c r="G273" s="37">
        <v>21240</v>
      </c>
      <c r="H273" s="97">
        <v>44284</v>
      </c>
      <c r="I273" s="70">
        <v>21240</v>
      </c>
      <c r="J273" s="68" t="s">
        <v>212</v>
      </c>
      <c r="K273" s="68"/>
      <c r="L273" s="68"/>
      <c r="M273" s="113" t="s">
        <v>236</v>
      </c>
      <c r="N273" s="114"/>
      <c r="O273" s="114"/>
      <c r="P273" s="107"/>
      <c r="Q273" s="107"/>
      <c r="R273" s="114"/>
    </row>
    <row r="274" s="2" customFormat="1" ht="18" customHeight="1" spans="1:18">
      <c r="A274" s="100"/>
      <c r="B274" s="53"/>
      <c r="C274" s="101"/>
      <c r="D274" s="51"/>
      <c r="E274" s="52"/>
      <c r="F274" s="53"/>
      <c r="G274" s="37"/>
      <c r="H274" s="146">
        <v>44280</v>
      </c>
      <c r="I274" s="66">
        <v>295039.01</v>
      </c>
      <c r="J274" s="31" t="s">
        <v>212</v>
      </c>
      <c r="K274" s="31"/>
      <c r="L274" s="31"/>
      <c r="M274" s="149" t="s">
        <v>237</v>
      </c>
      <c r="N274" s="114"/>
      <c r="O274" s="114" t="s">
        <v>238</v>
      </c>
      <c r="P274" s="107"/>
      <c r="Q274" s="107"/>
      <c r="R274" s="114"/>
    </row>
    <row r="275" s="2" customFormat="1" ht="18" customHeight="1" spans="1:18">
      <c r="A275" s="100"/>
      <c r="B275" s="53">
        <f t="shared" ref="B275:B294" si="28">ROUND(G275/(1+E275),2)</f>
        <v>0</v>
      </c>
      <c r="C275" s="101"/>
      <c r="D275" s="51"/>
      <c r="E275" s="52"/>
      <c r="F275" s="53"/>
      <c r="G275" s="37"/>
      <c r="H275" s="97">
        <v>44204</v>
      </c>
      <c r="I275" s="70">
        <v>100</v>
      </c>
      <c r="J275" s="68" t="s">
        <v>212</v>
      </c>
      <c r="K275" s="68"/>
      <c r="L275" s="68"/>
      <c r="M275" s="87" t="s">
        <v>218</v>
      </c>
      <c r="N275" s="114"/>
      <c r="O275" s="114"/>
      <c r="P275" s="107"/>
      <c r="Q275" s="107"/>
      <c r="R275" s="114"/>
    </row>
    <row r="276" s="2" customFormat="1" ht="18" customHeight="1" spans="1:18">
      <c r="A276" s="100"/>
      <c r="B276" s="53">
        <f t="shared" si="28"/>
        <v>600</v>
      </c>
      <c r="C276" s="101"/>
      <c r="D276" s="51"/>
      <c r="E276" s="52"/>
      <c r="F276" s="53"/>
      <c r="G276" s="37">
        <v>600</v>
      </c>
      <c r="H276" s="97">
        <v>44204</v>
      </c>
      <c r="I276" s="70">
        <v>600</v>
      </c>
      <c r="J276" s="68" t="s">
        <v>212</v>
      </c>
      <c r="K276" s="68"/>
      <c r="L276" s="68"/>
      <c r="M276" s="113" t="s">
        <v>236</v>
      </c>
      <c r="N276" s="114"/>
      <c r="O276" s="114"/>
      <c r="P276" s="107"/>
      <c r="Q276" s="107"/>
      <c r="R276" s="114"/>
    </row>
    <row r="277" s="2" customFormat="1" ht="18" customHeight="1" spans="1:18">
      <c r="A277" s="100"/>
      <c r="B277" s="53">
        <f t="shared" si="28"/>
        <v>0</v>
      </c>
      <c r="C277" s="101"/>
      <c r="D277" s="51"/>
      <c r="E277" s="52"/>
      <c r="F277" s="53"/>
      <c r="G277" s="37"/>
      <c r="H277" s="97">
        <v>44173</v>
      </c>
      <c r="I277" s="70">
        <v>5000</v>
      </c>
      <c r="J277" s="68" t="s">
        <v>212</v>
      </c>
      <c r="K277" s="68"/>
      <c r="L277" s="68"/>
      <c r="M277" s="113" t="s">
        <v>239</v>
      </c>
      <c r="N277" s="122"/>
      <c r="O277" s="122"/>
      <c r="P277" s="107"/>
      <c r="Q277" s="107"/>
      <c r="R277" s="114"/>
    </row>
    <row r="278" s="2" customFormat="1" ht="18" customHeight="1" spans="1:18">
      <c r="A278" s="100"/>
      <c r="B278" s="53">
        <f t="shared" si="28"/>
        <v>0</v>
      </c>
      <c r="C278" s="101"/>
      <c r="D278" s="51"/>
      <c r="E278" s="52"/>
      <c r="F278" s="53"/>
      <c r="G278" s="37"/>
      <c r="H278" s="97">
        <v>44173</v>
      </c>
      <c r="I278" s="70">
        <v>150</v>
      </c>
      <c r="J278" s="68" t="s">
        <v>212</v>
      </c>
      <c r="K278" s="68"/>
      <c r="L278" s="68"/>
      <c r="M278" s="87" t="s">
        <v>218</v>
      </c>
      <c r="N278" s="114"/>
      <c r="O278" s="114"/>
      <c r="P278" s="107"/>
      <c r="Q278" s="107"/>
      <c r="R278" s="114"/>
    </row>
    <row r="279" s="2" customFormat="1" ht="18" customHeight="1" spans="1:18">
      <c r="A279" s="100"/>
      <c r="B279" s="53">
        <f t="shared" si="28"/>
        <v>0</v>
      </c>
      <c r="C279" s="101"/>
      <c r="D279" s="51"/>
      <c r="E279" s="52"/>
      <c r="F279" s="53"/>
      <c r="G279" s="37"/>
      <c r="H279" s="97">
        <v>44172</v>
      </c>
      <c r="I279" s="67">
        <v>100</v>
      </c>
      <c r="J279" s="68" t="s">
        <v>212</v>
      </c>
      <c r="K279" s="68"/>
      <c r="L279" s="68"/>
      <c r="M279" s="87" t="s">
        <v>218</v>
      </c>
      <c r="N279" s="114"/>
      <c r="O279" s="114"/>
      <c r="P279" s="107"/>
      <c r="Q279" s="107"/>
      <c r="R279" s="114"/>
    </row>
    <row r="280" s="2" customFormat="1" ht="18" customHeight="1" spans="1:18">
      <c r="A280" s="100"/>
      <c r="B280" s="53">
        <f t="shared" si="28"/>
        <v>0</v>
      </c>
      <c r="C280" s="101"/>
      <c r="D280" s="51"/>
      <c r="E280" s="52"/>
      <c r="F280" s="53"/>
      <c r="G280" s="37"/>
      <c r="H280" s="38">
        <v>44162</v>
      </c>
      <c r="I280" s="67">
        <v>100</v>
      </c>
      <c r="J280" s="68" t="s">
        <v>212</v>
      </c>
      <c r="K280" s="68"/>
      <c r="L280" s="68"/>
      <c r="M280" s="87" t="s">
        <v>218</v>
      </c>
      <c r="N280" s="114"/>
      <c r="O280" s="114"/>
      <c r="P280" s="107"/>
      <c r="Q280" s="107"/>
      <c r="R280" s="114"/>
    </row>
    <row r="281" s="2" customFormat="1" ht="18" customHeight="1" spans="1:18">
      <c r="A281" s="100"/>
      <c r="B281" s="53">
        <f t="shared" si="28"/>
        <v>12000</v>
      </c>
      <c r="C281" s="101"/>
      <c r="D281" s="51"/>
      <c r="E281" s="52"/>
      <c r="F281" s="53"/>
      <c r="G281" s="37">
        <v>12000</v>
      </c>
      <c r="H281" s="38">
        <v>44162</v>
      </c>
      <c r="I281" s="67">
        <v>12000</v>
      </c>
      <c r="J281" s="68" t="s">
        <v>212</v>
      </c>
      <c r="K281" s="68"/>
      <c r="L281" s="68"/>
      <c r="M281" s="113" t="s">
        <v>236</v>
      </c>
      <c r="N281" s="114"/>
      <c r="O281" s="114"/>
      <c r="P281" s="107"/>
      <c r="Q281" s="107"/>
      <c r="R281" s="114"/>
    </row>
    <row r="282" s="2" customFormat="1" ht="18" customHeight="1" spans="1:18">
      <c r="A282" s="100"/>
      <c r="B282" s="53">
        <f t="shared" si="28"/>
        <v>0</v>
      </c>
      <c r="C282" s="101"/>
      <c r="D282" s="51"/>
      <c r="E282" s="52"/>
      <c r="F282" s="53"/>
      <c r="G282" s="37"/>
      <c r="H282" s="38">
        <v>44153</v>
      </c>
      <c r="I282" s="67">
        <v>100</v>
      </c>
      <c r="J282" s="68" t="s">
        <v>212</v>
      </c>
      <c r="K282" s="68"/>
      <c r="L282" s="68"/>
      <c r="M282" s="87" t="s">
        <v>218</v>
      </c>
      <c r="N282" s="114"/>
      <c r="O282" s="114"/>
      <c r="P282" s="107"/>
      <c r="Q282" s="107"/>
      <c r="R282" s="114"/>
    </row>
    <row r="283" s="2" customFormat="1" ht="18" customHeight="1" spans="1:18">
      <c r="A283" s="100"/>
      <c r="B283" s="53">
        <f t="shared" si="28"/>
        <v>0</v>
      </c>
      <c r="C283" s="101"/>
      <c r="D283" s="51"/>
      <c r="E283" s="52"/>
      <c r="F283" s="53"/>
      <c r="G283" s="37"/>
      <c r="H283" s="38">
        <v>44152</v>
      </c>
      <c r="I283" s="67">
        <v>100</v>
      </c>
      <c r="J283" s="68" t="s">
        <v>212</v>
      </c>
      <c r="K283" s="68"/>
      <c r="L283" s="68"/>
      <c r="M283" s="87" t="s">
        <v>218</v>
      </c>
      <c r="N283" s="114"/>
      <c r="O283" s="114"/>
      <c r="P283" s="107"/>
      <c r="Q283" s="107"/>
      <c r="R283" s="114"/>
    </row>
    <row r="284" s="2" customFormat="1" ht="18" customHeight="1" spans="1:18">
      <c r="A284" s="100"/>
      <c r="B284" s="53">
        <f t="shared" si="28"/>
        <v>0</v>
      </c>
      <c r="C284" s="101"/>
      <c r="D284" s="51"/>
      <c r="E284" s="52"/>
      <c r="F284" s="53"/>
      <c r="G284" s="37"/>
      <c r="H284" s="38">
        <v>44141</v>
      </c>
      <c r="I284" s="67">
        <v>100</v>
      </c>
      <c r="J284" s="68" t="s">
        <v>212</v>
      </c>
      <c r="K284" s="68"/>
      <c r="L284" s="68"/>
      <c r="M284" s="87" t="s">
        <v>218</v>
      </c>
      <c r="N284" s="114"/>
      <c r="O284" s="114"/>
      <c r="P284" s="107"/>
      <c r="Q284" s="107"/>
      <c r="R284" s="114"/>
    </row>
    <row r="285" s="2" customFormat="1" ht="18" customHeight="1" spans="1:18">
      <c r="A285" s="100"/>
      <c r="B285" s="53">
        <f t="shared" si="28"/>
        <v>0</v>
      </c>
      <c r="C285" s="101"/>
      <c r="D285" s="51"/>
      <c r="E285" s="52"/>
      <c r="F285" s="53"/>
      <c r="G285" s="37"/>
      <c r="H285" s="38">
        <v>44140</v>
      </c>
      <c r="I285" s="67">
        <v>100</v>
      </c>
      <c r="J285" s="68" t="s">
        <v>212</v>
      </c>
      <c r="K285" s="68"/>
      <c r="L285" s="68"/>
      <c r="M285" s="87" t="s">
        <v>218</v>
      </c>
      <c r="N285" s="114"/>
      <c r="O285" s="114"/>
      <c r="P285" s="107"/>
      <c r="Q285" s="107"/>
      <c r="R285" s="114"/>
    </row>
    <row r="286" s="2" customFormat="1" ht="18" customHeight="1" spans="1:18">
      <c r="A286" s="100"/>
      <c r="B286" s="53">
        <f t="shared" si="28"/>
        <v>0</v>
      </c>
      <c r="C286" s="101"/>
      <c r="D286" s="51"/>
      <c r="E286" s="52"/>
      <c r="F286" s="53"/>
      <c r="G286" s="37"/>
      <c r="H286" s="38">
        <v>44137</v>
      </c>
      <c r="I286" s="67">
        <v>100</v>
      </c>
      <c r="J286" s="68" t="s">
        <v>212</v>
      </c>
      <c r="K286" s="68"/>
      <c r="L286" s="68"/>
      <c r="M286" s="87" t="s">
        <v>218</v>
      </c>
      <c r="N286" s="114"/>
      <c r="O286" s="114"/>
      <c r="P286" s="107"/>
      <c r="Q286" s="107"/>
      <c r="R286" s="114"/>
    </row>
    <row r="287" s="2" customFormat="1" ht="18" customHeight="1" spans="1:18">
      <c r="A287" s="100"/>
      <c r="B287" s="53">
        <f t="shared" si="28"/>
        <v>0</v>
      </c>
      <c r="C287" s="101"/>
      <c r="D287" s="51"/>
      <c r="E287" s="52"/>
      <c r="F287" s="53"/>
      <c r="G287" s="37"/>
      <c r="H287" s="38">
        <v>44137</v>
      </c>
      <c r="I287" s="67">
        <v>100</v>
      </c>
      <c r="J287" s="68" t="s">
        <v>212</v>
      </c>
      <c r="K287" s="68"/>
      <c r="L287" s="68"/>
      <c r="M287" s="87" t="s">
        <v>218</v>
      </c>
      <c r="N287" s="114"/>
      <c r="O287" s="114"/>
      <c r="P287" s="107"/>
      <c r="Q287" s="107"/>
      <c r="R287" s="114"/>
    </row>
    <row r="288" s="2" customFormat="1" ht="18" customHeight="1" spans="1:18">
      <c r="A288" s="100"/>
      <c r="B288" s="53">
        <f t="shared" si="28"/>
        <v>0</v>
      </c>
      <c r="C288" s="101"/>
      <c r="D288" s="51"/>
      <c r="E288" s="52"/>
      <c r="F288" s="53"/>
      <c r="G288" s="37"/>
      <c r="H288" s="38">
        <v>44131</v>
      </c>
      <c r="I288" s="67">
        <v>100</v>
      </c>
      <c r="J288" s="68" t="s">
        <v>212</v>
      </c>
      <c r="K288" s="68"/>
      <c r="L288" s="68"/>
      <c r="M288" s="87" t="s">
        <v>218</v>
      </c>
      <c r="N288" s="114"/>
      <c r="O288" s="114"/>
      <c r="P288" s="107"/>
      <c r="Q288" s="107"/>
      <c r="R288" s="114"/>
    </row>
    <row r="289" s="2" customFormat="1" ht="18" customHeight="1" spans="1:18">
      <c r="A289" s="100"/>
      <c r="B289" s="53">
        <f t="shared" si="28"/>
        <v>0</v>
      </c>
      <c r="C289" s="101"/>
      <c r="D289" s="51"/>
      <c r="E289" s="52"/>
      <c r="F289" s="53"/>
      <c r="G289" s="37"/>
      <c r="H289" s="38">
        <v>44130</v>
      </c>
      <c r="I289" s="67">
        <v>100</v>
      </c>
      <c r="J289" s="68" t="s">
        <v>212</v>
      </c>
      <c r="K289" s="68"/>
      <c r="L289" s="68"/>
      <c r="M289" s="87" t="s">
        <v>218</v>
      </c>
      <c r="N289" s="114"/>
      <c r="O289" s="114"/>
      <c r="P289" s="107"/>
      <c r="Q289" s="107"/>
      <c r="R289" s="114"/>
    </row>
    <row r="290" s="2" customFormat="1" ht="18" customHeight="1" spans="1:18">
      <c r="A290" s="100"/>
      <c r="B290" s="53">
        <f t="shared" si="28"/>
        <v>0</v>
      </c>
      <c r="C290" s="101"/>
      <c r="D290" s="51"/>
      <c r="E290" s="52"/>
      <c r="F290" s="53"/>
      <c r="G290" s="37"/>
      <c r="H290" s="38">
        <v>44127</v>
      </c>
      <c r="I290" s="67">
        <v>100</v>
      </c>
      <c r="J290" s="68" t="s">
        <v>212</v>
      </c>
      <c r="K290" s="68"/>
      <c r="L290" s="68"/>
      <c r="M290" s="87" t="s">
        <v>218</v>
      </c>
      <c r="N290" s="114"/>
      <c r="O290" s="114"/>
      <c r="P290" s="107"/>
      <c r="Q290" s="107"/>
      <c r="R290" s="114"/>
    </row>
    <row r="291" s="2" customFormat="1" ht="18" customHeight="1" spans="1:18">
      <c r="A291" s="100"/>
      <c r="B291" s="53">
        <f t="shared" si="28"/>
        <v>0</v>
      </c>
      <c r="C291" s="101"/>
      <c r="D291" s="51"/>
      <c r="E291" s="52"/>
      <c r="F291" s="53"/>
      <c r="G291" s="37"/>
      <c r="H291" s="38">
        <v>44126</v>
      </c>
      <c r="I291" s="67">
        <v>100</v>
      </c>
      <c r="J291" s="68" t="s">
        <v>212</v>
      </c>
      <c r="K291" s="68"/>
      <c r="L291" s="68"/>
      <c r="M291" s="87" t="s">
        <v>218</v>
      </c>
      <c r="N291" s="114"/>
      <c r="O291" s="114"/>
      <c r="P291" s="107"/>
      <c r="Q291" s="107"/>
      <c r="R291" s="114"/>
    </row>
    <row r="292" s="1" customFormat="1" ht="18" customHeight="1" spans="1:18">
      <c r="A292" s="49"/>
      <c r="B292" s="53">
        <f t="shared" si="28"/>
        <v>0</v>
      </c>
      <c r="C292" s="50"/>
      <c r="D292" s="51"/>
      <c r="E292" s="52"/>
      <c r="F292" s="53">
        <f t="shared" ref="F292:F294" si="29">ROUND(G292/(1+E292)*E292,2)</f>
        <v>0</v>
      </c>
      <c r="G292" s="37"/>
      <c r="H292" s="38">
        <v>44123</v>
      </c>
      <c r="I292" s="67">
        <v>100</v>
      </c>
      <c r="J292" s="68" t="s">
        <v>212</v>
      </c>
      <c r="K292" s="68"/>
      <c r="L292" s="68"/>
      <c r="M292" s="87" t="s">
        <v>218</v>
      </c>
      <c r="N292" s="114"/>
      <c r="O292" s="114"/>
      <c r="P292" s="89"/>
      <c r="Q292" s="89"/>
      <c r="R292" s="88"/>
    </row>
    <row r="293" s="1" customFormat="1" ht="18" customHeight="1" spans="1:18">
      <c r="A293" s="49"/>
      <c r="B293" s="53">
        <f t="shared" si="28"/>
        <v>0</v>
      </c>
      <c r="C293" s="50"/>
      <c r="D293" s="51"/>
      <c r="E293" s="52"/>
      <c r="F293" s="53">
        <f t="shared" si="29"/>
        <v>0</v>
      </c>
      <c r="G293" s="37"/>
      <c r="H293" s="38">
        <v>44101</v>
      </c>
      <c r="I293" s="67">
        <v>100</v>
      </c>
      <c r="J293" s="68" t="s">
        <v>212</v>
      </c>
      <c r="K293" s="68"/>
      <c r="L293" s="68"/>
      <c r="M293" s="87" t="s">
        <v>218</v>
      </c>
      <c r="N293" s="114"/>
      <c r="O293" s="114"/>
      <c r="P293" s="89"/>
      <c r="Q293" s="89"/>
      <c r="R293" s="88"/>
    </row>
    <row r="294" s="1" customFormat="1" ht="18" customHeight="1" spans="1:18">
      <c r="A294" s="49"/>
      <c r="B294" s="53">
        <f t="shared" si="28"/>
        <v>0</v>
      </c>
      <c r="C294" s="50"/>
      <c r="D294" s="51"/>
      <c r="E294" s="52"/>
      <c r="F294" s="53">
        <f t="shared" si="29"/>
        <v>0</v>
      </c>
      <c r="G294" s="37"/>
      <c r="H294" s="38">
        <v>44098</v>
      </c>
      <c r="I294" s="67">
        <v>100</v>
      </c>
      <c r="J294" s="68" t="s">
        <v>212</v>
      </c>
      <c r="K294" s="68"/>
      <c r="L294" s="68"/>
      <c r="M294" s="87" t="s">
        <v>218</v>
      </c>
      <c r="N294" s="88"/>
      <c r="O294" s="88"/>
      <c r="P294" s="89"/>
      <c r="Q294" s="89"/>
      <c r="R294" s="88"/>
    </row>
    <row r="295" s="1" customFormat="1" ht="18" customHeight="1" spans="1:18">
      <c r="A295" s="49"/>
      <c r="B295" s="53"/>
      <c r="C295" s="50"/>
      <c r="D295" s="51"/>
      <c r="E295" s="52"/>
      <c r="F295" s="53"/>
      <c r="G295" s="37"/>
      <c r="H295" s="38">
        <v>43966</v>
      </c>
      <c r="I295" s="67">
        <v>50</v>
      </c>
      <c r="J295" s="86" t="s">
        <v>212</v>
      </c>
      <c r="K295" s="86"/>
      <c r="L295" s="86"/>
      <c r="M295" s="105" t="s">
        <v>218</v>
      </c>
      <c r="N295" s="88"/>
      <c r="O295" s="88"/>
      <c r="P295" s="89"/>
      <c r="Q295" s="89"/>
      <c r="R295" s="88"/>
    </row>
    <row r="296" s="1" customFormat="1" ht="18" customHeight="1" spans="1:18">
      <c r="A296" s="49"/>
      <c r="B296" s="53">
        <f t="shared" ref="B296:B327" si="30">ROUND(G296/(1+E296),2)</f>
        <v>0</v>
      </c>
      <c r="C296" s="50"/>
      <c r="D296" s="51"/>
      <c r="E296" s="52"/>
      <c r="F296" s="53">
        <f t="shared" ref="F296:F319" si="31">ROUND(G296/(1+E296)*E296,2)</f>
        <v>0</v>
      </c>
      <c r="G296" s="37"/>
      <c r="H296" s="38">
        <v>43966</v>
      </c>
      <c r="I296" s="67">
        <v>12000</v>
      </c>
      <c r="J296" s="68" t="s">
        <v>212</v>
      </c>
      <c r="K296" s="68"/>
      <c r="L296" s="68"/>
      <c r="M296" s="105" t="s">
        <v>240</v>
      </c>
      <c r="N296" s="88"/>
      <c r="O296" s="88"/>
      <c r="P296" s="89"/>
      <c r="Q296" s="89"/>
      <c r="R296" s="88"/>
    </row>
    <row r="297" s="1" customFormat="1" ht="18" customHeight="1" spans="1:18">
      <c r="A297" s="49"/>
      <c r="B297" s="53">
        <f t="shared" si="30"/>
        <v>4799.3</v>
      </c>
      <c r="C297" s="50"/>
      <c r="D297" s="51"/>
      <c r="E297" s="52"/>
      <c r="F297" s="53">
        <f t="shared" si="31"/>
        <v>0</v>
      </c>
      <c r="G297" s="37">
        <v>4799.3</v>
      </c>
      <c r="H297" s="38">
        <v>43966</v>
      </c>
      <c r="I297" s="67">
        <v>4799.3</v>
      </c>
      <c r="J297" s="68" t="s">
        <v>212</v>
      </c>
      <c r="K297" s="68"/>
      <c r="L297" s="68"/>
      <c r="M297" s="105" t="s">
        <v>241</v>
      </c>
      <c r="N297" s="88"/>
      <c r="O297" s="88"/>
      <c r="P297" s="89"/>
      <c r="Q297" s="89"/>
      <c r="R297" s="88"/>
    </row>
    <row r="298" s="1" customFormat="1" ht="18" customHeight="1" spans="1:18">
      <c r="A298" s="49"/>
      <c r="B298" s="53">
        <f t="shared" si="30"/>
        <v>0</v>
      </c>
      <c r="C298" s="50"/>
      <c r="D298" s="51"/>
      <c r="E298" s="52"/>
      <c r="F298" s="53">
        <f t="shared" si="31"/>
        <v>0</v>
      </c>
      <c r="G298" s="37"/>
      <c r="H298" s="38" t="s">
        <v>242</v>
      </c>
      <c r="I298" s="67">
        <v>100</v>
      </c>
      <c r="J298" s="86" t="s">
        <v>212</v>
      </c>
      <c r="K298" s="86"/>
      <c r="L298" s="86"/>
      <c r="M298" s="105" t="s">
        <v>218</v>
      </c>
      <c r="N298" s="88"/>
      <c r="O298" s="88"/>
      <c r="P298" s="89"/>
      <c r="Q298" s="89"/>
      <c r="R298" s="88"/>
    </row>
    <row r="299" s="1" customFormat="1" ht="18" customHeight="1" spans="1:18">
      <c r="A299" s="49"/>
      <c r="B299" s="53">
        <f t="shared" si="30"/>
        <v>0</v>
      </c>
      <c r="C299" s="50"/>
      <c r="D299" s="51"/>
      <c r="E299" s="52"/>
      <c r="F299" s="53">
        <f t="shared" si="31"/>
        <v>0</v>
      </c>
      <c r="G299" s="37"/>
      <c r="H299" s="38" t="s">
        <v>243</v>
      </c>
      <c r="I299" s="67">
        <v>100</v>
      </c>
      <c r="J299" s="86" t="s">
        <v>212</v>
      </c>
      <c r="K299" s="86"/>
      <c r="L299" s="86"/>
      <c r="M299" s="105" t="s">
        <v>218</v>
      </c>
      <c r="N299" s="88"/>
      <c r="O299" s="88"/>
      <c r="P299" s="89"/>
      <c r="Q299" s="89"/>
      <c r="R299" s="88"/>
    </row>
    <row r="300" s="1" customFormat="1" ht="18" customHeight="1" spans="1:18">
      <c r="A300" s="49"/>
      <c r="B300" s="53">
        <f t="shared" si="30"/>
        <v>0</v>
      </c>
      <c r="C300" s="50"/>
      <c r="D300" s="51"/>
      <c r="E300" s="52"/>
      <c r="F300" s="53">
        <f t="shared" si="31"/>
        <v>0</v>
      </c>
      <c r="G300" s="37"/>
      <c r="H300" s="33" t="s">
        <v>244</v>
      </c>
      <c r="I300" s="85">
        <v>100</v>
      </c>
      <c r="J300" s="86" t="s">
        <v>212</v>
      </c>
      <c r="K300" s="86"/>
      <c r="L300" s="86"/>
      <c r="M300" s="105" t="s">
        <v>218</v>
      </c>
      <c r="N300" s="88"/>
      <c r="O300" s="88"/>
      <c r="P300" s="89"/>
      <c r="Q300" s="89"/>
      <c r="R300" s="88"/>
    </row>
    <row r="301" s="1" customFormat="1" ht="18" customHeight="1" spans="1:18">
      <c r="A301" s="49"/>
      <c r="B301" s="53">
        <f t="shared" si="30"/>
        <v>4800</v>
      </c>
      <c r="C301" s="50"/>
      <c r="D301" s="51"/>
      <c r="E301" s="52"/>
      <c r="F301" s="53">
        <f t="shared" si="31"/>
        <v>0</v>
      </c>
      <c r="G301" s="37">
        <v>4800</v>
      </c>
      <c r="H301" s="33" t="s">
        <v>245</v>
      </c>
      <c r="I301" s="85">
        <v>4800</v>
      </c>
      <c r="J301" s="86" t="s">
        <v>212</v>
      </c>
      <c r="K301" s="86"/>
      <c r="L301" s="86"/>
      <c r="M301" s="150" t="s">
        <v>246</v>
      </c>
      <c r="N301" s="88"/>
      <c r="O301" s="88"/>
      <c r="P301" s="89"/>
      <c r="Q301" s="89"/>
      <c r="R301" s="88"/>
    </row>
    <row r="302" s="1" customFormat="1" ht="18" customHeight="1" spans="1:18">
      <c r="A302" s="49"/>
      <c r="B302" s="53">
        <f t="shared" si="30"/>
        <v>0</v>
      </c>
      <c r="C302" s="50"/>
      <c r="D302" s="51"/>
      <c r="E302" s="52"/>
      <c r="F302" s="53">
        <f t="shared" si="31"/>
        <v>0</v>
      </c>
      <c r="G302" s="37"/>
      <c r="H302" s="33" t="s">
        <v>247</v>
      </c>
      <c r="I302" s="85">
        <v>-330000</v>
      </c>
      <c r="J302" s="86" t="s">
        <v>248</v>
      </c>
      <c r="K302" s="86"/>
      <c r="L302" s="86"/>
      <c r="M302" s="105" t="s">
        <v>249</v>
      </c>
      <c r="N302" s="88"/>
      <c r="O302" s="88"/>
      <c r="P302" s="89"/>
      <c r="Q302" s="89"/>
      <c r="R302" s="88"/>
    </row>
    <row r="303" s="1" customFormat="1" ht="18" customHeight="1" spans="1:18">
      <c r="A303" s="49"/>
      <c r="B303" s="53">
        <f t="shared" si="30"/>
        <v>0</v>
      </c>
      <c r="C303" s="50"/>
      <c r="D303" s="51"/>
      <c r="E303" s="52"/>
      <c r="F303" s="53">
        <f t="shared" si="31"/>
        <v>0</v>
      </c>
      <c r="G303" s="37"/>
      <c r="H303" s="33" t="s">
        <v>247</v>
      </c>
      <c r="I303" s="85">
        <v>180000</v>
      </c>
      <c r="J303" s="86" t="s">
        <v>212</v>
      </c>
      <c r="K303" s="86"/>
      <c r="L303" s="86"/>
      <c r="M303" s="105" t="s">
        <v>250</v>
      </c>
      <c r="N303" s="88"/>
      <c r="O303" s="88"/>
      <c r="P303" s="89"/>
      <c r="Q303" s="89"/>
      <c r="R303" s="88"/>
    </row>
    <row r="304" s="1" customFormat="1" ht="18" customHeight="1" spans="1:18">
      <c r="A304" s="49"/>
      <c r="B304" s="53">
        <f t="shared" si="30"/>
        <v>63600</v>
      </c>
      <c r="C304" s="50"/>
      <c r="D304" s="51"/>
      <c r="E304" s="52"/>
      <c r="F304" s="53">
        <f t="shared" si="31"/>
        <v>0</v>
      </c>
      <c r="G304" s="37">
        <v>63600</v>
      </c>
      <c r="H304" s="33" t="s">
        <v>247</v>
      </c>
      <c r="I304" s="85">
        <v>63600</v>
      </c>
      <c r="J304" s="86" t="s">
        <v>212</v>
      </c>
      <c r="K304" s="86"/>
      <c r="L304" s="86"/>
      <c r="M304" s="150" t="s">
        <v>246</v>
      </c>
      <c r="N304" s="88"/>
      <c r="O304" s="88"/>
      <c r="P304" s="89"/>
      <c r="Q304" s="89"/>
      <c r="R304" s="88"/>
    </row>
    <row r="305" s="1" customFormat="1" ht="18" customHeight="1" spans="1:18">
      <c r="A305" s="49"/>
      <c r="B305" s="53">
        <f t="shared" si="30"/>
        <v>0</v>
      </c>
      <c r="C305" s="50"/>
      <c r="D305" s="51"/>
      <c r="E305" s="52"/>
      <c r="F305" s="53">
        <f t="shared" si="31"/>
        <v>0</v>
      </c>
      <c r="G305" s="37"/>
      <c r="H305" s="33" t="s">
        <v>247</v>
      </c>
      <c r="I305" s="85">
        <v>330000</v>
      </c>
      <c r="J305" s="91" t="s">
        <v>183</v>
      </c>
      <c r="K305" s="91"/>
      <c r="L305" s="91"/>
      <c r="M305" s="105" t="s">
        <v>251</v>
      </c>
      <c r="N305" s="88"/>
      <c r="O305" s="88"/>
      <c r="P305" s="89"/>
      <c r="Q305" s="89"/>
      <c r="R305" s="88"/>
    </row>
    <row r="306" s="1" customFormat="1" ht="18" customHeight="1" spans="1:18">
      <c r="A306" s="49"/>
      <c r="B306" s="53">
        <f t="shared" si="30"/>
        <v>0</v>
      </c>
      <c r="C306" s="50"/>
      <c r="D306" s="51"/>
      <c r="E306" s="52"/>
      <c r="F306" s="53">
        <f t="shared" si="31"/>
        <v>0</v>
      </c>
      <c r="G306" s="37"/>
      <c r="H306" s="33" t="s">
        <v>252</v>
      </c>
      <c r="I306" s="85">
        <v>250</v>
      </c>
      <c r="J306" s="91" t="s">
        <v>212</v>
      </c>
      <c r="K306" s="91"/>
      <c r="L306" s="91"/>
      <c r="M306" s="105" t="s">
        <v>218</v>
      </c>
      <c r="N306" s="88"/>
      <c r="O306" s="88"/>
      <c r="P306" s="89"/>
      <c r="Q306" s="89"/>
      <c r="R306" s="88"/>
    </row>
    <row r="307" s="1" customFormat="1" ht="18" customHeight="1" spans="1:18">
      <c r="A307" s="49"/>
      <c r="B307" s="53">
        <f t="shared" si="30"/>
        <v>0</v>
      </c>
      <c r="C307" s="50"/>
      <c r="D307" s="51"/>
      <c r="E307" s="52"/>
      <c r="F307" s="53">
        <f t="shared" si="31"/>
        <v>0</v>
      </c>
      <c r="G307" s="37"/>
      <c r="H307" s="33" t="s">
        <v>253</v>
      </c>
      <c r="I307" s="85">
        <v>100</v>
      </c>
      <c r="J307" s="91" t="s">
        <v>212</v>
      </c>
      <c r="K307" s="91"/>
      <c r="L307" s="91"/>
      <c r="M307" s="105" t="s">
        <v>218</v>
      </c>
      <c r="N307" s="88"/>
      <c r="O307" s="88"/>
      <c r="P307" s="89"/>
      <c r="Q307" s="89"/>
      <c r="R307" s="88"/>
    </row>
    <row r="308" s="1" customFormat="1" ht="18" customHeight="1" spans="1:18">
      <c r="A308" s="49"/>
      <c r="B308" s="53">
        <f t="shared" si="30"/>
        <v>32160</v>
      </c>
      <c r="C308" s="50"/>
      <c r="D308" s="51"/>
      <c r="E308" s="52"/>
      <c r="F308" s="53">
        <f t="shared" si="31"/>
        <v>0</v>
      </c>
      <c r="G308" s="37">
        <v>32160</v>
      </c>
      <c r="H308" s="33" t="s">
        <v>253</v>
      </c>
      <c r="I308" s="85">
        <f>G308</f>
        <v>32160</v>
      </c>
      <c r="J308" s="86" t="s">
        <v>212</v>
      </c>
      <c r="K308" s="86"/>
      <c r="L308" s="86"/>
      <c r="M308" s="150" t="s">
        <v>246</v>
      </c>
      <c r="N308" s="88"/>
      <c r="O308" s="88"/>
      <c r="P308" s="89"/>
      <c r="Q308" s="89"/>
      <c r="R308" s="88"/>
    </row>
    <row r="309" s="1" customFormat="1" ht="18" customHeight="1" spans="1:18">
      <c r="A309" s="49"/>
      <c r="B309" s="53">
        <f t="shared" si="30"/>
        <v>0</v>
      </c>
      <c r="C309" s="50"/>
      <c r="D309" s="51"/>
      <c r="E309" s="52"/>
      <c r="F309" s="53">
        <f t="shared" si="31"/>
        <v>0</v>
      </c>
      <c r="H309" s="33" t="s">
        <v>253</v>
      </c>
      <c r="I309" s="67">
        <v>6537</v>
      </c>
      <c r="J309" s="91" t="s">
        <v>212</v>
      </c>
      <c r="K309" s="91"/>
      <c r="L309" s="91"/>
      <c r="M309" s="150" t="s">
        <v>254</v>
      </c>
      <c r="N309" s="88"/>
      <c r="O309" s="88"/>
      <c r="P309" s="89"/>
      <c r="Q309" s="89"/>
      <c r="R309" s="88"/>
    </row>
    <row r="310" s="1" customFormat="1" ht="18" customHeight="1" spans="1:18">
      <c r="A310" s="49"/>
      <c r="B310" s="53">
        <f t="shared" si="30"/>
        <v>0</v>
      </c>
      <c r="C310" s="50"/>
      <c r="D310" s="51"/>
      <c r="E310" s="52"/>
      <c r="F310" s="53">
        <f t="shared" si="31"/>
        <v>0</v>
      </c>
      <c r="G310" s="37"/>
      <c r="H310" s="33"/>
      <c r="I310" s="67">
        <v>-197059</v>
      </c>
      <c r="J310" s="91" t="s">
        <v>248</v>
      </c>
      <c r="K310" s="91"/>
      <c r="L310" s="91"/>
      <c r="M310" s="105" t="s">
        <v>255</v>
      </c>
      <c r="N310" s="88"/>
      <c r="O310" s="88"/>
      <c r="P310" s="89"/>
      <c r="Q310" s="89"/>
      <c r="R310" s="88"/>
    </row>
    <row r="311" s="1" customFormat="1" ht="18" customHeight="1" spans="1:18">
      <c r="A311" s="49"/>
      <c r="B311" s="53">
        <f t="shared" si="30"/>
        <v>0</v>
      </c>
      <c r="C311" s="50"/>
      <c r="D311" s="51"/>
      <c r="E311" s="52"/>
      <c r="F311" s="53">
        <f t="shared" si="31"/>
        <v>0</v>
      </c>
      <c r="G311" s="37"/>
      <c r="H311" s="40" t="s">
        <v>256</v>
      </c>
      <c r="I311" s="151"/>
      <c r="J311" s="152" t="s">
        <v>212</v>
      </c>
      <c r="K311" s="152"/>
      <c r="L311" s="152"/>
      <c r="M311" s="153" t="s">
        <v>257</v>
      </c>
      <c r="N311" s="88"/>
      <c r="O311" s="88"/>
      <c r="P311" s="89"/>
      <c r="Q311" s="89"/>
      <c r="R311" s="88"/>
    </row>
    <row r="312" s="1" customFormat="1" ht="18" customHeight="1" spans="1:18">
      <c r="A312" s="49"/>
      <c r="B312" s="53">
        <f t="shared" si="30"/>
        <v>0</v>
      </c>
      <c r="C312" s="50"/>
      <c r="D312" s="51"/>
      <c r="E312" s="52"/>
      <c r="F312" s="53">
        <f t="shared" si="31"/>
        <v>0</v>
      </c>
      <c r="G312" s="37"/>
      <c r="H312" s="40" t="s">
        <v>256</v>
      </c>
      <c r="I312" s="151"/>
      <c r="J312" s="152" t="s">
        <v>258</v>
      </c>
      <c r="K312" s="152"/>
      <c r="L312" s="152"/>
      <c r="M312" s="153" t="s">
        <v>257</v>
      </c>
      <c r="N312" s="154"/>
      <c r="O312" s="154" t="s">
        <v>259</v>
      </c>
      <c r="P312" s="89"/>
      <c r="Q312" s="89"/>
      <c r="R312" s="88"/>
    </row>
    <row r="313" s="1" customFormat="1" ht="18" customHeight="1" spans="1:18">
      <c r="A313" s="49"/>
      <c r="B313" s="23">
        <f t="shared" si="30"/>
        <v>0</v>
      </c>
      <c r="C313" s="50"/>
      <c r="D313" s="51"/>
      <c r="E313" s="52"/>
      <c r="F313" s="53">
        <f t="shared" si="31"/>
        <v>0</v>
      </c>
      <c r="G313" s="37"/>
      <c r="H313" s="40" t="s">
        <v>256</v>
      </c>
      <c r="I313" s="151"/>
      <c r="J313" s="152" t="s">
        <v>212</v>
      </c>
      <c r="K313" s="152"/>
      <c r="L313" s="152"/>
      <c r="M313" s="153" t="s">
        <v>246</v>
      </c>
      <c r="N313" s="154"/>
      <c r="O313" s="154"/>
      <c r="P313" s="89"/>
      <c r="Q313" s="89"/>
      <c r="R313" s="88"/>
    </row>
    <row r="314" s="1" customFormat="1" ht="18" customHeight="1" spans="1:18">
      <c r="A314" s="49"/>
      <c r="B314" s="23">
        <f t="shared" si="30"/>
        <v>0</v>
      </c>
      <c r="C314" s="50"/>
      <c r="D314" s="51"/>
      <c r="E314" s="52"/>
      <c r="F314" s="53">
        <f t="shared" si="31"/>
        <v>0</v>
      </c>
      <c r="G314" s="37"/>
      <c r="H314" s="33" t="s">
        <v>256</v>
      </c>
      <c r="I314" s="67">
        <v>197059</v>
      </c>
      <c r="J314" s="91" t="s">
        <v>183</v>
      </c>
      <c r="K314" s="91"/>
      <c r="L314" s="91"/>
      <c r="M314" s="105" t="s">
        <v>255</v>
      </c>
      <c r="N314" s="154"/>
      <c r="O314" s="154" t="s">
        <v>260</v>
      </c>
      <c r="P314" s="89"/>
      <c r="Q314" s="89"/>
      <c r="R314" s="88"/>
    </row>
    <row r="315" s="1" customFormat="1" ht="18" customHeight="1" spans="1:18">
      <c r="A315" s="49"/>
      <c r="B315" s="23">
        <f t="shared" si="30"/>
        <v>0</v>
      </c>
      <c r="C315" s="50"/>
      <c r="D315" s="51"/>
      <c r="E315" s="52"/>
      <c r="F315" s="53">
        <f t="shared" si="31"/>
        <v>0</v>
      </c>
      <c r="G315" s="37"/>
      <c r="H315" s="147" t="s">
        <v>256</v>
      </c>
      <c r="I315" s="70">
        <v>30000</v>
      </c>
      <c r="J315" s="155" t="s">
        <v>261</v>
      </c>
      <c r="K315" s="155"/>
      <c r="L315" s="155"/>
      <c r="M315" s="150" t="s">
        <v>262</v>
      </c>
      <c r="N315" s="88"/>
      <c r="O315" s="88"/>
      <c r="P315" s="89"/>
      <c r="Q315" s="89"/>
      <c r="R315" s="88"/>
    </row>
    <row r="316" s="1" customFormat="1" ht="18" customHeight="1" spans="1:18">
      <c r="A316" s="49"/>
      <c r="B316" s="23">
        <f t="shared" si="30"/>
        <v>0</v>
      </c>
      <c r="C316" s="50"/>
      <c r="D316" s="51"/>
      <c r="E316" s="52"/>
      <c r="F316" s="53">
        <f t="shared" si="31"/>
        <v>0</v>
      </c>
      <c r="G316" s="37"/>
      <c r="H316" s="147" t="s">
        <v>256</v>
      </c>
      <c r="I316" s="70">
        <v>1081</v>
      </c>
      <c r="J316" s="155" t="s">
        <v>212</v>
      </c>
      <c r="K316" s="155"/>
      <c r="L316" s="155"/>
      <c r="M316" s="150" t="s">
        <v>263</v>
      </c>
      <c r="N316" s="88"/>
      <c r="O316" s="88"/>
      <c r="P316" s="89"/>
      <c r="Q316" s="89"/>
      <c r="R316" s="88"/>
    </row>
    <row r="317" s="1" customFormat="1" ht="18" customHeight="1" spans="1:18">
      <c r="A317" s="49"/>
      <c r="B317" s="23">
        <f t="shared" si="30"/>
        <v>0</v>
      </c>
      <c r="C317" s="50"/>
      <c r="D317" s="51"/>
      <c r="E317" s="52"/>
      <c r="F317" s="53">
        <f t="shared" si="31"/>
        <v>0</v>
      </c>
      <c r="G317" s="37"/>
      <c r="H317" s="147" t="s">
        <v>256</v>
      </c>
      <c r="I317" s="67">
        <v>180000</v>
      </c>
      <c r="J317" s="86" t="s">
        <v>212</v>
      </c>
      <c r="K317" s="86"/>
      <c r="L317" s="86"/>
      <c r="M317" s="105" t="s">
        <v>250</v>
      </c>
      <c r="N317" s="88"/>
      <c r="O317" s="88"/>
      <c r="P317" s="89"/>
      <c r="Q317" s="89"/>
      <c r="R317" s="88"/>
    </row>
    <row r="318" s="1" customFormat="1" ht="18" customHeight="1" spans="1:18">
      <c r="A318" s="49"/>
      <c r="B318" s="23">
        <f t="shared" si="30"/>
        <v>33600</v>
      </c>
      <c r="C318" s="50"/>
      <c r="D318" s="51"/>
      <c r="E318" s="52"/>
      <c r="F318" s="53">
        <f t="shared" si="31"/>
        <v>0</v>
      </c>
      <c r="G318" s="37">
        <v>33600</v>
      </c>
      <c r="H318" s="147" t="s">
        <v>256</v>
      </c>
      <c r="I318" s="67">
        <f>G318</f>
        <v>33600</v>
      </c>
      <c r="J318" s="86" t="s">
        <v>212</v>
      </c>
      <c r="K318" s="86"/>
      <c r="L318" s="86"/>
      <c r="M318" s="150" t="s">
        <v>246</v>
      </c>
      <c r="N318" s="88"/>
      <c r="O318" s="88" t="s">
        <v>264</v>
      </c>
      <c r="P318" s="89"/>
      <c r="Q318" s="89"/>
      <c r="R318" s="88"/>
    </row>
    <row r="319" s="1" customFormat="1" ht="18" customHeight="1" spans="1:18">
      <c r="A319" s="49"/>
      <c r="B319" s="23">
        <f t="shared" si="30"/>
        <v>60000</v>
      </c>
      <c r="C319" s="50"/>
      <c r="D319" s="51"/>
      <c r="E319" s="52"/>
      <c r="F319" s="53">
        <f t="shared" si="31"/>
        <v>0</v>
      </c>
      <c r="G319" s="37">
        <v>60000</v>
      </c>
      <c r="H319" s="147" t="s">
        <v>77</v>
      </c>
      <c r="I319" s="67">
        <v>60000</v>
      </c>
      <c r="J319" s="86" t="s">
        <v>212</v>
      </c>
      <c r="K319" s="86"/>
      <c r="L319" s="86"/>
      <c r="M319" s="150" t="s">
        <v>246</v>
      </c>
      <c r="N319" s="88"/>
      <c r="O319" s="88"/>
      <c r="P319" s="89"/>
      <c r="Q319" s="89"/>
      <c r="R319" s="88"/>
    </row>
    <row r="320" s="1" customFormat="1" ht="18" customHeight="1" spans="1:18">
      <c r="A320" s="49"/>
      <c r="B320" s="23">
        <f t="shared" si="30"/>
        <v>0</v>
      </c>
      <c r="C320" s="50"/>
      <c r="D320" s="51"/>
      <c r="E320" s="52"/>
      <c r="F320" s="53">
        <f>ROUND(G319/(1+E320)*E320,2)</f>
        <v>0</v>
      </c>
      <c r="H320" s="33" t="s">
        <v>265</v>
      </c>
      <c r="I320" s="67">
        <v>5000</v>
      </c>
      <c r="J320" s="86" t="s">
        <v>261</v>
      </c>
      <c r="K320" s="86"/>
      <c r="L320" s="86"/>
      <c r="M320" s="150" t="s">
        <v>262</v>
      </c>
      <c r="N320" s="88"/>
      <c r="O320" s="88"/>
      <c r="P320" s="89"/>
      <c r="Q320" s="89"/>
      <c r="R320" s="88"/>
    </row>
    <row r="321" s="1" customFormat="1" ht="18" customHeight="1" spans="1:18">
      <c r="A321" s="49"/>
      <c r="B321" s="23">
        <f t="shared" si="30"/>
        <v>0</v>
      </c>
      <c r="C321" s="50"/>
      <c r="D321" s="51"/>
      <c r="E321" s="52"/>
      <c r="F321" s="53">
        <f t="shared" ref="F321:F327" si="32">ROUND(G321/(1+E321)*E321,2)</f>
        <v>0</v>
      </c>
      <c r="G321" s="37"/>
      <c r="H321" s="33" t="s">
        <v>266</v>
      </c>
      <c r="I321" s="67">
        <v>9240</v>
      </c>
      <c r="J321" s="86" t="s">
        <v>261</v>
      </c>
      <c r="K321" s="86"/>
      <c r="L321" s="86"/>
      <c r="M321" s="150" t="s">
        <v>262</v>
      </c>
      <c r="N321" s="88"/>
      <c r="O321" s="88"/>
      <c r="P321" s="89"/>
      <c r="Q321" s="89"/>
      <c r="R321" s="88"/>
    </row>
    <row r="322" s="1" customFormat="1" ht="18" customHeight="1" spans="1:18">
      <c r="A322" s="49"/>
      <c r="B322" s="23">
        <f t="shared" si="30"/>
        <v>0</v>
      </c>
      <c r="C322" s="50"/>
      <c r="D322" s="51"/>
      <c r="E322" s="52"/>
      <c r="F322" s="53">
        <f t="shared" si="32"/>
        <v>0</v>
      </c>
      <c r="G322" s="37"/>
      <c r="H322" s="33" t="s">
        <v>267</v>
      </c>
      <c r="I322" s="67">
        <v>3400</v>
      </c>
      <c r="J322" s="86" t="s">
        <v>261</v>
      </c>
      <c r="K322" s="86"/>
      <c r="L322" s="86"/>
      <c r="M322" s="150" t="s">
        <v>262</v>
      </c>
      <c r="N322" s="88"/>
      <c r="O322" s="88" t="s">
        <v>37</v>
      </c>
      <c r="P322" s="89"/>
      <c r="Q322" s="89"/>
      <c r="R322" s="88"/>
    </row>
    <row r="323" s="1" customFormat="1" ht="18" customHeight="1" spans="1:18">
      <c r="A323" s="49"/>
      <c r="B323" s="23">
        <f t="shared" si="30"/>
        <v>0</v>
      </c>
      <c r="C323" s="50"/>
      <c r="D323" s="51"/>
      <c r="E323" s="52"/>
      <c r="F323" s="53">
        <f t="shared" si="32"/>
        <v>0</v>
      </c>
      <c r="G323" s="37"/>
      <c r="H323" s="33" t="s">
        <v>267</v>
      </c>
      <c r="I323" s="67">
        <v>60000</v>
      </c>
      <c r="J323" s="86" t="s">
        <v>212</v>
      </c>
      <c r="K323" s="86"/>
      <c r="L323" s="86"/>
      <c r="M323" s="150" t="s">
        <v>268</v>
      </c>
      <c r="N323" s="88"/>
      <c r="O323" s="88"/>
      <c r="P323" s="89"/>
      <c r="Q323" s="89"/>
      <c r="R323" s="88"/>
    </row>
    <row r="324" s="1" customFormat="1" ht="18" customHeight="1" spans="1:18">
      <c r="A324" s="49"/>
      <c r="B324" s="23">
        <f t="shared" si="30"/>
        <v>0</v>
      </c>
      <c r="C324" s="50"/>
      <c r="D324" s="51"/>
      <c r="E324" s="52"/>
      <c r="F324" s="53">
        <f t="shared" si="32"/>
        <v>0</v>
      </c>
      <c r="G324" s="37"/>
      <c r="H324" s="33" t="s">
        <v>269</v>
      </c>
      <c r="I324" s="67">
        <v>5000</v>
      </c>
      <c r="J324" s="86" t="s">
        <v>261</v>
      </c>
      <c r="K324" s="86"/>
      <c r="L324" s="86"/>
      <c r="M324" s="150" t="s">
        <v>262</v>
      </c>
      <c r="N324" s="88"/>
      <c r="O324" s="88"/>
      <c r="P324" s="89"/>
      <c r="Q324" s="89"/>
      <c r="R324" s="88"/>
    </row>
    <row r="325" s="1" customFormat="1" ht="18" customHeight="1" spans="1:18">
      <c r="A325" s="49"/>
      <c r="B325" s="23">
        <f t="shared" si="30"/>
        <v>0</v>
      </c>
      <c r="C325" s="50"/>
      <c r="D325" s="51"/>
      <c r="E325" s="52"/>
      <c r="F325" s="53">
        <f t="shared" si="32"/>
        <v>0</v>
      </c>
      <c r="G325" s="37"/>
      <c r="H325" s="33" t="s">
        <v>269</v>
      </c>
      <c r="I325" s="67">
        <v>5711</v>
      </c>
      <c r="J325" s="86" t="s">
        <v>212</v>
      </c>
      <c r="K325" s="86"/>
      <c r="L325" s="86"/>
      <c r="M325" s="150" t="s">
        <v>263</v>
      </c>
      <c r="N325" s="88"/>
      <c r="O325" s="88"/>
      <c r="P325" s="89"/>
      <c r="Q325" s="89"/>
      <c r="R325" s="88"/>
    </row>
    <row r="326" s="1" customFormat="1" ht="18" customHeight="1" spans="1:18">
      <c r="A326" s="49"/>
      <c r="B326" s="23">
        <f t="shared" si="30"/>
        <v>0</v>
      </c>
      <c r="C326" s="50"/>
      <c r="D326" s="51"/>
      <c r="E326" s="52"/>
      <c r="F326" s="53">
        <f t="shared" si="32"/>
        <v>0</v>
      </c>
      <c r="G326" s="37"/>
      <c r="H326" s="33" t="s">
        <v>55</v>
      </c>
      <c r="I326" s="67">
        <v>8000</v>
      </c>
      <c r="J326" s="86" t="s">
        <v>212</v>
      </c>
      <c r="K326" s="86"/>
      <c r="L326" s="86"/>
      <c r="M326" s="150" t="s">
        <v>268</v>
      </c>
      <c r="N326" s="88"/>
      <c r="O326" s="88"/>
      <c r="P326" s="89"/>
      <c r="Q326" s="89"/>
      <c r="R326" s="88"/>
    </row>
    <row r="327" s="1" customFormat="1" ht="18" customHeight="1" spans="1:18">
      <c r="A327" s="49"/>
      <c r="B327" s="23">
        <f t="shared" si="30"/>
        <v>83689.79</v>
      </c>
      <c r="C327" s="50"/>
      <c r="D327" s="51"/>
      <c r="E327" s="52"/>
      <c r="F327" s="53">
        <f t="shared" si="32"/>
        <v>0</v>
      </c>
      <c r="G327" s="37">
        <v>83689.79</v>
      </c>
      <c r="H327" s="33"/>
      <c r="I327" s="85">
        <v>83689.79</v>
      </c>
      <c r="J327" s="86"/>
      <c r="K327" s="86"/>
      <c r="L327" s="86"/>
      <c r="M327" s="150" t="s">
        <v>246</v>
      </c>
      <c r="N327" s="88"/>
      <c r="O327" s="88"/>
      <c r="P327" s="89"/>
      <c r="Q327" s="89"/>
      <c r="R327" s="88"/>
    </row>
    <row r="328" s="1" customFormat="1" ht="18" customHeight="1" spans="1:18">
      <c r="A328" s="49"/>
      <c r="B328" s="23"/>
      <c r="C328" s="50"/>
      <c r="D328" s="51"/>
      <c r="E328" s="52"/>
      <c r="F328" s="53">
        <f>ROUND(G327/(1+E328)*E328,2)</f>
        <v>0</v>
      </c>
      <c r="H328" s="156"/>
      <c r="I328" s="27">
        <f>SUM(I52:I327)</f>
        <v>36491878.02</v>
      </c>
      <c r="J328" s="171"/>
      <c r="K328" s="171"/>
      <c r="L328" s="171"/>
      <c r="M328" s="172"/>
      <c r="N328" s="88"/>
      <c r="O328" s="88" t="s">
        <v>270</v>
      </c>
      <c r="P328" s="89"/>
      <c r="Q328" s="89"/>
      <c r="R328" s="88"/>
    </row>
    <row r="329" ht="18" customHeight="1" spans="1:17">
      <c r="A329" s="43" t="s">
        <v>43</v>
      </c>
      <c r="B329" s="157" t="e">
        <f>SUM(B56:B328)</f>
        <v>#VALUE!</v>
      </c>
      <c r="C329" s="43"/>
      <c r="D329" s="158"/>
      <c r="E329" s="158"/>
      <c r="F329" s="44">
        <f>SUM(F56:F328)</f>
        <v>0</v>
      </c>
      <c r="G329" s="159">
        <f>SUM(G56:G327)</f>
        <v>30336985.54</v>
      </c>
      <c r="H329" s="30" t="s">
        <v>271</v>
      </c>
      <c r="I329" s="27">
        <f>I49-I328</f>
        <v>-3168371.26999998</v>
      </c>
      <c r="J329" s="11"/>
      <c r="K329" s="11"/>
      <c r="L329" s="11"/>
      <c r="M329" s="173"/>
      <c r="P329" s="174"/>
      <c r="Q329" s="174"/>
    </row>
    <row r="330" ht="18" customHeight="1" spans="1:17">
      <c r="A330" s="160"/>
      <c r="B330" s="161" t="e">
        <f>B49-B329</f>
        <v>#VALUE!</v>
      </c>
      <c r="C330" s="160"/>
      <c r="D330" s="162"/>
      <c r="E330" s="162"/>
      <c r="F330" s="163"/>
      <c r="G330" s="164"/>
      <c r="I330" s="8">
        <v>-3148097.73</v>
      </c>
      <c r="P330" s="174"/>
      <c r="Q330" s="174"/>
    </row>
    <row r="331" ht="18" customHeight="1" spans="1:9">
      <c r="A331" s="3" t="s">
        <v>272</v>
      </c>
      <c r="C331" s="3"/>
      <c r="I331" s="8">
        <f>I329-I330</f>
        <v>-20273.5399999809</v>
      </c>
    </row>
    <row r="332" ht="18" customHeight="1" spans="1:12">
      <c r="A332" s="30" t="s">
        <v>273</v>
      </c>
      <c r="B332" s="27" t="s">
        <v>274</v>
      </c>
      <c r="C332" s="46"/>
      <c r="D332" s="165" t="s">
        <v>273</v>
      </c>
      <c r="E332" s="28" t="s">
        <v>17</v>
      </c>
      <c r="F332" s="29" t="s">
        <v>274</v>
      </c>
      <c r="G332" s="28" t="s">
        <v>275</v>
      </c>
      <c r="H332" s="27" t="s">
        <v>276</v>
      </c>
      <c r="I332" s="27" t="s">
        <v>277</v>
      </c>
      <c r="J332" s="175" t="s">
        <v>278</v>
      </c>
      <c r="K332" s="176"/>
      <c r="L332" s="177"/>
    </row>
    <row r="333" ht="18" customHeight="1" spans="1:9">
      <c r="A333" s="46" t="s">
        <v>279</v>
      </c>
      <c r="B333" s="23" t="e">
        <f>(B49-B329)*0.25</f>
        <v>#VALUE!</v>
      </c>
      <c r="C333" s="46"/>
      <c r="D333" s="166" t="s">
        <v>280</v>
      </c>
      <c r="E333" s="68" t="s">
        <v>281</v>
      </c>
      <c r="F333" s="21">
        <f>F49-F329</f>
        <v>0</v>
      </c>
      <c r="G333" s="24">
        <v>0</v>
      </c>
      <c r="H333" s="21">
        <v>0</v>
      </c>
      <c r="I333" s="67">
        <v>0</v>
      </c>
    </row>
    <row r="334" ht="18" customHeight="1" spans="1:9">
      <c r="A334" s="46" t="s">
        <v>282</v>
      </c>
      <c r="B334" s="167">
        <f>G49*0.0003</f>
        <v>4530.4509</v>
      </c>
      <c r="C334" s="46"/>
      <c r="D334" s="168" t="s">
        <v>283</v>
      </c>
      <c r="E334" s="20">
        <v>0.05</v>
      </c>
      <c r="F334" s="21">
        <f>F333*E334</f>
        <v>0</v>
      </c>
      <c r="G334" s="24">
        <v>0</v>
      </c>
      <c r="H334" s="21">
        <v>0</v>
      </c>
      <c r="I334" s="67">
        <v>0</v>
      </c>
    </row>
    <row r="335" ht="18" customHeight="1" spans="1:9">
      <c r="A335" s="46" t="s">
        <v>284</v>
      </c>
      <c r="B335" s="167">
        <f>B49*0.0006</f>
        <v>8796.99203883495</v>
      </c>
      <c r="C335" s="46"/>
      <c r="D335" s="168" t="s">
        <v>285</v>
      </c>
      <c r="E335" s="20">
        <v>0.03</v>
      </c>
      <c r="F335" s="21">
        <f>F333*E335</f>
        <v>0</v>
      </c>
      <c r="G335" s="24">
        <v>0</v>
      </c>
      <c r="H335" s="21">
        <v>0</v>
      </c>
      <c r="I335" s="67">
        <v>0</v>
      </c>
    </row>
    <row r="336" ht="18" customHeight="1" spans="1:9">
      <c r="A336" s="46"/>
      <c r="B336" s="34"/>
      <c r="C336" s="46"/>
      <c r="D336" s="168" t="s">
        <v>286</v>
      </c>
      <c r="E336" s="20">
        <v>0.02</v>
      </c>
      <c r="F336" s="21">
        <f>F333*E336</f>
        <v>0</v>
      </c>
      <c r="G336" s="24">
        <v>0</v>
      </c>
      <c r="H336" s="21">
        <v>0</v>
      </c>
      <c r="I336" s="67">
        <v>0</v>
      </c>
    </row>
    <row r="337" ht="18" customHeight="1" spans="1:18">
      <c r="A337" s="41" t="s">
        <v>287</v>
      </c>
      <c r="B337" s="157" t="e">
        <f>SUM(B333:B336)</f>
        <v>#VALUE!</v>
      </c>
      <c r="C337" s="46"/>
      <c r="D337" s="169" t="s">
        <v>287</v>
      </c>
      <c r="E337" s="169"/>
      <c r="F337" s="44">
        <f>SUM(F333:F336)</f>
        <v>0</v>
      </c>
      <c r="G337" s="45">
        <v>0</v>
      </c>
      <c r="H337" s="44">
        <v>0</v>
      </c>
      <c r="I337" s="29">
        <v>0</v>
      </c>
      <c r="R337" s="11" t="s">
        <v>234</v>
      </c>
    </row>
    <row r="338" ht="18" customHeight="1" spans="3:9">
      <c r="C338" s="3"/>
      <c r="D338" s="24" t="s">
        <v>282</v>
      </c>
      <c r="E338" s="170">
        <v>0.0003</v>
      </c>
      <c r="F338" s="21">
        <f>G49*E338</f>
        <v>4530.4509</v>
      </c>
      <c r="G338" s="24">
        <v>1941.1731</v>
      </c>
      <c r="H338" s="34">
        <f>G16*E338</f>
        <v>367.2516</v>
      </c>
      <c r="I338" s="73">
        <f>(G17+G18)*E338</f>
        <v>2222.0262</v>
      </c>
    </row>
    <row r="339" ht="18" customHeight="1" spans="3:9">
      <c r="C339" s="3"/>
      <c r="D339" s="24" t="s">
        <v>284</v>
      </c>
      <c r="E339" s="170">
        <v>0.0006</v>
      </c>
      <c r="F339" s="21">
        <f>B49*E339</f>
        <v>8796.99203883495</v>
      </c>
      <c r="G339" s="24">
        <v>3769.26815533981</v>
      </c>
      <c r="H339" s="34">
        <f>B16*E339</f>
        <v>713.109902912621</v>
      </c>
      <c r="I339" s="73">
        <f>(B17+B18)*E339</f>
        <v>4314.61398058252</v>
      </c>
    </row>
    <row r="340" ht="18" customHeight="1" spans="3:9">
      <c r="C340" s="3"/>
      <c r="D340" s="45" t="s">
        <v>43</v>
      </c>
      <c r="E340" s="45"/>
      <c r="F340" s="44">
        <f>F337+F338+F339</f>
        <v>13327.4429388349</v>
      </c>
      <c r="G340" s="45">
        <v>5710.44125533981</v>
      </c>
      <c r="H340" s="42">
        <f>H338+H339</f>
        <v>1080.36150291262</v>
      </c>
      <c r="I340" s="27">
        <f>I338+I339</f>
        <v>6536.64018058252</v>
      </c>
    </row>
    <row r="341" ht="18" customHeight="1" spans="3:3">
      <c r="C341" s="3"/>
    </row>
    <row r="342" ht="18" customHeight="1" spans="3:3">
      <c r="C342" s="3"/>
    </row>
    <row r="343" ht="18" customHeight="1" spans="3:3">
      <c r="C343" s="3"/>
    </row>
    <row r="344" ht="18" customHeight="1" spans="3:3">
      <c r="C344" s="3"/>
    </row>
    <row r="345" spans="3:3">
      <c r="C345" s="3"/>
    </row>
    <row r="346" spans="3:3">
      <c r="C346" s="3"/>
    </row>
    <row r="347" spans="3:3">
      <c r="C347" s="3"/>
    </row>
    <row r="348" spans="3:16">
      <c r="C348" s="3"/>
      <c r="M348" s="75"/>
      <c r="P348" s="11" t="s">
        <v>288</v>
      </c>
    </row>
    <row r="349" spans="3:3">
      <c r="C349" s="3"/>
    </row>
    <row r="350" spans="3:3">
      <c r="C350" s="3"/>
    </row>
    <row r="351" spans="3:3">
      <c r="C351" s="3"/>
    </row>
    <row r="352" spans="3:3">
      <c r="C352" s="3"/>
    </row>
    <row r="353" spans="3:3">
      <c r="C353" s="3"/>
    </row>
    <row r="354" spans="3:3">
      <c r="C354" s="3"/>
    </row>
    <row r="355" spans="3:3">
      <c r="C355" s="3"/>
    </row>
    <row r="356" spans="3:3">
      <c r="C356" s="3"/>
    </row>
    <row r="357" spans="3:3">
      <c r="C357" s="3"/>
    </row>
    <row r="358" spans="3:3">
      <c r="C358" s="3"/>
    </row>
    <row r="359" spans="3:3">
      <c r="C359" s="3"/>
    </row>
    <row r="360" spans="3:3">
      <c r="C360" s="3"/>
    </row>
  </sheetData>
  <protectedRanges>
    <protectedRange sqref="I69" name="区域1"/>
    <protectedRange sqref="I150:I181 I183:I262" name="区域1_1"/>
  </protectedRanges>
  <autoFilter xmlns:etc="http://www.wps.cn/officeDocument/2017/etCustomData" ref="A1:J360" etc:filterBottomFollowUsedRange="0">
    <extLst/>
  </autoFilter>
  <mergeCells count="13">
    <mergeCell ref="A1:J1"/>
    <mergeCell ref="H2:J2"/>
    <mergeCell ref="C5:D5"/>
    <mergeCell ref="E5:F5"/>
    <mergeCell ref="H5:J5"/>
    <mergeCell ref="K5:L5"/>
    <mergeCell ref="O52:R52"/>
    <mergeCell ref="O53:R53"/>
    <mergeCell ref="A5:A6"/>
    <mergeCell ref="A104:A105"/>
    <mergeCell ref="B5:B6"/>
    <mergeCell ref="G5:G6"/>
    <mergeCell ref="M173:M178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成本表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若脂含梅</cp:lastModifiedBy>
  <dcterms:created xsi:type="dcterms:W3CDTF">2024-09-23T07:11:31Z</dcterms:created>
  <dcterms:modified xsi:type="dcterms:W3CDTF">2024-09-23T07:11:41Z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5824392C4BAF47F58A3004EBEA73B0AB_11</vt:lpwstr>
  </property>
  <property fmtid="{D5CDD505-2E9C-101B-9397-08002B2CF9AE}" pid="3" name="KSOProductBuildVer">
    <vt:lpwstr>2052-12.1.0.18276</vt:lpwstr>
  </property>
</Properties>
</file>