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65"/>
  </bookViews>
  <sheets>
    <sheet name="Sheet1" sheetId="1" r:id="rId1"/>
  </sheets>
  <calcPr calcId="144525" concurrentCalc="0"/>
</workbook>
</file>

<file path=xl/comments1.xml><?xml version="1.0" encoding="utf-8"?>
<comments xmlns="http://schemas.openxmlformats.org/spreadsheetml/2006/main">
  <authors>
    <author>cw05</author>
  </authors>
  <commentList>
    <comment ref="A55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56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<sst xmlns="http://schemas.openxmlformats.org/spreadsheetml/2006/main" count="121" uniqueCount="69">
  <si>
    <t>鳌花线水毁修复工程</t>
  </si>
  <si>
    <t>中标日期</t>
  </si>
  <si>
    <t>2015.5.20</t>
  </si>
  <si>
    <t>中标价</t>
  </si>
  <si>
    <t>负责人</t>
  </si>
  <si>
    <t>建设单位</t>
  </si>
  <si>
    <t>广州市花都区地方公路管理局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</si>
  <si>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</si>
  <si>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</si>
  <si>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</si>
  <si>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</si>
  <si>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</si>
  <si>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</si>
  <si>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</si>
  <si>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</si>
  <si>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</si>
  <si>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</si>
  <si>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</si>
  <si>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</si>
  <si>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</si>
  <si>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</si>
  <si>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2015.12.26</t>
  </si>
  <si>
    <t>专户</t>
  </si>
  <si>
    <t>2016.02.04</t>
  </si>
  <si>
    <t>2016.05.05</t>
  </si>
  <si>
    <t>中行</t>
  </si>
  <si>
    <t>未开票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</si>
  <si>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</si>
  <si>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</si>
  <si>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</si>
  <si>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</si>
  <si>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</si>
  <si>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</si>
  <si>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</si>
  <si>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</si>
  <si>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</si>
  <si>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</si>
  <si>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</si>
  <si>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</si>
  <si>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</si>
  <si>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</si>
  <si>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2016.01.04</t>
  </si>
  <si>
    <t>广州市花都区花东东盛水泥制品厂</t>
  </si>
  <si>
    <t>2015.12.30</t>
  </si>
  <si>
    <t>广州市花都区新华德宇装饰工程部</t>
  </si>
  <si>
    <t>2016.02.22</t>
  </si>
  <si>
    <t>2016.05.23</t>
  </si>
  <si>
    <t>2017.1.13办理外经证费用500+2017.1.16办理保函齐亮亮车费300出差费300</t>
  </si>
  <si>
    <t>印花税及水利基本补扣差额部分</t>
  </si>
  <si>
    <t>2015.12.29</t>
  </si>
  <si>
    <t>昌达416507</t>
  </si>
  <si>
    <t>管理费0.02</t>
  </si>
  <si>
    <t>应提供成本</t>
  </si>
  <si>
    <t>可支付金额</t>
  </si>
  <si>
    <t>尚需提供成本</t>
  </si>
  <si>
    <t>公司代缴税金：</t>
  </si>
  <si>
    <t>税种</t>
  </si>
  <si>
    <t>税额</t>
  </si>
  <si>
    <t>补扣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</si>
  <si>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</si>
  <si>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</si>
  <si>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</si>
  <si>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</si>
  <si>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</si>
  <si>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</si>
  <si>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</si>
  <si>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</si>
  <si>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</si>
  <si>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管理费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</si>
</sst>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176" formatCode="#,##0.00_ "/>
    <numFmt numFmtId="177" formatCode="0.00_ "/>
    <numFmt numFmtId="178" formatCode="yy/m/d;@"/>
    <numFmt numFmtId="179" formatCode="yyyy&quot;年&quot;m&quot;月&quot;;@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80" formatCode="#,##0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24" fillId="17" borderId="12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74">
    <xf numFmtId="0" fontId="0" fillId="0" borderId="0" xfId="0"/>
    <xf numFmtId="0" fontId="1" fillId="0" borderId="0" xfId="0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8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176" fontId="2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177" fontId="2" fillId="0" borderId="2" xfId="0" applyNumberFormat="1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left" vertical="center" wrapText="1"/>
    </xf>
    <xf numFmtId="177" fontId="1" fillId="0" borderId="2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9" fontId="2" fillId="0" borderId="2" xfId="11" applyNumberFormat="1" applyFont="1" applyBorder="1" applyAlignment="1">
      <alignment horizontal="center" vertical="center"/>
    </xf>
    <xf numFmtId="177" fontId="2" fillId="0" borderId="2" xfId="0" applyNumberFormat="1" applyFont="1" applyFill="1" applyBorder="1" applyAlignment="1">
      <alignment vertical="center"/>
    </xf>
    <xf numFmtId="177" fontId="2" fillId="2" borderId="2" xfId="0" applyNumberFormat="1" applyFont="1" applyFill="1" applyBorder="1" applyAlignment="1">
      <alignment vertical="center"/>
    </xf>
    <xf numFmtId="177" fontId="1" fillId="2" borderId="2" xfId="0" applyNumberFormat="1" applyFont="1" applyFill="1" applyBorder="1" applyAlignment="1">
      <alignment vertical="center"/>
    </xf>
    <xf numFmtId="178" fontId="2" fillId="3" borderId="2" xfId="0" applyNumberFormat="1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vertical="center"/>
    </xf>
    <xf numFmtId="177" fontId="5" fillId="3" borderId="2" xfId="0" applyNumberFormat="1" applyFont="1" applyFill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7" fontId="5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8" fontId="5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vertical="center"/>
    </xf>
    <xf numFmtId="177" fontId="5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177" fontId="2" fillId="0" borderId="2" xfId="0" applyNumberFormat="1" applyFont="1" applyBorder="1" applyAlignment="1">
      <alignment horizontal="right" vertical="center"/>
    </xf>
    <xf numFmtId="177" fontId="2" fillId="0" borderId="3" xfId="0" applyNumberFormat="1" applyFont="1" applyBorder="1" applyAlignment="1">
      <alignment horizontal="center" vertical="center"/>
    </xf>
    <xf numFmtId="177" fontId="5" fillId="4" borderId="3" xfId="0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left" vertical="center"/>
    </xf>
    <xf numFmtId="178" fontId="2" fillId="0" borderId="5" xfId="0" applyNumberFormat="1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center" vertical="center"/>
    </xf>
    <xf numFmtId="177" fontId="2" fillId="3" borderId="2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vertical="center"/>
    </xf>
    <xf numFmtId="177" fontId="2" fillId="3" borderId="2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3" borderId="2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2"/>
  <sheetViews>
    <sheetView tabSelected="1" topLeftCell="A31" workbookViewId="0">
      <selection activeCell="K57" sqref="K57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8"/>
      <c r="L1" s="18"/>
    </row>
    <row r="2" ht="18" customHeight="1" spans="1:12">
      <c r="A2" s="9" t="s">
        <v>1</v>
      </c>
      <c r="B2" s="10" t="s">
        <v>2</v>
      </c>
      <c r="C2" s="11" t="s">
        <v>3</v>
      </c>
      <c r="D2" s="12">
        <v>6508968</v>
      </c>
      <c r="E2" s="13" t="s">
        <v>4</v>
      </c>
      <c r="F2" s="14"/>
      <c r="G2" s="15" t="s">
        <v>5</v>
      </c>
      <c r="H2" s="16" t="s">
        <v>6</v>
      </c>
      <c r="I2" s="58"/>
      <c r="J2" s="59"/>
      <c r="K2" s="18"/>
      <c r="L2" s="18"/>
    </row>
    <row r="3" ht="18" customHeight="1" spans="1:12">
      <c r="A3" s="9" t="s">
        <v>7</v>
      </c>
      <c r="B3" s="17"/>
      <c r="C3" s="11" t="s">
        <v>8</v>
      </c>
      <c r="D3" s="13">
        <v>6110772</v>
      </c>
      <c r="H3" s="18"/>
      <c r="I3" s="60"/>
      <c r="J3" s="18"/>
      <c r="K3" s="18"/>
      <c r="L3" s="18"/>
    </row>
    <row r="4" ht="18" customHeight="1" spans="1:12">
      <c r="A4" s="2" t="s">
        <v>9</v>
      </c>
      <c r="H4" s="18"/>
      <c r="I4" s="60"/>
      <c r="J4" s="18"/>
      <c r="K4" s="18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ht="18" customHeight="1" spans="1:10">
      <c r="A7" s="22">
        <v>42339</v>
      </c>
      <c r="B7" s="23">
        <f>G7/(1+C7+E7)</f>
        <v>877434.951456311</v>
      </c>
      <c r="C7" s="24">
        <v>0.03</v>
      </c>
      <c r="D7" s="25">
        <f>G7/(1+E7+C7)*C7</f>
        <v>26323.0485436893</v>
      </c>
      <c r="E7" s="24">
        <v>0</v>
      </c>
      <c r="F7" s="23">
        <f>G7/(1+C7+E7)*E7</f>
        <v>0</v>
      </c>
      <c r="G7" s="26">
        <v>903758</v>
      </c>
      <c r="H7" s="22" t="s">
        <v>21</v>
      </c>
      <c r="I7" s="23">
        <v>903758</v>
      </c>
      <c r="J7" s="51" t="s">
        <v>22</v>
      </c>
    </row>
    <row r="8" ht="18" customHeight="1" spans="1:10">
      <c r="A8" s="22">
        <v>42404</v>
      </c>
      <c r="B8" s="23">
        <f t="shared" ref="B8:B16" si="0">G8/(1+C8+E8)</f>
        <v>1506855.33980583</v>
      </c>
      <c r="C8" s="24">
        <v>0.03</v>
      </c>
      <c r="D8" s="25">
        <f t="shared" ref="D8:D16" si="1">G8/(1+E8+C8)*C8</f>
        <v>45205.6601941748</v>
      </c>
      <c r="E8" s="24">
        <v>0</v>
      </c>
      <c r="F8" s="23">
        <f>G8/(1+C8+E8)*E8</f>
        <v>0</v>
      </c>
      <c r="G8" s="26">
        <v>1552061</v>
      </c>
      <c r="H8" s="22" t="s">
        <v>23</v>
      </c>
      <c r="I8" s="23">
        <v>1552061</v>
      </c>
      <c r="J8" s="51" t="s">
        <v>22</v>
      </c>
    </row>
    <row r="9" ht="18" customHeight="1" spans="1:10">
      <c r="A9" s="22">
        <v>42495</v>
      </c>
      <c r="B9" s="23">
        <f t="shared" si="0"/>
        <v>422948.058252427</v>
      </c>
      <c r="C9" s="24">
        <v>0.03</v>
      </c>
      <c r="D9" s="25">
        <f t="shared" si="1"/>
        <v>12688.4417475728</v>
      </c>
      <c r="E9" s="24">
        <v>0</v>
      </c>
      <c r="F9" s="23">
        <f>G11/(1+C9+E9)*E9</f>
        <v>0</v>
      </c>
      <c r="G9" s="26">
        <v>435636.5</v>
      </c>
      <c r="H9" s="22" t="s">
        <v>24</v>
      </c>
      <c r="I9" s="23">
        <v>435636.5</v>
      </c>
      <c r="J9" s="51" t="s">
        <v>22</v>
      </c>
    </row>
    <row r="10" ht="18" customHeight="1" spans="1:10">
      <c r="A10" s="22">
        <v>42495</v>
      </c>
      <c r="B10" s="23">
        <f t="shared" si="0"/>
        <v>380499.514563107</v>
      </c>
      <c r="C10" s="24">
        <v>0.03</v>
      </c>
      <c r="D10" s="25">
        <f t="shared" si="1"/>
        <v>11414.9854368932</v>
      </c>
      <c r="E10" s="24">
        <v>0</v>
      </c>
      <c r="F10" s="23">
        <f>G12/(1+C10+E10)*E10</f>
        <v>0</v>
      </c>
      <c r="G10" s="26">
        <v>391914.5</v>
      </c>
      <c r="H10" s="22" t="s">
        <v>24</v>
      </c>
      <c r="I10" s="23">
        <v>391914.5</v>
      </c>
      <c r="J10" s="51" t="s">
        <v>22</v>
      </c>
    </row>
    <row r="11" ht="18" customHeight="1" spans="1:10">
      <c r="A11" s="22">
        <v>42776</v>
      </c>
      <c r="B11" s="23">
        <f t="shared" si="0"/>
        <v>1711738.83495146</v>
      </c>
      <c r="C11" s="24">
        <v>0.03</v>
      </c>
      <c r="D11" s="25">
        <f t="shared" si="1"/>
        <v>51352.1650485437</v>
      </c>
      <c r="E11" s="24">
        <v>0</v>
      </c>
      <c r="F11" s="23">
        <f>G11/(1+C11+E11)*E11</f>
        <v>0</v>
      </c>
      <c r="G11" s="27">
        <v>1763091</v>
      </c>
      <c r="H11" s="22">
        <v>42782</v>
      </c>
      <c r="I11" s="23">
        <v>1763091</v>
      </c>
      <c r="J11" s="51" t="s">
        <v>22</v>
      </c>
    </row>
    <row r="12" ht="18" customHeight="1" spans="1:10">
      <c r="A12" s="22">
        <v>43427</v>
      </c>
      <c r="B12" s="23">
        <f t="shared" si="0"/>
        <v>736672.233009709</v>
      </c>
      <c r="C12" s="24">
        <v>0.03</v>
      </c>
      <c r="D12" s="25">
        <f t="shared" si="1"/>
        <v>22100.1669902913</v>
      </c>
      <c r="E12" s="24">
        <v>0</v>
      </c>
      <c r="F12" s="23">
        <f>G12/(1+C12+E12)*E12</f>
        <v>0</v>
      </c>
      <c r="G12" s="27">
        <v>758772.4</v>
      </c>
      <c r="H12" s="28">
        <v>44445</v>
      </c>
      <c r="I12" s="61">
        <v>400000</v>
      </c>
      <c r="J12" s="62" t="s">
        <v>25</v>
      </c>
    </row>
    <row r="13" ht="18" customHeight="1" spans="1:10">
      <c r="A13" s="22" t="s">
        <v>26</v>
      </c>
      <c r="B13" s="23"/>
      <c r="C13" s="24">
        <v>0.03</v>
      </c>
      <c r="D13" s="25"/>
      <c r="E13" s="24">
        <v>0</v>
      </c>
      <c r="F13" s="23">
        <f>G15/(1+C13+E13)*E13</f>
        <v>0</v>
      </c>
      <c r="G13" s="27">
        <v>305538.6</v>
      </c>
      <c r="H13" s="22"/>
      <c r="I13" s="23"/>
      <c r="J13" s="51"/>
    </row>
    <row r="14" ht="18" customHeight="1" spans="1:10">
      <c r="A14" s="22"/>
      <c r="B14" s="23">
        <f t="shared" si="0"/>
        <v>0</v>
      </c>
      <c r="C14" s="24">
        <v>0.03</v>
      </c>
      <c r="D14" s="25">
        <f t="shared" si="1"/>
        <v>0</v>
      </c>
      <c r="E14" s="24">
        <v>0</v>
      </c>
      <c r="F14" s="23">
        <f>G16/(1+C14+E14)*E14</f>
        <v>0</v>
      </c>
      <c r="G14" s="27"/>
      <c r="H14" s="22"/>
      <c r="I14" s="23"/>
      <c r="J14" s="51"/>
    </row>
    <row r="15" ht="18" customHeight="1" spans="1:10">
      <c r="A15" s="22"/>
      <c r="B15" s="23">
        <f t="shared" si="0"/>
        <v>0</v>
      </c>
      <c r="C15" s="24">
        <v>0.03</v>
      </c>
      <c r="D15" s="25">
        <f t="shared" si="1"/>
        <v>0</v>
      </c>
      <c r="E15" s="24">
        <v>0</v>
      </c>
      <c r="F15" s="23">
        <f>G15/(1+C15+E15)*E15</f>
        <v>0</v>
      </c>
      <c r="G15" s="27"/>
      <c r="H15" s="22"/>
      <c r="I15" s="23"/>
      <c r="J15" s="51"/>
    </row>
    <row r="16" ht="18" customHeight="1" spans="1:10">
      <c r="A16" s="22"/>
      <c r="B16" s="23">
        <f t="shared" si="0"/>
        <v>0</v>
      </c>
      <c r="C16" s="24">
        <v>0.03</v>
      </c>
      <c r="D16" s="25">
        <f t="shared" si="1"/>
        <v>0</v>
      </c>
      <c r="E16" s="24">
        <v>0</v>
      </c>
      <c r="F16" s="23">
        <f>G16/(1+C16+E16)*E16</f>
        <v>0</v>
      </c>
      <c r="G16" s="27"/>
      <c r="H16" s="22"/>
      <c r="I16" s="23"/>
      <c r="J16" s="51"/>
    </row>
    <row r="17" ht="18" customHeight="1" spans="1:10">
      <c r="A17" s="29" t="s">
        <v>27</v>
      </c>
      <c r="B17" s="30">
        <f>SUM(B7:B16)</f>
        <v>5636148.93203884</v>
      </c>
      <c r="C17" s="31"/>
      <c r="D17" s="32">
        <f>SUM(D7:D16)</f>
        <v>169084.467961165</v>
      </c>
      <c r="E17" s="31"/>
      <c r="F17" s="33">
        <f>SUM(F7:F16)</f>
        <v>0</v>
      </c>
      <c r="G17" s="32">
        <f>SUM(G7:G16)</f>
        <v>6110772</v>
      </c>
      <c r="H17" s="34"/>
      <c r="I17" s="32">
        <f>SUM(I7:I16)</f>
        <v>5446461</v>
      </c>
      <c r="J17" s="34"/>
    </row>
    <row r="18" ht="18" customHeight="1" spans="1:12">
      <c r="A18" s="2" t="s">
        <v>28</v>
      </c>
      <c r="J18" s="4"/>
      <c r="K18" s="4"/>
      <c r="L18" s="5"/>
    </row>
    <row r="19" ht="18" customHeight="1" spans="1:15">
      <c r="A19" s="35" t="s">
        <v>29</v>
      </c>
      <c r="B19" s="20" t="s">
        <v>30</v>
      </c>
      <c r="C19" s="19" t="s">
        <v>31</v>
      </c>
      <c r="D19" s="19" t="s">
        <v>32</v>
      </c>
      <c r="E19" s="19" t="s">
        <v>16</v>
      </c>
      <c r="F19" s="20" t="s">
        <v>33</v>
      </c>
      <c r="G19" s="20" t="s">
        <v>14</v>
      </c>
      <c r="H19" s="19" t="s">
        <v>34</v>
      </c>
      <c r="I19" s="20" t="s">
        <v>35</v>
      </c>
      <c r="J19" s="19" t="s">
        <v>20</v>
      </c>
      <c r="K19" s="63" t="s">
        <v>36</v>
      </c>
      <c r="L19" s="21" t="s">
        <v>37</v>
      </c>
      <c r="M19" s="21" t="s">
        <v>38</v>
      </c>
      <c r="N19" s="21" t="s">
        <v>39</v>
      </c>
      <c r="O19" s="21" t="s">
        <v>40</v>
      </c>
    </row>
    <row r="20" s="1" customFormat="1" ht="18" customHeight="1" spans="1:15">
      <c r="A20" s="36" t="s">
        <v>41</v>
      </c>
      <c r="B20" s="17">
        <f>ROUND(G20/(1+E20),2)</f>
        <v>538542.24</v>
      </c>
      <c r="C20" s="37"/>
      <c r="D20" s="38"/>
      <c r="E20" s="39"/>
      <c r="F20" s="17">
        <f>ROUND(G20/(1+E20)*E20,2)</f>
        <v>0</v>
      </c>
      <c r="G20" s="40">
        <v>538542.24</v>
      </c>
      <c r="H20" s="36" t="s">
        <v>41</v>
      </c>
      <c r="I20" s="36">
        <v>538542.24</v>
      </c>
      <c r="J20" s="51" t="s">
        <v>22</v>
      </c>
      <c r="K20" s="36" t="s">
        <v>42</v>
      </c>
      <c r="L20" s="64"/>
      <c r="M20" s="36"/>
      <c r="N20" s="36"/>
      <c r="O20" s="64"/>
    </row>
    <row r="21" s="1" customFormat="1" ht="18" customHeight="1" spans="1:15">
      <c r="A21" s="36" t="s">
        <v>43</v>
      </c>
      <c r="B21" s="17">
        <f>ROUND(G21/(1+E21),2)</f>
        <v>345187.9</v>
      </c>
      <c r="C21" s="37"/>
      <c r="D21" s="38"/>
      <c r="E21" s="39"/>
      <c r="F21" s="17">
        <f>ROUND(G21/(1+E21)*E21,2)</f>
        <v>0</v>
      </c>
      <c r="G21" s="40">
        <v>345187.9</v>
      </c>
      <c r="H21" s="36" t="s">
        <v>43</v>
      </c>
      <c r="I21" s="36">
        <v>345187.9</v>
      </c>
      <c r="J21" s="51" t="s">
        <v>22</v>
      </c>
      <c r="K21" s="36" t="s">
        <v>44</v>
      </c>
      <c r="L21" s="64"/>
      <c r="M21" s="36"/>
      <c r="N21" s="36"/>
      <c r="O21" s="64"/>
    </row>
    <row r="22" s="1" customFormat="1" ht="18" customHeight="1" spans="1:15">
      <c r="A22" s="22" t="s">
        <v>45</v>
      </c>
      <c r="B22" s="17">
        <f>ROUND(G22/(1+E22),2)</f>
        <v>77603</v>
      </c>
      <c r="C22" s="37"/>
      <c r="D22" s="38"/>
      <c r="E22" s="39"/>
      <c r="F22" s="17">
        <f>ROUND(G22/(1+E22)*E22,2)</f>
        <v>0</v>
      </c>
      <c r="G22" s="41">
        <v>77603</v>
      </c>
      <c r="H22" s="22" t="s">
        <v>45</v>
      </c>
      <c r="I22" s="15">
        <v>77603</v>
      </c>
      <c r="J22" s="51" t="s">
        <v>22</v>
      </c>
      <c r="K22" s="51" t="s">
        <v>44</v>
      </c>
      <c r="L22" s="65"/>
      <c r="M22" s="36"/>
      <c r="N22" s="36"/>
      <c r="O22" s="64"/>
    </row>
    <row r="23" s="1" customFormat="1" ht="18" customHeight="1" spans="1:15">
      <c r="A23" s="22" t="s">
        <v>45</v>
      </c>
      <c r="B23" s="17">
        <f>ROUND(G23/(1+E23),2)</f>
        <v>1362353.8</v>
      </c>
      <c r="C23" s="37"/>
      <c r="D23" s="38"/>
      <c r="E23" s="39"/>
      <c r="F23" s="17">
        <f>ROUND(G23/(1+E23)*E23,2)</f>
        <v>0</v>
      </c>
      <c r="G23" s="41">
        <v>1362353.8</v>
      </c>
      <c r="H23" s="22" t="s">
        <v>45</v>
      </c>
      <c r="I23" s="15">
        <v>1362353.8</v>
      </c>
      <c r="J23" s="51" t="s">
        <v>22</v>
      </c>
      <c r="K23" s="51" t="s">
        <v>42</v>
      </c>
      <c r="L23" s="65"/>
      <c r="M23" s="36"/>
      <c r="N23" s="36"/>
      <c r="O23" s="64"/>
    </row>
    <row r="24" s="1" customFormat="1" ht="18" customHeight="1" spans="1:15">
      <c r="A24" s="22" t="s">
        <v>46</v>
      </c>
      <c r="B24" s="17">
        <f t="shared" ref="B24:B32" si="2">ROUND(G24/(1+E24),2)</f>
        <v>41377.55</v>
      </c>
      <c r="C24" s="37"/>
      <c r="D24" s="38"/>
      <c r="E24" s="39"/>
      <c r="F24" s="17">
        <f t="shared" ref="F24:F32" si="3">ROUND(G24/(1+E24)*E24,2)</f>
        <v>0</v>
      </c>
      <c r="G24" s="41">
        <v>41377.55</v>
      </c>
      <c r="H24" s="22" t="s">
        <v>46</v>
      </c>
      <c r="I24" s="15">
        <v>41377.55</v>
      </c>
      <c r="J24" s="51" t="s">
        <v>22</v>
      </c>
      <c r="K24" s="51" t="s">
        <v>44</v>
      </c>
      <c r="L24" s="65"/>
      <c r="M24" s="36"/>
      <c r="N24" s="36"/>
      <c r="O24" s="64"/>
    </row>
    <row r="25" s="1" customFormat="1" ht="18" customHeight="1" spans="1:15">
      <c r="A25" s="22" t="s">
        <v>46</v>
      </c>
      <c r="B25" s="17">
        <f t="shared" si="2"/>
        <v>786173.45</v>
      </c>
      <c r="C25" s="37"/>
      <c r="D25" s="38"/>
      <c r="E25" s="39"/>
      <c r="F25" s="17">
        <f t="shared" si="3"/>
        <v>0</v>
      </c>
      <c r="G25" s="41">
        <v>786173.45</v>
      </c>
      <c r="H25" s="22" t="s">
        <v>46</v>
      </c>
      <c r="I25" s="15">
        <v>786173.45</v>
      </c>
      <c r="J25" s="51" t="s">
        <v>22</v>
      </c>
      <c r="K25" s="51" t="s">
        <v>42</v>
      </c>
      <c r="L25" s="65"/>
      <c r="M25" s="36"/>
      <c r="N25" s="36"/>
      <c r="O25" s="64"/>
    </row>
    <row r="26" s="1" customFormat="1" ht="18" customHeight="1" spans="1:15">
      <c r="A26" s="22">
        <v>42795</v>
      </c>
      <c r="B26" s="17">
        <f t="shared" si="2"/>
        <v>88154.55</v>
      </c>
      <c r="C26" s="37"/>
      <c r="D26" s="38"/>
      <c r="E26" s="39"/>
      <c r="F26" s="17">
        <f t="shared" si="3"/>
        <v>0</v>
      </c>
      <c r="G26" s="41">
        <v>88154.55</v>
      </c>
      <c r="H26" s="22">
        <v>42795</v>
      </c>
      <c r="I26" s="15">
        <v>88154.55</v>
      </c>
      <c r="J26" s="51" t="s">
        <v>22</v>
      </c>
      <c r="K26" s="51" t="s">
        <v>44</v>
      </c>
      <c r="L26" s="65"/>
      <c r="M26" s="36"/>
      <c r="N26" s="36"/>
      <c r="O26" s="64"/>
    </row>
    <row r="27" s="1" customFormat="1" ht="18" customHeight="1" spans="1:15">
      <c r="A27" s="22">
        <v>42795</v>
      </c>
      <c r="B27" s="17">
        <f t="shared" si="2"/>
        <v>1674936.45</v>
      </c>
      <c r="C27" s="37"/>
      <c r="D27" s="38"/>
      <c r="E27" s="39"/>
      <c r="F27" s="17">
        <f t="shared" si="3"/>
        <v>0</v>
      </c>
      <c r="G27" s="41">
        <v>1674936.45</v>
      </c>
      <c r="H27" s="22">
        <v>42795</v>
      </c>
      <c r="I27" s="15">
        <v>1674936.45</v>
      </c>
      <c r="J27" s="51" t="s">
        <v>22</v>
      </c>
      <c r="K27" s="51" t="s">
        <v>42</v>
      </c>
      <c r="L27" s="65"/>
      <c r="M27" s="36"/>
      <c r="N27" s="36"/>
      <c r="O27" s="64"/>
    </row>
    <row r="28" s="1" customFormat="1" ht="18" customHeight="1" spans="1:15">
      <c r="A28" s="42"/>
      <c r="B28" s="17">
        <f t="shared" si="2"/>
        <v>0</v>
      </c>
      <c r="C28" s="37"/>
      <c r="D28" s="38"/>
      <c r="E28" s="39"/>
      <c r="F28" s="17">
        <f t="shared" si="3"/>
        <v>0</v>
      </c>
      <c r="G28" s="27"/>
      <c r="H28" s="22"/>
      <c r="I28" s="23"/>
      <c r="J28" s="51"/>
      <c r="K28" s="65"/>
      <c r="L28" s="64"/>
      <c r="M28" s="36"/>
      <c r="N28" s="36"/>
      <c r="O28" s="64"/>
    </row>
    <row r="29" s="1" customFormat="1" ht="18" customHeight="1" spans="1:15">
      <c r="A29" s="42"/>
      <c r="B29" s="17">
        <f t="shared" si="2"/>
        <v>0</v>
      </c>
      <c r="C29" s="37"/>
      <c r="D29" s="38"/>
      <c r="E29" s="39"/>
      <c r="F29" s="17">
        <f t="shared" si="3"/>
        <v>0</v>
      </c>
      <c r="G29" s="27"/>
      <c r="H29" s="22"/>
      <c r="I29" s="23"/>
      <c r="J29" s="51"/>
      <c r="K29" s="65"/>
      <c r="L29" s="64"/>
      <c r="M29" s="36"/>
      <c r="N29" s="36"/>
      <c r="O29" s="64"/>
    </row>
    <row r="30" s="1" customFormat="1" ht="18" customHeight="1" spans="1:15">
      <c r="A30" s="42"/>
      <c r="B30" s="17">
        <f t="shared" si="2"/>
        <v>0</v>
      </c>
      <c r="C30" s="37"/>
      <c r="D30" s="38"/>
      <c r="E30" s="39"/>
      <c r="F30" s="17">
        <f t="shared" si="3"/>
        <v>0</v>
      </c>
      <c r="G30" s="27"/>
      <c r="H30" s="22"/>
      <c r="I30" s="23"/>
      <c r="J30" s="51"/>
      <c r="K30" s="65"/>
      <c r="L30" s="64"/>
      <c r="M30" s="36"/>
      <c r="N30" s="36"/>
      <c r="O30" s="64"/>
    </row>
    <row r="31" s="1" customFormat="1" ht="18" customHeight="1" spans="1:15">
      <c r="A31" s="42"/>
      <c r="B31" s="17">
        <f t="shared" si="2"/>
        <v>0</v>
      </c>
      <c r="C31" s="37"/>
      <c r="D31" s="38"/>
      <c r="E31" s="39"/>
      <c r="F31" s="17">
        <f t="shared" si="3"/>
        <v>0</v>
      </c>
      <c r="G31" s="27"/>
      <c r="H31" s="22"/>
      <c r="I31" s="23"/>
      <c r="J31" s="51"/>
      <c r="K31" s="65"/>
      <c r="L31" s="64"/>
      <c r="M31" s="36"/>
      <c r="N31" s="36"/>
      <c r="O31" s="64"/>
    </row>
    <row r="32" s="1" customFormat="1" ht="18" customHeight="1" spans="1:15">
      <c r="A32" s="42"/>
      <c r="B32" s="17">
        <f t="shared" si="2"/>
        <v>0</v>
      </c>
      <c r="C32" s="37"/>
      <c r="D32" s="38"/>
      <c r="E32" s="39"/>
      <c r="F32" s="17">
        <f t="shared" si="3"/>
        <v>0</v>
      </c>
      <c r="G32" s="27"/>
      <c r="H32" s="22"/>
      <c r="I32" s="23"/>
      <c r="J32" s="51"/>
      <c r="K32" s="65"/>
      <c r="L32" s="64"/>
      <c r="M32" s="36"/>
      <c r="N32" s="36"/>
      <c r="O32" s="64"/>
    </row>
    <row r="33" s="1" customFormat="1" ht="18" customHeight="1" spans="1:15">
      <c r="A33" s="42"/>
      <c r="B33" s="17"/>
      <c r="C33" s="37"/>
      <c r="D33" s="38"/>
      <c r="E33" s="39"/>
      <c r="F33" s="17"/>
      <c r="G33" s="27"/>
      <c r="H33" s="22"/>
      <c r="I33" s="23"/>
      <c r="J33" s="51"/>
      <c r="K33" s="65"/>
      <c r="L33" s="64"/>
      <c r="M33" s="36"/>
      <c r="N33" s="36"/>
      <c r="O33" s="64"/>
    </row>
    <row r="34" s="1" customFormat="1" ht="18" customHeight="1" spans="1:15">
      <c r="A34" s="42"/>
      <c r="B34" s="17"/>
      <c r="C34" s="37"/>
      <c r="D34" s="38"/>
      <c r="E34" s="39"/>
      <c r="F34" s="17"/>
      <c r="G34" s="27"/>
      <c r="H34" s="22"/>
      <c r="I34" s="23"/>
      <c r="J34" s="51"/>
      <c r="K34" s="65"/>
      <c r="L34" s="64"/>
      <c r="M34" s="36"/>
      <c r="N34" s="36"/>
      <c r="O34" s="64"/>
    </row>
    <row r="35" s="1" customFormat="1" ht="18" customHeight="1" spans="1:15">
      <c r="A35" s="42"/>
      <c r="B35" s="17"/>
      <c r="C35" s="37"/>
      <c r="D35" s="38"/>
      <c r="E35" s="39"/>
      <c r="F35" s="17"/>
      <c r="G35" s="27"/>
      <c r="H35" s="22"/>
      <c r="I35" s="23"/>
      <c r="J35" s="51"/>
      <c r="K35" s="65"/>
      <c r="L35" s="64"/>
      <c r="M35" s="36"/>
      <c r="N35" s="36"/>
      <c r="O35" s="64"/>
    </row>
    <row r="36" s="1" customFormat="1" ht="18" customHeight="1" spans="1:15">
      <c r="A36" s="42"/>
      <c r="B36" s="17"/>
      <c r="C36" s="37"/>
      <c r="D36" s="38"/>
      <c r="E36" s="39"/>
      <c r="F36" s="17"/>
      <c r="G36" s="27"/>
      <c r="H36" s="22"/>
      <c r="I36" s="23"/>
      <c r="J36" s="51"/>
      <c r="K36" s="65"/>
      <c r="L36" s="64"/>
      <c r="M36" s="36"/>
      <c r="N36" s="36"/>
      <c r="O36" s="64"/>
    </row>
    <row r="37" s="1" customFormat="1" ht="18" customHeight="1" spans="1:15">
      <c r="A37" s="42"/>
      <c r="B37" s="17"/>
      <c r="C37" s="37"/>
      <c r="D37" s="38"/>
      <c r="E37" s="39"/>
      <c r="F37" s="17"/>
      <c r="G37" s="27"/>
      <c r="H37" s="22"/>
      <c r="I37" s="23"/>
      <c r="J37" s="51"/>
      <c r="K37" s="65"/>
      <c r="L37" s="64"/>
      <c r="M37" s="36"/>
      <c r="N37" s="36"/>
      <c r="O37" s="64"/>
    </row>
    <row r="38" s="1" customFormat="1" ht="18" customHeight="1" spans="1:15">
      <c r="A38" s="42"/>
      <c r="B38" s="17"/>
      <c r="C38" s="37"/>
      <c r="D38" s="38"/>
      <c r="E38" s="39"/>
      <c r="F38" s="17"/>
      <c r="G38" s="27"/>
      <c r="H38" s="22"/>
      <c r="I38" s="23"/>
      <c r="J38" s="51"/>
      <c r="K38" s="65"/>
      <c r="L38" s="64"/>
      <c r="M38" s="36"/>
      <c r="N38" s="36"/>
      <c r="O38" s="64"/>
    </row>
    <row r="39" s="1" customFormat="1" ht="18" customHeight="1" spans="1:15">
      <c r="A39" s="42"/>
      <c r="B39" s="17"/>
      <c r="C39" s="37"/>
      <c r="D39" s="38"/>
      <c r="E39" s="39"/>
      <c r="F39" s="17"/>
      <c r="G39" s="27"/>
      <c r="H39" s="22"/>
      <c r="I39" s="23"/>
      <c r="J39" s="51"/>
      <c r="K39" s="65"/>
      <c r="L39" s="64"/>
      <c r="M39" s="36"/>
      <c r="N39" s="36"/>
      <c r="O39" s="64"/>
    </row>
    <row r="40" s="1" customFormat="1" ht="18" customHeight="1" spans="1:15">
      <c r="A40" s="42"/>
      <c r="B40" s="17"/>
      <c r="C40" s="37"/>
      <c r="D40" s="38"/>
      <c r="E40" s="39"/>
      <c r="F40" s="17"/>
      <c r="G40" s="27"/>
      <c r="H40" s="22"/>
      <c r="I40" s="23"/>
      <c r="J40" s="51"/>
      <c r="K40" s="65"/>
      <c r="L40" s="64"/>
      <c r="M40" s="36"/>
      <c r="N40" s="36"/>
      <c r="O40" s="64"/>
    </row>
    <row r="41" s="1" customFormat="1" ht="18" customHeight="1" spans="1:15">
      <c r="A41" s="42"/>
      <c r="B41" s="17"/>
      <c r="C41" s="37"/>
      <c r="D41" s="38"/>
      <c r="E41" s="39"/>
      <c r="F41" s="17"/>
      <c r="G41" s="27"/>
      <c r="H41" s="22"/>
      <c r="I41" s="23"/>
      <c r="J41" s="51"/>
      <c r="K41" s="65"/>
      <c r="L41" s="64"/>
      <c r="M41" s="36"/>
      <c r="N41" s="36"/>
      <c r="O41" s="64"/>
    </row>
    <row r="42" s="1" customFormat="1" ht="18" customHeight="1" spans="1:15">
      <c r="A42" s="42"/>
      <c r="B42" s="17"/>
      <c r="C42" s="37"/>
      <c r="D42" s="38"/>
      <c r="E42" s="39"/>
      <c r="F42" s="17"/>
      <c r="G42" s="27"/>
      <c r="H42" s="22"/>
      <c r="I42" s="23"/>
      <c r="J42" s="51"/>
      <c r="K42" s="65"/>
      <c r="L42" s="64"/>
      <c r="M42" s="36"/>
      <c r="N42" s="36"/>
      <c r="O42" s="64"/>
    </row>
    <row r="43" s="1" customFormat="1" ht="18" customHeight="1" spans="1:15">
      <c r="A43" s="42"/>
      <c r="B43" s="17"/>
      <c r="C43" s="37"/>
      <c r="D43" s="38"/>
      <c r="E43" s="39"/>
      <c r="F43" s="17"/>
      <c r="G43" s="27"/>
      <c r="H43" s="22"/>
      <c r="I43" s="23"/>
      <c r="J43" s="51"/>
      <c r="K43" s="65"/>
      <c r="L43" s="64"/>
      <c r="M43" s="36"/>
      <c r="N43" s="36"/>
      <c r="O43" s="64"/>
    </row>
    <row r="44" s="1" customFormat="1" ht="18" customHeight="1" spans="1:15">
      <c r="A44" s="42"/>
      <c r="B44" s="17"/>
      <c r="C44" s="37"/>
      <c r="D44" s="38"/>
      <c r="E44" s="39"/>
      <c r="F44" s="17"/>
      <c r="G44" s="27"/>
      <c r="H44" s="22"/>
      <c r="I44" s="66">
        <v>1100</v>
      </c>
      <c r="J44" s="62"/>
      <c r="K44" s="67" t="s">
        <v>47</v>
      </c>
      <c r="L44" s="68"/>
      <c r="M44" s="68"/>
      <c r="N44" s="68"/>
      <c r="O44" s="69"/>
    </row>
    <row r="45" s="1" customFormat="1" ht="18" customHeight="1" spans="1:15">
      <c r="A45" s="42"/>
      <c r="B45" s="17">
        <f>ROUND(G45/(1+E45),2)</f>
        <v>0</v>
      </c>
      <c r="C45" s="37"/>
      <c r="D45" s="38"/>
      <c r="E45" s="39"/>
      <c r="F45" s="17">
        <f>ROUND(G45/(1+E45)*E45,2)</f>
        <v>0</v>
      </c>
      <c r="G45" s="27"/>
      <c r="H45" s="22"/>
      <c r="I45" s="66">
        <v>3262.2209592233</v>
      </c>
      <c r="J45" s="62" t="s">
        <v>22</v>
      </c>
      <c r="K45" s="70" t="s">
        <v>48</v>
      </c>
      <c r="L45" s="64"/>
      <c r="M45" s="36"/>
      <c r="N45" s="36"/>
      <c r="O45" s="64"/>
    </row>
    <row r="46" s="1" customFormat="1" ht="18" customHeight="1" spans="1:15">
      <c r="A46" s="42"/>
      <c r="B46" s="17">
        <f>ROUND(G46/(1+E46),2)</f>
        <v>0</v>
      </c>
      <c r="C46" s="37"/>
      <c r="D46" s="38"/>
      <c r="E46" s="39"/>
      <c r="F46" s="17">
        <f>ROUND(G46/(1+E46)*E46,2)</f>
        <v>0</v>
      </c>
      <c r="G46" s="27"/>
      <c r="H46" s="22" t="s">
        <v>49</v>
      </c>
      <c r="I46" s="15">
        <v>1952.7</v>
      </c>
      <c r="J46" s="51" t="s">
        <v>22</v>
      </c>
      <c r="K46" s="38" t="s">
        <v>50</v>
      </c>
      <c r="L46" s="36" t="s">
        <v>50</v>
      </c>
      <c r="M46" s="36"/>
      <c r="N46" s="36"/>
      <c r="O46" s="64"/>
    </row>
    <row r="47" s="1" customFormat="1" ht="18" customHeight="1" spans="1:15">
      <c r="A47" s="42"/>
      <c r="B47" s="17">
        <f>ROUND(G47/(1+E47),2)</f>
        <v>18075.16</v>
      </c>
      <c r="C47" s="37"/>
      <c r="D47" s="38"/>
      <c r="E47" s="39"/>
      <c r="F47" s="17">
        <f>ROUND(G47/(1+E47)*E47,2)</f>
        <v>0</v>
      </c>
      <c r="G47" s="41">
        <v>18075.16</v>
      </c>
      <c r="H47" s="22" t="s">
        <v>49</v>
      </c>
      <c r="I47" s="15">
        <v>18075.16</v>
      </c>
      <c r="J47" s="51" t="s">
        <v>22</v>
      </c>
      <c r="K47" s="38" t="s">
        <v>51</v>
      </c>
      <c r="L47" s="36" t="s">
        <v>50</v>
      </c>
      <c r="M47" s="36"/>
      <c r="N47" s="36"/>
      <c r="O47" s="64"/>
    </row>
    <row r="48" s="1" customFormat="1" ht="18" customHeight="1" spans="1:15">
      <c r="A48" s="42"/>
      <c r="B48" s="17">
        <f>ROUND(G48/(1+E48),2)</f>
        <v>112104.2</v>
      </c>
      <c r="C48" s="37"/>
      <c r="D48" s="38"/>
      <c r="E48" s="39"/>
      <c r="F48" s="17">
        <f>ROUND(G48/(1+E48)*E48,2)</f>
        <v>0</v>
      </c>
      <c r="G48" s="41">
        <v>112104.2</v>
      </c>
      <c r="H48" s="22" t="s">
        <v>45</v>
      </c>
      <c r="I48" s="15">
        <v>112104.2</v>
      </c>
      <c r="J48" s="51" t="s">
        <v>22</v>
      </c>
      <c r="K48" s="38" t="s">
        <v>51</v>
      </c>
      <c r="L48" s="36" t="s">
        <v>50</v>
      </c>
      <c r="M48" s="36"/>
      <c r="N48" s="36"/>
      <c r="O48" s="64"/>
    </row>
    <row r="49" ht="18" customHeight="1" spans="1:15">
      <c r="A49" s="31" t="s">
        <v>27</v>
      </c>
      <c r="B49" s="30">
        <f>SUM(B20:B48)</f>
        <v>5044508.3</v>
      </c>
      <c r="C49" s="31"/>
      <c r="D49" s="43"/>
      <c r="E49" s="43"/>
      <c r="F49" s="33">
        <f>SUM(F20:F48)</f>
        <v>0</v>
      </c>
      <c r="G49" s="44">
        <f>SUM(G20:G48)</f>
        <v>5044508.3</v>
      </c>
      <c r="H49" s="45"/>
      <c r="I49" s="32">
        <f>SUM(I20:I48)</f>
        <v>5050823.22095922</v>
      </c>
      <c r="J49" s="71"/>
      <c r="K49" s="43"/>
      <c r="L49" s="34"/>
      <c r="M49" s="51"/>
      <c r="N49" s="51"/>
      <c r="O49" s="34"/>
    </row>
    <row r="50" ht="18" customHeight="1" spans="1:14">
      <c r="A50" s="46" t="s">
        <v>52</v>
      </c>
      <c r="B50" s="47">
        <f>B17</f>
        <v>5636148.93203884</v>
      </c>
      <c r="C50" s="46"/>
      <c r="D50" s="48"/>
      <c r="E50" s="48"/>
      <c r="F50" s="47"/>
      <c r="G50" s="47">
        <f>G17-G49</f>
        <v>1066263.7</v>
      </c>
      <c r="H50" s="21" t="s">
        <v>53</v>
      </c>
      <c r="I50" s="32">
        <f>I17-I49</f>
        <v>395637.779040777</v>
      </c>
      <c r="J50" s="6"/>
      <c r="K50" s="72"/>
      <c r="M50" s="73"/>
      <c r="N50" s="73"/>
    </row>
    <row r="51" ht="18" customHeight="1" spans="1:14">
      <c r="A51" s="46" t="s">
        <v>54</v>
      </c>
      <c r="B51" s="47">
        <f>B50-B49</f>
        <v>591640.632038836</v>
      </c>
      <c r="C51" s="46"/>
      <c r="D51" s="48"/>
      <c r="E51" s="48"/>
      <c r="F51" s="47"/>
      <c r="G51" s="47"/>
      <c r="H51" s="49"/>
      <c r="I51" s="47"/>
      <c r="J51" s="6"/>
      <c r="K51" s="72"/>
      <c r="M51" s="73"/>
      <c r="N51" s="73"/>
    </row>
    <row r="52" ht="18" customHeight="1" spans="1:3">
      <c r="A52" s="2" t="s">
        <v>55</v>
      </c>
      <c r="C52" s="2"/>
    </row>
    <row r="53" ht="18" customHeight="1" spans="1:7">
      <c r="A53" s="21" t="s">
        <v>56</v>
      </c>
      <c r="B53" s="20" t="s">
        <v>57</v>
      </c>
      <c r="C53" s="34"/>
      <c r="D53" s="21" t="s">
        <v>56</v>
      </c>
      <c r="E53" s="19" t="s">
        <v>16</v>
      </c>
      <c r="F53" s="50" t="s">
        <v>57</v>
      </c>
      <c r="G53" s="15" t="s">
        <v>58</v>
      </c>
    </row>
    <row r="54" ht="18" customHeight="1" spans="1:7">
      <c r="A54" s="34" t="s">
        <v>59</v>
      </c>
      <c r="B54" s="17">
        <f>(B50-B49)*0.25</f>
        <v>147910.158009709</v>
      </c>
      <c r="C54" s="34"/>
      <c r="D54" s="22" t="s">
        <v>60</v>
      </c>
      <c r="E54" s="51" t="s">
        <v>61</v>
      </c>
      <c r="F54" s="52">
        <f>F17-F49</f>
        <v>0</v>
      </c>
      <c r="G54" s="15"/>
    </row>
    <row r="55" ht="18" customHeight="1" spans="1:7">
      <c r="A55" s="34" t="s">
        <v>62</v>
      </c>
      <c r="B55" s="53"/>
      <c r="C55" s="34"/>
      <c r="D55" s="22" t="s">
        <v>63</v>
      </c>
      <c r="E55" s="13">
        <v>0.05</v>
      </c>
      <c r="F55" s="54">
        <f>F54*E55</f>
        <v>0</v>
      </c>
      <c r="G55" s="15"/>
    </row>
    <row r="56" ht="18" customHeight="1" spans="1:7">
      <c r="A56" s="34" t="s">
        <v>64</v>
      </c>
      <c r="B56" s="53"/>
      <c r="C56" s="34"/>
      <c r="D56" s="22" t="s">
        <v>65</v>
      </c>
      <c r="E56" s="13">
        <v>0.03</v>
      </c>
      <c r="F56" s="54">
        <f>F54*E56</f>
        <v>0</v>
      </c>
      <c r="G56" s="15"/>
    </row>
    <row r="57" ht="18" customHeight="1" spans="1:7">
      <c r="A57" s="34"/>
      <c r="B57" s="23"/>
      <c r="C57" s="34"/>
      <c r="D57" s="22" t="s">
        <v>66</v>
      </c>
      <c r="E57" s="13">
        <v>0.02</v>
      </c>
      <c r="F57" s="54">
        <f>F54*E57</f>
        <v>0</v>
      </c>
      <c r="G57" s="15"/>
    </row>
    <row r="58" ht="18" customHeight="1" spans="1:7">
      <c r="A58" s="29" t="s">
        <v>67</v>
      </c>
      <c r="B58" s="30">
        <f>SUM(B54:B57)</f>
        <v>147910.158009709</v>
      </c>
      <c r="C58" s="34"/>
      <c r="D58" s="35" t="s">
        <v>67</v>
      </c>
      <c r="E58" s="35"/>
      <c r="F58" s="55">
        <f>SUM(F54:F57)</f>
        <v>0</v>
      </c>
      <c r="G58" s="15"/>
    </row>
    <row r="59" ht="18" customHeight="1" spans="3:7">
      <c r="C59" s="2"/>
      <c r="D59" s="13" t="s">
        <v>62</v>
      </c>
      <c r="E59" s="56">
        <v>0.0003</v>
      </c>
      <c r="F59" s="54">
        <f>G17*E59</f>
        <v>1833.2316</v>
      </c>
      <c r="G59" s="15"/>
    </row>
    <row r="60" ht="18" customHeight="1" spans="3:7">
      <c r="C60" s="2"/>
      <c r="D60" s="13" t="s">
        <v>64</v>
      </c>
      <c r="E60" s="56">
        <v>0.0006</v>
      </c>
      <c r="F60" s="54">
        <f>E60*B17</f>
        <v>3381.6893592233</v>
      </c>
      <c r="G60" s="15"/>
    </row>
    <row r="61" ht="18" customHeight="1" spans="3:7">
      <c r="C61" s="2"/>
      <c r="D61" s="19" t="s">
        <v>67</v>
      </c>
      <c r="E61" s="57"/>
      <c r="F61" s="50">
        <f>F60+F59</f>
        <v>5214.9209592233</v>
      </c>
      <c r="G61" s="15">
        <f>F61-I46</f>
        <v>3262.2209592233</v>
      </c>
    </row>
    <row r="62" ht="18" customHeight="1" spans="3:7">
      <c r="C62" s="2"/>
      <c r="D62" s="19" t="s">
        <v>27</v>
      </c>
      <c r="E62" s="19"/>
      <c r="F62" s="50">
        <f>F58+F61</f>
        <v>5214.9209592233</v>
      </c>
      <c r="G62" s="15"/>
    </row>
    <row r="63" ht="18" customHeight="1" spans="3:7">
      <c r="C63" s="2"/>
      <c r="D63" s="31" t="s">
        <v>59</v>
      </c>
      <c r="E63" s="43">
        <v>0</v>
      </c>
      <c r="F63" s="44">
        <v>0</v>
      </c>
      <c r="G63" s="15"/>
    </row>
    <row r="64" ht="18" customHeight="1" spans="3:7">
      <c r="C64" s="2"/>
      <c r="D64" s="11" t="s">
        <v>68</v>
      </c>
      <c r="E64" s="11">
        <v>0.02</v>
      </c>
      <c r="F64" s="23">
        <f>D2*E64</f>
        <v>130179.36</v>
      </c>
      <c r="G64" s="15">
        <f>F64-I48-I47</f>
        <v>0</v>
      </c>
    </row>
    <row r="65" ht="18" customHeight="1" spans="3:3">
      <c r="C65" s="2"/>
    </row>
    <row r="66" ht="18" customHeight="1" spans="3:3">
      <c r="C66" s="2"/>
    </row>
    <row r="67" spans="3:3">
      <c r="C67" s="2"/>
    </row>
    <row r="68" spans="3:3">
      <c r="C68" s="2"/>
    </row>
    <row r="69" spans="3:3">
      <c r="C69" s="2"/>
    </row>
    <row r="70" spans="3:3">
      <c r="C70" s="2"/>
    </row>
    <row r="71" spans="3:3">
      <c r="C71" s="2"/>
    </row>
    <row r="72" spans="3:3">
      <c r="C72" s="2"/>
    </row>
    <row r="73" spans="3:3">
      <c r="C73" s="2"/>
    </row>
    <row r="74" spans="3:3">
      <c r="C74" s="2"/>
    </row>
    <row r="75" spans="3:3">
      <c r="C75" s="2"/>
    </row>
    <row r="76" spans="3:3">
      <c r="C76" s="2"/>
    </row>
    <row r="77" spans="3:3">
      <c r="C77" s="2"/>
    </row>
    <row r="78" spans="3:3">
      <c r="C78" s="2"/>
    </row>
    <row r="79" spans="3:3">
      <c r="C79" s="2"/>
    </row>
    <row r="80" spans="3:3">
      <c r="C80" s="2"/>
    </row>
    <row r="81" spans="3:3">
      <c r="C81" s="2"/>
    </row>
    <row r="82" spans="3:3">
      <c r="C82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若脂含梅</cp:lastModifiedBy>
  <dcterms:created xsi:type="dcterms:W3CDTF">2016-07-12T06:03:00Z</dcterms:created>
  <cp:lastPrinted>2016-11-23T10:22:00Z</cp:lastPrinted>
  <dcterms:modified xsi:type="dcterms:W3CDTF">2021-10-15T05:29:38Z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ICV">
    <vt:lpwstr>A45155C273E44D23B0F035F1A113352B</vt:lpwstr>
  </property>
</Properties>
</file>