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1940"/>
  </bookViews>
  <sheets>
    <sheet name="岳西县2013年国省" sheetId="7" r:id="rId1"/>
  </sheets>
  <calcPr calcId="144525"/>
</workbook>
</file>

<file path=xl/calcChain.xml><?xml version="1.0" encoding="utf-8"?>
<calcChain xmlns="http://schemas.openxmlformats.org/spreadsheetml/2006/main">
  <c r="F24" i="7" l="1"/>
  <c r="B24" i="7"/>
  <c r="B8" i="7"/>
  <c r="D8" i="7"/>
  <c r="F8" i="7"/>
  <c r="B9" i="7"/>
  <c r="D9" i="7"/>
  <c r="F9" i="7"/>
  <c r="B10" i="7"/>
  <c r="D10" i="7"/>
  <c r="F10" i="7"/>
  <c r="B11" i="7"/>
  <c r="D11" i="7"/>
  <c r="F11" i="7"/>
  <c r="B12" i="7"/>
  <c r="D12" i="7"/>
  <c r="F12" i="7"/>
  <c r="B13" i="7"/>
  <c r="D13" i="7"/>
  <c r="F13" i="7"/>
  <c r="B14" i="7"/>
  <c r="D14" i="7"/>
  <c r="F14" i="7"/>
  <c r="B15" i="7"/>
  <c r="G70" i="7" s="1"/>
  <c r="G71" i="7" s="1"/>
  <c r="D15" i="7"/>
  <c r="F15" i="7"/>
  <c r="B16" i="7"/>
  <c r="D16" i="7"/>
  <c r="F16" i="7"/>
  <c r="B26" i="7"/>
  <c r="F26" i="7"/>
  <c r="B27" i="7"/>
  <c r="F27" i="7"/>
  <c r="B28" i="7"/>
  <c r="B60" i="7" s="1"/>
  <c r="F28" i="7"/>
  <c r="F60" i="7" s="1"/>
  <c r="B29" i="7"/>
  <c r="F29" i="7"/>
  <c r="B30" i="7"/>
  <c r="F30" i="7"/>
  <c r="B31" i="7"/>
  <c r="F31" i="7"/>
  <c r="B32" i="7"/>
  <c r="F32" i="7"/>
  <c r="B33" i="7"/>
  <c r="F33" i="7"/>
  <c r="B34" i="7"/>
  <c r="F34" i="7"/>
  <c r="B35" i="7"/>
  <c r="F35" i="7"/>
  <c r="B36" i="7"/>
  <c r="F36" i="7"/>
  <c r="B37" i="7"/>
  <c r="F37" i="7"/>
  <c r="B38" i="7"/>
  <c r="F38" i="7"/>
  <c r="B39" i="7"/>
  <c r="F39" i="7"/>
  <c r="B40" i="7"/>
  <c r="F40" i="7"/>
  <c r="B41" i="7"/>
  <c r="F41" i="7"/>
  <c r="B42" i="7"/>
  <c r="F42" i="7"/>
  <c r="B43" i="7"/>
  <c r="F43" i="7"/>
  <c r="B44" i="7"/>
  <c r="F44" i="7"/>
  <c r="B45" i="7"/>
  <c r="F45" i="7"/>
  <c r="B46" i="7"/>
  <c r="F46" i="7"/>
  <c r="B47" i="7"/>
  <c r="F47" i="7"/>
  <c r="B48" i="7"/>
  <c r="F48" i="7"/>
  <c r="B49" i="7"/>
  <c r="F49" i="7"/>
  <c r="B50" i="7"/>
  <c r="F50" i="7"/>
  <c r="B51" i="7"/>
  <c r="F51" i="7"/>
  <c r="B52" i="7"/>
  <c r="F52" i="7"/>
  <c r="B53" i="7"/>
  <c r="F53" i="7"/>
  <c r="B54" i="7"/>
  <c r="F54" i="7"/>
  <c r="B55" i="7"/>
  <c r="F55" i="7"/>
  <c r="B56" i="7"/>
  <c r="F56" i="7"/>
  <c r="B57" i="7"/>
  <c r="F57" i="7"/>
  <c r="B58" i="7"/>
  <c r="F58" i="7"/>
  <c r="B59" i="7"/>
  <c r="F59" i="7"/>
  <c r="G69" i="7"/>
  <c r="B65" i="7"/>
  <c r="I60" i="7"/>
  <c r="G60" i="7"/>
  <c r="F25" i="7"/>
  <c r="B25" i="7"/>
  <c r="F23" i="7"/>
  <c r="B23" i="7"/>
  <c r="F22" i="7"/>
  <c r="B22" i="7"/>
  <c r="F21" i="7"/>
  <c r="B21" i="7"/>
  <c r="I18" i="7"/>
  <c r="G18" i="7"/>
  <c r="F17" i="7"/>
  <c r="D17" i="7"/>
  <c r="B17" i="7"/>
  <c r="F7" i="7"/>
  <c r="D7" i="7"/>
  <c r="B7" i="7"/>
  <c r="B66" i="7" s="1"/>
  <c r="I61" i="7" l="1"/>
  <c r="G61" i="7"/>
  <c r="F18" i="7"/>
  <c r="F64" i="7" s="1"/>
  <c r="D18" i="7"/>
  <c r="B18" i="7"/>
  <c r="F70" i="7" s="1"/>
  <c r="F69" i="7"/>
  <c r="F71" i="7" s="1"/>
  <c r="B64" i="7"/>
  <c r="B68" i="7" s="1"/>
  <c r="B61" i="7"/>
  <c r="G64" i="7" l="1"/>
  <c r="G66" i="7" s="1"/>
  <c r="G67" i="7"/>
  <c r="G65" i="7"/>
  <c r="F65" i="7"/>
  <c r="F66" i="7"/>
  <c r="F67" i="7"/>
  <c r="F68" i="7" l="1"/>
  <c r="F72" i="7" s="1"/>
  <c r="G68" i="7"/>
</calcChain>
</file>

<file path=xl/comments1.xml><?xml version="1.0" encoding="utf-8"?>
<comments xmlns="http://schemas.openxmlformats.org/spreadsheetml/2006/main">
  <authors>
    <author>cw05</author>
  </authors>
  <commentList>
    <comment ref="A65" authorId="0">
      <text>
        <r>
          <rPr>
            <b/>
            <sz val="9"/>
            <rFont val="宋体"/>
            <family val="3"/>
            <charset val="134"/>
          </rPr>
          <t>cw05:</t>
        </r>
        <r>
          <rPr>
            <sz val="9"/>
            <rFont val="宋体"/>
            <family val="3"/>
            <charset val="134"/>
          </rPr>
          <t xml:space="preserve">
当地未缴，本地代扣代缴，含税价*0.0003。</t>
        </r>
      </text>
    </comment>
    <comment ref="A66" authorId="0">
      <text>
        <r>
          <rPr>
            <b/>
            <sz val="9"/>
            <rFont val="宋体"/>
            <family val="3"/>
            <charset val="134"/>
          </rPr>
          <t>cw05:</t>
        </r>
        <r>
          <rPr>
            <sz val="9"/>
            <rFont val="宋体"/>
            <family val="3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<sst xmlns="http://schemas.openxmlformats.org/spreadsheetml/2006/main" count="166" uniqueCount="81">
  <si>
    <t>C173  岳西县2013年国省道升级改造工程2标段</t>
  </si>
  <si>
    <t>中标日期</t>
  </si>
  <si>
    <t>汪国宏13866001755</t>
  </si>
  <si>
    <t>岳西县国省道升级改造工程前期工作领导小组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</si>
  <si>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</si>
  <si>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</si>
  <si>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</si>
  <si>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</si>
  <si>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</si>
  <si>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</si>
  <si>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</si>
  <si>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</si>
  <si>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</si>
  <si>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</si>
  <si>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</si>
  <si>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</si>
  <si>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</si>
  <si>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</si>
  <si>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</si>
  <si>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</si>
  <si>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</si>
  <si>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</si>
  <si>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</si>
  <si>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</si>
  <si>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</si>
  <si>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</si>
  <si>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</si>
  <si>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</si>
  <si>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</si>
  <si>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</si>
  <si>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</si>
  <si>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</si>
  <si>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2015-2-</t>
  </si>
  <si>
    <t>徽行</t>
  </si>
  <si>
    <t>汪国宏</t>
  </si>
  <si>
    <t>2015-6-</t>
  </si>
  <si>
    <t>工程材料损坏，保险赔偿</t>
  </si>
  <si>
    <t>205-11-</t>
  </si>
  <si>
    <t>2016-2-</t>
  </si>
  <si>
    <t>2016-6-</t>
  </si>
  <si>
    <t>2016-12-</t>
  </si>
  <si>
    <t>2018-2-</t>
  </si>
  <si>
    <t>扣</t>
  </si>
  <si>
    <t>2022.7水利基金、印花税</t>
  </si>
  <si>
    <t>外经证（2022.7.21已核销)</t>
  </si>
  <si>
    <t>8次</t>
  </si>
  <si>
    <t>2017.11.23-24交工验收会何昌宝出场费1000*2+车费1000</t>
  </si>
  <si>
    <t>管理费2%</t>
  </si>
  <si>
    <t>7次</t>
  </si>
  <si>
    <t>120万借款本及利息64000</t>
  </si>
  <si>
    <t>6次</t>
  </si>
  <si>
    <t>外经证</t>
  </si>
  <si>
    <t>5次</t>
  </si>
  <si>
    <t>其他</t>
  </si>
  <si>
    <t>企税</t>
  </si>
  <si>
    <t>4次</t>
  </si>
  <si>
    <t>企税（按税票总额4152685.88*2%计算）</t>
  </si>
  <si>
    <t>2次</t>
  </si>
  <si>
    <t>个税</t>
  </si>
  <si>
    <t>1次</t>
  </si>
  <si>
    <t>陈节庆4次出场+安全培训</t>
  </si>
  <si>
    <t>印</t>
  </si>
  <si>
    <t>应提供成本</t>
  </si>
  <si>
    <t>可支付金额</t>
  </si>
  <si>
    <t>公司代缴税金：</t>
  </si>
  <si>
    <t>税种</t>
  </si>
  <si>
    <t>税额</t>
  </si>
  <si>
    <t>2022.7开票税金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</si>
  <si>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</si>
  <si>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</si>
  <si>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</si>
  <si>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</si>
  <si>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</si>
  <si>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</si>
  <si>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</si>
  <si>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</si>
  <si>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</si>
  <si>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中标价</t>
    <phoneticPr fontId="1" type="noConversion"/>
  </si>
  <si>
    <t>2016.2.1快递费50 + 2016.3.3质检局检查何昌宝到场1000餐300 + 2016.5.17-18省厅检查何昌宝1000*2 + 2016.5.27办理外经证费用500 + 2016.6.29-30两个标报名费400*2 + 2016.7.22-8.21熊伟驻地费26000用品150+2016.11.25快递费50</t>
    <phoneticPr fontId="1" type="noConversion"/>
  </si>
  <si>
    <t>2015-2-</t>
    <phoneticPr fontId="1" type="noConversion"/>
  </si>
  <si>
    <t>2015-6-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</si>
</sst>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yy/m/d;@"/>
    <numFmt numFmtId="177" formatCode="0.00_ "/>
    <numFmt numFmtId="178" formatCode="#,##0.00_ "/>
    <numFmt numFmtId="179" formatCode="yyyy&quot;年&quot;m&quot;月&quot;;@"/>
  </numFmts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rgb="FF333333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3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2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2" fillId="6" borderId="2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5" fillId="6" borderId="0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8" fontId="2" fillId="6" borderId="2" xfId="0" applyNumberFormat="1" applyFont="1" applyFill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177" fontId="2" fillId="6" borderId="0" xfId="0" applyNumberFormat="1" applyFont="1" applyFill="1" applyBorder="1" applyAlignment="1">
      <alignment vertical="center"/>
    </xf>
    <xf numFmtId="10" fontId="2" fillId="6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6" borderId="0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8" fontId="2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center" vertical="center"/>
    </xf>
    <xf numFmtId="43" fontId="1" fillId="5" borderId="2" xfId="1" applyFont="1" applyFill="1" applyBorder="1" applyAlignment="1">
      <alignment horizontal="center" vertical="center"/>
    </xf>
    <xf numFmtId="43" fontId="2" fillId="0" borderId="2" xfId="1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43" fontId="2" fillId="0" borderId="2" xfId="1" applyFont="1" applyFill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Light16"/>
  <colors>
    <mruColors>
      <color rgb="FFFF0000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0"/>
  <sheetViews>
    <sheetView tabSelected="1" topLeftCell="C25" workbookViewId="0">
      <selection activeCell="K34" sqref="K34"/>
    </sheetView>
  </sheetViews>
  <sheetFormatPr defaultColWidth="9" defaultRowHeight="11.25" x14ac:dyDescent="0.15"/>
  <cols>
    <col min="1" max="1" width="10.75" style="54" customWidth="1"/>
    <col min="2" max="2" width="16.375" style="2" customWidth="1"/>
    <col min="3" max="3" width="6" style="59" customWidth="1"/>
    <col min="4" max="4" width="13.375" style="3" customWidth="1"/>
    <col min="5" max="5" width="6" style="3" customWidth="1"/>
    <col min="6" max="6" width="13.125" style="2" customWidth="1"/>
    <col min="7" max="7" width="14.125" style="2" customWidth="1"/>
    <col min="8" max="8" width="9.625" style="3" customWidth="1"/>
    <col min="9" max="9" width="13.875" style="2" customWidth="1"/>
    <col min="10" max="10" width="7" style="4" customWidth="1"/>
    <col min="11" max="11" width="38.5" style="5" customWidth="1"/>
    <col min="12" max="12" width="18.5" style="5" customWidth="1"/>
    <col min="13" max="13" width="18.75" style="5" customWidth="1"/>
    <col min="14" max="14" width="15.125" style="5" customWidth="1"/>
    <col min="15" max="15" width="13.25" style="5" customWidth="1"/>
    <col min="16" max="16" width="14.625" style="5" customWidth="1"/>
    <col min="17" max="16384" width="9" style="5"/>
  </cols>
  <sheetData>
    <row r="1" spans="1:10" ht="21.95" customHeight="1" x14ac:dyDescent="0.15">
      <c r="A1" s="68" t="s">
        <v>0</v>
      </c>
      <c r="B1" s="68"/>
      <c r="C1" s="68"/>
      <c r="D1" s="68"/>
      <c r="E1" s="68"/>
      <c r="F1" s="69"/>
      <c r="G1" s="69"/>
      <c r="H1" s="68"/>
      <c r="I1" s="69"/>
      <c r="J1" s="68"/>
    </row>
    <row r="2" spans="1:10" ht="18" customHeight="1" x14ac:dyDescent="0.15">
      <c r="A2" s="12" t="s">
        <v>1</v>
      </c>
      <c r="B2" s="12">
        <v>41809</v>
      </c>
      <c r="C2" s="7" t="s">
        <v>77</v>
      </c>
      <c r="D2" s="14">
        <v>18211768.57</v>
      </c>
      <c r="E2" s="7"/>
      <c r="F2" s="57" t="s">
        <v>2</v>
      </c>
      <c r="G2" s="53"/>
      <c r="H2" s="70" t="s">
        <v>3</v>
      </c>
      <c r="I2" s="71"/>
      <c r="J2" s="72"/>
    </row>
    <row r="3" spans="1:10" ht="18" customHeight="1" x14ac:dyDescent="0.15">
      <c r="A3" s="12" t="s">
        <v>4</v>
      </c>
      <c r="B3" s="12"/>
      <c r="C3" s="7"/>
      <c r="D3" s="14"/>
      <c r="H3" s="8"/>
      <c r="I3" s="37"/>
      <c r="J3" s="8"/>
    </row>
    <row r="4" spans="1:10" ht="18" customHeight="1" x14ac:dyDescent="0.15">
      <c r="A4" s="61" t="s">
        <v>5</v>
      </c>
      <c r="H4" s="8"/>
      <c r="I4" s="37"/>
      <c r="J4" s="8"/>
    </row>
    <row r="5" spans="1:10" ht="18" customHeight="1" x14ac:dyDescent="0.15">
      <c r="A5" s="73" t="s">
        <v>6</v>
      </c>
      <c r="B5" s="74" t="s">
        <v>7</v>
      </c>
      <c r="C5" s="73" t="s">
        <v>8</v>
      </c>
      <c r="D5" s="73"/>
      <c r="E5" s="73" t="s">
        <v>9</v>
      </c>
      <c r="F5" s="74"/>
      <c r="G5" s="74" t="s">
        <v>10</v>
      </c>
      <c r="H5" s="75" t="s">
        <v>11</v>
      </c>
      <c r="I5" s="74"/>
      <c r="J5" s="75"/>
    </row>
    <row r="6" spans="1:10" ht="18" customHeight="1" x14ac:dyDescent="0.15">
      <c r="A6" s="73"/>
      <c r="B6" s="74"/>
      <c r="C6" s="9" t="s">
        <v>12</v>
      </c>
      <c r="D6" s="9" t="s">
        <v>13</v>
      </c>
      <c r="E6" s="9" t="s">
        <v>12</v>
      </c>
      <c r="F6" s="10" t="s">
        <v>13</v>
      </c>
      <c r="G6" s="74"/>
      <c r="H6" s="11" t="s">
        <v>14</v>
      </c>
      <c r="I6" s="10" t="s">
        <v>15</v>
      </c>
      <c r="J6" s="11" t="s">
        <v>16</v>
      </c>
    </row>
    <row r="7" spans="1:10" ht="18" customHeight="1" x14ac:dyDescent="0.15">
      <c r="A7" s="12" t="s">
        <v>79</v>
      </c>
      <c r="B7" s="6">
        <f t="shared" ref="B7" si="0">G7/(1+C7+E7)</f>
        <v>896832.18446601939</v>
      </c>
      <c r="C7" s="13">
        <v>0.03</v>
      </c>
      <c r="D7" s="14">
        <f t="shared" ref="D7" si="1">G7/(1+E7+C7)*C7</f>
        <v>26904.965533980579</v>
      </c>
      <c r="E7" s="13"/>
      <c r="F7" s="65">
        <f t="shared" ref="F7" si="2">G7/(1+C7+E7)*E7</f>
        <v>0</v>
      </c>
      <c r="G7" s="15">
        <v>923737.15</v>
      </c>
      <c r="H7" s="76">
        <v>42048</v>
      </c>
      <c r="I7" s="23">
        <v>923737.15</v>
      </c>
      <c r="J7" s="38" t="s">
        <v>17</v>
      </c>
    </row>
    <row r="8" spans="1:10" ht="18" customHeight="1" x14ac:dyDescent="0.15">
      <c r="A8" s="12" t="s">
        <v>80</v>
      </c>
      <c r="B8" s="6">
        <f t="shared" ref="B8:B16" si="3">G8/(1+C8+E8)</f>
        <v>2194779.8543689321</v>
      </c>
      <c r="C8" s="13">
        <v>0.03</v>
      </c>
      <c r="D8" s="14">
        <f t="shared" ref="D8:D16" si="4">G8/(1+E8+C8)*C8</f>
        <v>65843.395631067964</v>
      </c>
      <c r="E8" s="13"/>
      <c r="F8" s="65">
        <f t="shared" ref="F8:F16" si="5">G8/(1+C8+E8)*E8</f>
        <v>0</v>
      </c>
      <c r="G8" s="15">
        <v>2260623.25</v>
      </c>
      <c r="H8" s="76">
        <v>42160</v>
      </c>
      <c r="I8" s="23">
        <v>2260623.25</v>
      </c>
      <c r="J8" s="38" t="s">
        <v>17</v>
      </c>
    </row>
    <row r="9" spans="1:10" ht="18" customHeight="1" x14ac:dyDescent="0.15">
      <c r="A9" s="12">
        <v>42319</v>
      </c>
      <c r="B9" s="6">
        <f t="shared" si="3"/>
        <v>1262135.9223300971</v>
      </c>
      <c r="C9" s="13">
        <v>0.03</v>
      </c>
      <c r="D9" s="14">
        <f t="shared" si="4"/>
        <v>37864.077669902908</v>
      </c>
      <c r="E9" s="13"/>
      <c r="F9" s="65">
        <f t="shared" si="5"/>
        <v>0</v>
      </c>
      <c r="G9" s="15">
        <v>1300000</v>
      </c>
      <c r="H9" s="76">
        <v>42313</v>
      </c>
      <c r="I9" s="23">
        <v>3414981.25</v>
      </c>
      <c r="J9" s="38" t="s">
        <v>17</v>
      </c>
    </row>
    <row r="10" spans="1:10" ht="18" customHeight="1" x14ac:dyDescent="0.15">
      <c r="A10" s="12">
        <v>42319</v>
      </c>
      <c r="B10" s="6">
        <f t="shared" si="3"/>
        <v>2426705.13592233</v>
      </c>
      <c r="C10" s="13">
        <v>0.03</v>
      </c>
      <c r="D10" s="14">
        <f t="shared" si="4"/>
        <v>72801.154077669897</v>
      </c>
      <c r="E10" s="13"/>
      <c r="F10" s="65">
        <f t="shared" si="5"/>
        <v>0</v>
      </c>
      <c r="G10" s="15">
        <v>2499506.29</v>
      </c>
      <c r="H10" s="76">
        <v>42402</v>
      </c>
      <c r="I10" s="23">
        <v>7405939.2599999998</v>
      </c>
      <c r="J10" s="38" t="s">
        <v>17</v>
      </c>
    </row>
    <row r="11" spans="1:10" ht="18" customHeight="1" x14ac:dyDescent="0.15">
      <c r="A11" s="12">
        <v>42319</v>
      </c>
      <c r="B11" s="6">
        <f t="shared" si="3"/>
        <v>342892.80582524271</v>
      </c>
      <c r="C11" s="13">
        <v>0.03</v>
      </c>
      <c r="D11" s="14">
        <f t="shared" si="4"/>
        <v>10286.78417475728</v>
      </c>
      <c r="E11" s="13"/>
      <c r="F11" s="65">
        <f t="shared" si="5"/>
        <v>0</v>
      </c>
      <c r="G11" s="15">
        <v>353179.59</v>
      </c>
      <c r="H11" s="76">
        <v>42524</v>
      </c>
      <c r="I11" s="23">
        <v>2776382.74</v>
      </c>
      <c r="J11" s="38" t="s">
        <v>17</v>
      </c>
    </row>
    <row r="12" spans="1:10" ht="18" customHeight="1" x14ac:dyDescent="0.15">
      <c r="A12" s="12">
        <v>42429</v>
      </c>
      <c r="B12" s="6">
        <f t="shared" si="3"/>
        <v>7986989.495145631</v>
      </c>
      <c r="C12" s="13">
        <v>0.03</v>
      </c>
      <c r="D12" s="14">
        <f t="shared" si="4"/>
        <v>239609.68485436891</v>
      </c>
      <c r="E12" s="13"/>
      <c r="F12" s="65">
        <f t="shared" si="5"/>
        <v>0</v>
      </c>
      <c r="G12" s="15">
        <v>8226599.1799999997</v>
      </c>
      <c r="H12" s="76">
        <v>42706</v>
      </c>
      <c r="I12" s="23">
        <v>1979652.64</v>
      </c>
      <c r="J12" s="38" t="s">
        <v>17</v>
      </c>
    </row>
    <row r="13" spans="1:10" ht="18" customHeight="1" x14ac:dyDescent="0.15">
      <c r="A13" s="12">
        <v>42490</v>
      </c>
      <c r="B13" s="6">
        <f t="shared" si="3"/>
        <v>2621359.2233009706</v>
      </c>
      <c r="C13" s="13">
        <v>0.03</v>
      </c>
      <c r="D13" s="14">
        <f t="shared" si="4"/>
        <v>78640.776699029113</v>
      </c>
      <c r="E13" s="13"/>
      <c r="F13" s="65">
        <f t="shared" si="5"/>
        <v>0</v>
      </c>
      <c r="G13" s="15">
        <v>2700000</v>
      </c>
      <c r="H13" s="76">
        <v>43137</v>
      </c>
      <c r="I13" s="23">
        <v>1460769.05</v>
      </c>
      <c r="J13" s="38" t="s">
        <v>17</v>
      </c>
    </row>
    <row r="14" spans="1:10" ht="18" customHeight="1" x14ac:dyDescent="0.15">
      <c r="A14" s="12">
        <v>42521</v>
      </c>
      <c r="B14" s="6">
        <f t="shared" si="3"/>
        <v>373659.90291262139</v>
      </c>
      <c r="C14" s="13">
        <v>0.03</v>
      </c>
      <c r="D14" s="14">
        <f t="shared" si="4"/>
        <v>11209.797087378642</v>
      </c>
      <c r="E14" s="13"/>
      <c r="F14" s="65">
        <f t="shared" si="5"/>
        <v>0</v>
      </c>
      <c r="G14" s="15">
        <v>384869.7</v>
      </c>
      <c r="H14" s="76"/>
      <c r="I14" s="23"/>
      <c r="J14" s="38"/>
    </row>
    <row r="15" spans="1:10" ht="18" customHeight="1" x14ac:dyDescent="0.15">
      <c r="A15" s="12">
        <v>42702</v>
      </c>
      <c r="B15" s="6">
        <f t="shared" si="3"/>
        <v>2135547.621359223</v>
      </c>
      <c r="C15" s="13">
        <v>0.03</v>
      </c>
      <c r="D15" s="14">
        <f t="shared" si="4"/>
        <v>64066.428640776692</v>
      </c>
      <c r="E15" s="13"/>
      <c r="F15" s="65">
        <f t="shared" si="5"/>
        <v>0</v>
      </c>
      <c r="G15" s="15">
        <v>2199614.0499999998</v>
      </c>
      <c r="H15" s="76"/>
      <c r="I15" s="23"/>
      <c r="J15" s="38"/>
    </row>
    <row r="16" spans="1:10" ht="18" customHeight="1" x14ac:dyDescent="0.15">
      <c r="A16" s="12">
        <v>44763</v>
      </c>
      <c r="B16" s="6">
        <f t="shared" si="3"/>
        <v>793895.00970873784</v>
      </c>
      <c r="C16" s="13">
        <v>0.03</v>
      </c>
      <c r="D16" s="14">
        <f t="shared" si="4"/>
        <v>23816.850291262133</v>
      </c>
      <c r="E16" s="13"/>
      <c r="F16" s="65">
        <f t="shared" si="5"/>
        <v>0</v>
      </c>
      <c r="G16" s="15">
        <v>817711.86</v>
      </c>
      <c r="H16" s="76"/>
      <c r="I16" s="23"/>
      <c r="J16" s="38"/>
    </row>
    <row r="17" spans="1:17" ht="18" customHeight="1" x14ac:dyDescent="0.15">
      <c r="A17" s="12"/>
      <c r="B17" s="65">
        <f>G17/(1+C17+E17)</f>
        <v>0</v>
      </c>
      <c r="C17" s="66"/>
      <c r="D17" s="67">
        <f>G17/(1+E17+C17)*C17</f>
        <v>0</v>
      </c>
      <c r="E17" s="13"/>
      <c r="F17" s="65">
        <f>G17/(1+C17+E17)*E17</f>
        <v>0</v>
      </c>
      <c r="G17" s="15"/>
      <c r="H17" s="12"/>
      <c r="I17" s="6"/>
      <c r="J17" s="38"/>
    </row>
    <row r="18" spans="1:17" ht="18" customHeight="1" x14ac:dyDescent="0.15">
      <c r="A18" s="21" t="s">
        <v>18</v>
      </c>
      <c r="B18" s="17">
        <f>SUM(B7:B17)</f>
        <v>21034797.1553398</v>
      </c>
      <c r="C18" s="9"/>
      <c r="D18" s="18">
        <f>SUM(D7:D17)</f>
        <v>631043.91466019419</v>
      </c>
      <c r="E18" s="18"/>
      <c r="F18" s="19">
        <f>SUM(F7:F17)</f>
        <v>0</v>
      </c>
      <c r="G18" s="18">
        <f>SUM(G7:G17)</f>
        <v>21665841.07</v>
      </c>
      <c r="H18" s="20"/>
      <c r="I18" s="18">
        <f>SUM(I7:I17)</f>
        <v>20222085.34</v>
      </c>
      <c r="J18" s="20"/>
    </row>
    <row r="19" spans="1:17" ht="18" customHeight="1" x14ac:dyDescent="0.15">
      <c r="A19" s="61" t="s">
        <v>19</v>
      </c>
      <c r="J19" s="3"/>
      <c r="K19" s="3"/>
      <c r="L19" s="4"/>
    </row>
    <row r="20" spans="1:17" ht="18" customHeight="1" x14ac:dyDescent="0.15">
      <c r="A20" s="21" t="s">
        <v>20</v>
      </c>
      <c r="B20" s="10" t="s">
        <v>21</v>
      </c>
      <c r="C20" s="9" t="s">
        <v>22</v>
      </c>
      <c r="D20" s="9" t="s">
        <v>23</v>
      </c>
      <c r="E20" s="9" t="s">
        <v>12</v>
      </c>
      <c r="F20" s="10" t="s">
        <v>24</v>
      </c>
      <c r="G20" s="10" t="s">
        <v>10</v>
      </c>
      <c r="H20" s="9" t="s">
        <v>25</v>
      </c>
      <c r="I20" s="10" t="s">
        <v>26</v>
      </c>
      <c r="J20" s="9" t="s">
        <v>16</v>
      </c>
      <c r="K20" s="55" t="s">
        <v>27</v>
      </c>
      <c r="L20" s="11" t="s">
        <v>28</v>
      </c>
      <c r="M20" s="11" t="s">
        <v>29</v>
      </c>
      <c r="N20" s="11" t="s">
        <v>30</v>
      </c>
      <c r="O20" s="11" t="s">
        <v>31</v>
      </c>
    </row>
    <row r="21" spans="1:17" s="1" customFormat="1" ht="18" customHeight="1" x14ac:dyDescent="0.15">
      <c r="A21" s="22"/>
      <c r="B21" s="62">
        <f>ROUND(G21/(1+E21),2)</f>
        <v>0</v>
      </c>
      <c r="C21" s="63"/>
      <c r="D21" s="63"/>
      <c r="E21" s="64"/>
      <c r="F21" s="62">
        <f>ROUND(G21/(1+E21)*E21,2)</f>
        <v>0</v>
      </c>
      <c r="G21" s="24"/>
      <c r="H21" s="12" t="s">
        <v>32</v>
      </c>
      <c r="I21" s="23">
        <v>875598.88</v>
      </c>
      <c r="J21" s="39" t="s">
        <v>33</v>
      </c>
      <c r="K21" s="40" t="s">
        <v>34</v>
      </c>
      <c r="L21" s="40"/>
      <c r="M21" s="39"/>
      <c r="N21" s="39"/>
      <c r="O21" s="40"/>
      <c r="Q21" s="48"/>
    </row>
    <row r="22" spans="1:17" s="1" customFormat="1" ht="18" customHeight="1" x14ac:dyDescent="0.15">
      <c r="A22" s="22"/>
      <c r="B22" s="62">
        <f>ROUND(G22/(1+E22),2)</f>
        <v>0</v>
      </c>
      <c r="C22" s="63"/>
      <c r="D22" s="63"/>
      <c r="E22" s="64"/>
      <c r="F22" s="62">
        <f>ROUND(G22/(1+E22)*E22,2)</f>
        <v>0</v>
      </c>
      <c r="G22" s="24"/>
      <c r="H22" s="12" t="s">
        <v>35</v>
      </c>
      <c r="I22" s="23">
        <v>1500000</v>
      </c>
      <c r="J22" s="39" t="s">
        <v>33</v>
      </c>
      <c r="K22" s="40" t="s">
        <v>34</v>
      </c>
      <c r="L22" s="40"/>
      <c r="M22" s="39"/>
      <c r="N22" s="39"/>
      <c r="O22" s="40"/>
      <c r="Q22" s="48"/>
    </row>
    <row r="23" spans="1:17" s="1" customFormat="1" ht="18" customHeight="1" x14ac:dyDescent="0.15">
      <c r="A23" s="22"/>
      <c r="B23" s="62">
        <f>ROUND(G23/(1+E23),2)</f>
        <v>0</v>
      </c>
      <c r="C23" s="63"/>
      <c r="D23" s="63"/>
      <c r="E23" s="64"/>
      <c r="F23" s="62">
        <f>ROUND(G23/(1+E23)*E23,2)</f>
        <v>0</v>
      </c>
      <c r="G23" s="24"/>
      <c r="H23" s="12" t="s">
        <v>35</v>
      </c>
      <c r="I23" s="23">
        <v>574117.34</v>
      </c>
      <c r="J23" s="39" t="s">
        <v>33</v>
      </c>
      <c r="K23" s="40" t="s">
        <v>34</v>
      </c>
      <c r="L23" s="40"/>
      <c r="M23" s="39"/>
      <c r="N23" s="39"/>
      <c r="O23" s="40"/>
      <c r="Q23" s="48"/>
    </row>
    <row r="24" spans="1:17" s="1" customFormat="1" ht="18" customHeight="1" x14ac:dyDescent="0.15">
      <c r="A24" s="22"/>
      <c r="B24" s="62">
        <f>ROUND(G24/(1+E24),2)</f>
        <v>0</v>
      </c>
      <c r="C24" s="63"/>
      <c r="D24" s="63"/>
      <c r="E24" s="64"/>
      <c r="F24" s="62">
        <f>ROUND(G24/(1+E24)*E24,2)</f>
        <v>0</v>
      </c>
      <c r="G24" s="24"/>
      <c r="H24" s="12">
        <v>42214</v>
      </c>
      <c r="I24" s="23">
        <v>-111556.07</v>
      </c>
      <c r="J24" s="39"/>
      <c r="K24" s="40"/>
      <c r="L24" s="40" t="s">
        <v>36</v>
      </c>
      <c r="M24" s="39"/>
      <c r="N24" s="39"/>
      <c r="O24" s="40"/>
      <c r="Q24" s="48"/>
    </row>
    <row r="25" spans="1:17" s="1" customFormat="1" ht="18" customHeight="1" x14ac:dyDescent="0.15">
      <c r="A25" s="22"/>
      <c r="B25" s="62">
        <f>ROUND(G25/(1+E25),2)</f>
        <v>0</v>
      </c>
      <c r="C25" s="63"/>
      <c r="D25" s="63"/>
      <c r="E25" s="64"/>
      <c r="F25" s="62">
        <f>ROUND(G25/(1+E25)*E25,2)</f>
        <v>0</v>
      </c>
      <c r="G25" s="24"/>
      <c r="H25" s="12">
        <v>42214</v>
      </c>
      <c r="I25" s="23">
        <v>111556.07</v>
      </c>
      <c r="J25" s="39"/>
      <c r="K25" s="40"/>
      <c r="L25" s="40" t="s">
        <v>36</v>
      </c>
      <c r="M25" s="39"/>
      <c r="N25" s="39"/>
      <c r="O25" s="40"/>
      <c r="Q25" s="48"/>
    </row>
    <row r="26" spans="1:17" s="1" customFormat="1" ht="18" customHeight="1" x14ac:dyDescent="0.15">
      <c r="A26" s="22"/>
      <c r="B26" s="62">
        <f t="shared" ref="B26:B59" si="6">ROUND(G26/(1+E26),2)</f>
        <v>0</v>
      </c>
      <c r="C26" s="63"/>
      <c r="D26" s="63"/>
      <c r="E26" s="64"/>
      <c r="F26" s="62">
        <f t="shared" ref="F26:F59" si="7">ROUND(G26/(1+E26)*E26,2)</f>
        <v>0</v>
      </c>
      <c r="G26" s="24"/>
      <c r="H26" s="12" t="s">
        <v>37</v>
      </c>
      <c r="I26" s="23">
        <v>2579477.5299999998</v>
      </c>
      <c r="J26" s="39" t="s">
        <v>33</v>
      </c>
      <c r="K26" s="40" t="s">
        <v>34</v>
      </c>
      <c r="L26" s="40"/>
      <c r="M26" s="39"/>
      <c r="N26" s="39"/>
      <c r="O26" s="40"/>
      <c r="Q26" s="48"/>
    </row>
    <row r="27" spans="1:17" s="1" customFormat="1" ht="18" customHeight="1" x14ac:dyDescent="0.15">
      <c r="A27" s="22"/>
      <c r="B27" s="62">
        <f t="shared" si="6"/>
        <v>0</v>
      </c>
      <c r="C27" s="63"/>
      <c r="D27" s="63"/>
      <c r="E27" s="64"/>
      <c r="F27" s="62">
        <f t="shared" si="7"/>
        <v>0</v>
      </c>
      <c r="G27" s="24"/>
      <c r="H27" s="12" t="s">
        <v>38</v>
      </c>
      <c r="I27" s="23">
        <v>6000000</v>
      </c>
      <c r="J27" s="39" t="s">
        <v>33</v>
      </c>
      <c r="K27" s="40" t="s">
        <v>34</v>
      </c>
      <c r="L27" s="40"/>
      <c r="M27" s="39"/>
      <c r="N27" s="39"/>
      <c r="O27" s="40"/>
      <c r="Q27" s="48"/>
    </row>
    <row r="28" spans="1:17" s="1" customFormat="1" ht="18" customHeight="1" x14ac:dyDescent="0.15">
      <c r="A28" s="22"/>
      <c r="B28" s="62">
        <f t="shared" si="6"/>
        <v>0</v>
      </c>
      <c r="C28" s="63"/>
      <c r="D28" s="63"/>
      <c r="E28" s="64"/>
      <c r="F28" s="62">
        <f t="shared" si="7"/>
        <v>0</v>
      </c>
      <c r="G28" s="24"/>
      <c r="H28" s="12" t="s">
        <v>38</v>
      </c>
      <c r="I28" s="23">
        <v>1087988.49</v>
      </c>
      <c r="J28" s="39" t="s">
        <v>33</v>
      </c>
      <c r="K28" s="40" t="s">
        <v>34</v>
      </c>
      <c r="L28" s="40"/>
      <c r="M28" s="39"/>
      <c r="N28" s="39"/>
      <c r="O28" s="40"/>
      <c r="Q28" s="48"/>
    </row>
    <row r="29" spans="1:17" s="1" customFormat="1" ht="18" customHeight="1" x14ac:dyDescent="0.15">
      <c r="A29" s="22"/>
      <c r="B29" s="62">
        <f t="shared" si="6"/>
        <v>0</v>
      </c>
      <c r="C29" s="63"/>
      <c r="D29" s="63"/>
      <c r="E29" s="64"/>
      <c r="F29" s="62">
        <f t="shared" si="7"/>
        <v>0</v>
      </c>
      <c r="G29" s="24"/>
      <c r="H29" s="12" t="s">
        <v>39</v>
      </c>
      <c r="I29" s="23">
        <v>2720355.08</v>
      </c>
      <c r="J29" s="39" t="s">
        <v>33</v>
      </c>
      <c r="K29" s="40" t="s">
        <v>34</v>
      </c>
      <c r="L29" s="40"/>
      <c r="M29" s="39"/>
      <c r="N29" s="39"/>
      <c r="O29" s="40"/>
      <c r="Q29" s="48"/>
    </row>
    <row r="30" spans="1:17" s="1" customFormat="1" ht="18" customHeight="1" x14ac:dyDescent="0.15">
      <c r="A30" s="22"/>
      <c r="B30" s="62">
        <f t="shared" si="6"/>
        <v>0</v>
      </c>
      <c r="C30" s="63"/>
      <c r="D30" s="63"/>
      <c r="E30" s="64"/>
      <c r="F30" s="62">
        <f t="shared" si="7"/>
        <v>0</v>
      </c>
      <c r="G30" s="24"/>
      <c r="H30" s="12" t="s">
        <v>40</v>
      </c>
      <c r="I30" s="23">
        <v>645209.57999999996</v>
      </c>
      <c r="J30" s="39" t="s">
        <v>33</v>
      </c>
      <c r="K30" s="40" t="s">
        <v>34</v>
      </c>
      <c r="L30" s="40"/>
      <c r="M30" s="39"/>
      <c r="N30" s="39"/>
      <c r="O30" s="40"/>
      <c r="Q30" s="48"/>
    </row>
    <row r="31" spans="1:17" s="1" customFormat="1" ht="18" customHeight="1" x14ac:dyDescent="0.15">
      <c r="A31" s="22"/>
      <c r="B31" s="62">
        <f t="shared" si="6"/>
        <v>0</v>
      </c>
      <c r="C31" s="63"/>
      <c r="D31" s="63"/>
      <c r="E31" s="64"/>
      <c r="F31" s="62">
        <f t="shared" si="7"/>
        <v>0</v>
      </c>
      <c r="G31" s="24"/>
      <c r="H31" s="12" t="s">
        <v>41</v>
      </c>
      <c r="I31" s="23">
        <v>1428553.05</v>
      </c>
      <c r="J31" s="39" t="s">
        <v>33</v>
      </c>
      <c r="K31" s="40" t="s">
        <v>34</v>
      </c>
      <c r="L31" s="40"/>
      <c r="M31" s="39"/>
      <c r="N31" s="39"/>
      <c r="O31" s="40"/>
      <c r="Q31" s="48"/>
    </row>
    <row r="32" spans="1:17" s="1" customFormat="1" ht="18" customHeight="1" x14ac:dyDescent="0.15">
      <c r="A32" s="22"/>
      <c r="B32" s="62">
        <f t="shared" si="6"/>
        <v>0</v>
      </c>
      <c r="C32" s="63"/>
      <c r="D32" s="63"/>
      <c r="E32" s="64"/>
      <c r="F32" s="62">
        <f t="shared" si="7"/>
        <v>0</v>
      </c>
      <c r="G32" s="24"/>
      <c r="H32" s="12"/>
      <c r="I32" s="23"/>
      <c r="J32" s="39"/>
      <c r="K32" s="40"/>
      <c r="L32" s="40"/>
      <c r="M32" s="39"/>
      <c r="N32" s="39"/>
      <c r="O32" s="40"/>
      <c r="Q32" s="48"/>
    </row>
    <row r="33" spans="1:17" s="1" customFormat="1" ht="18" customHeight="1" x14ac:dyDescent="0.15">
      <c r="A33" s="22"/>
      <c r="B33" s="62">
        <f t="shared" si="6"/>
        <v>0</v>
      </c>
      <c r="C33" s="63"/>
      <c r="D33" s="63"/>
      <c r="E33" s="64"/>
      <c r="F33" s="62">
        <f t="shared" si="7"/>
        <v>0</v>
      </c>
      <c r="G33" s="24"/>
      <c r="H33" s="12"/>
      <c r="I33" s="23"/>
      <c r="J33" s="39"/>
      <c r="K33" s="40"/>
      <c r="L33" s="40"/>
      <c r="M33" s="39"/>
      <c r="N33" s="39"/>
      <c r="O33" s="40"/>
      <c r="Q33" s="48"/>
    </row>
    <row r="34" spans="1:17" s="1" customFormat="1" ht="18" customHeight="1" x14ac:dyDescent="0.15">
      <c r="A34" s="22"/>
      <c r="B34" s="62">
        <f t="shared" si="6"/>
        <v>0</v>
      </c>
      <c r="C34" s="63"/>
      <c r="D34" s="63"/>
      <c r="E34" s="64"/>
      <c r="F34" s="62">
        <f t="shared" si="7"/>
        <v>0</v>
      </c>
      <c r="G34" s="24"/>
      <c r="H34" s="12"/>
      <c r="I34" s="23"/>
      <c r="J34" s="38"/>
      <c r="K34" s="20"/>
      <c r="L34" s="40"/>
      <c r="M34" s="39"/>
      <c r="N34" s="39"/>
      <c r="O34" s="40"/>
      <c r="Q34" s="48"/>
    </row>
    <row r="35" spans="1:17" s="1" customFormat="1" ht="18" customHeight="1" x14ac:dyDescent="0.15">
      <c r="A35" s="22"/>
      <c r="B35" s="62">
        <f t="shared" si="6"/>
        <v>0</v>
      </c>
      <c r="C35" s="63"/>
      <c r="D35" s="63"/>
      <c r="E35" s="64"/>
      <c r="F35" s="62">
        <f t="shared" si="7"/>
        <v>0</v>
      </c>
      <c r="G35" s="24"/>
      <c r="H35" s="12"/>
      <c r="I35" s="23"/>
      <c r="J35" s="38"/>
      <c r="K35" s="20"/>
      <c r="L35" s="40"/>
      <c r="M35" s="39"/>
      <c r="N35" s="39"/>
      <c r="O35" s="40"/>
      <c r="Q35" s="48"/>
    </row>
    <row r="36" spans="1:17" s="1" customFormat="1" ht="18" customHeight="1" x14ac:dyDescent="0.15">
      <c r="A36" s="22"/>
      <c r="B36" s="62">
        <f t="shared" si="6"/>
        <v>0</v>
      </c>
      <c r="C36" s="63"/>
      <c r="D36" s="63"/>
      <c r="E36" s="64"/>
      <c r="F36" s="62">
        <f t="shared" si="7"/>
        <v>0</v>
      </c>
      <c r="G36" s="24"/>
      <c r="H36" s="12"/>
      <c r="I36" s="23"/>
      <c r="J36" s="38"/>
      <c r="K36" s="20"/>
      <c r="L36" s="40"/>
      <c r="M36" s="39"/>
      <c r="N36" s="39"/>
      <c r="O36" s="40"/>
      <c r="Q36" s="48"/>
    </row>
    <row r="37" spans="1:17" s="1" customFormat="1" ht="18" customHeight="1" x14ac:dyDescent="0.15">
      <c r="A37" s="22"/>
      <c r="B37" s="62">
        <f t="shared" si="6"/>
        <v>0</v>
      </c>
      <c r="C37" s="63"/>
      <c r="D37" s="63"/>
      <c r="E37" s="64"/>
      <c r="F37" s="62">
        <f t="shared" si="7"/>
        <v>0</v>
      </c>
      <c r="G37" s="24"/>
      <c r="H37" s="12"/>
      <c r="I37" s="41">
        <v>721.65</v>
      </c>
      <c r="J37" s="42" t="s">
        <v>42</v>
      </c>
      <c r="K37" s="58" t="s">
        <v>43</v>
      </c>
      <c r="L37" s="40"/>
      <c r="M37" s="39"/>
      <c r="N37" s="39"/>
      <c r="O37" s="40"/>
      <c r="Q37" s="48"/>
    </row>
    <row r="38" spans="1:17" s="1" customFormat="1" ht="18" customHeight="1" x14ac:dyDescent="0.15">
      <c r="A38" s="22"/>
      <c r="B38" s="62">
        <f t="shared" si="6"/>
        <v>0</v>
      </c>
      <c r="C38" s="63"/>
      <c r="D38" s="63"/>
      <c r="E38" s="64"/>
      <c r="F38" s="62">
        <f t="shared" si="7"/>
        <v>0</v>
      </c>
      <c r="G38" s="24"/>
      <c r="H38" s="78"/>
      <c r="I38" s="79">
        <v>500</v>
      </c>
      <c r="J38" s="80" t="s">
        <v>42</v>
      </c>
      <c r="K38" s="58" t="s">
        <v>44</v>
      </c>
      <c r="L38" s="40"/>
      <c r="M38" s="39"/>
      <c r="N38" s="39"/>
      <c r="O38" s="40"/>
      <c r="Q38" s="48"/>
    </row>
    <row r="39" spans="1:17" s="1" customFormat="1" ht="18" customHeight="1" x14ac:dyDescent="0.15">
      <c r="A39" s="22"/>
      <c r="B39" s="62">
        <f t="shared" si="6"/>
        <v>0</v>
      </c>
      <c r="C39" s="63"/>
      <c r="D39" s="63"/>
      <c r="E39" s="64"/>
      <c r="F39" s="62">
        <f t="shared" si="7"/>
        <v>0</v>
      </c>
      <c r="G39" s="24"/>
      <c r="H39" s="78" t="s">
        <v>45</v>
      </c>
      <c r="I39" s="81">
        <v>3000</v>
      </c>
      <c r="J39" s="82" t="s">
        <v>42</v>
      </c>
      <c r="K39" s="40" t="s">
        <v>46</v>
      </c>
      <c r="L39" s="40"/>
      <c r="M39" s="39"/>
      <c r="N39" s="39"/>
      <c r="O39" s="40"/>
      <c r="Q39" s="48"/>
    </row>
    <row r="40" spans="1:17" s="1" customFormat="1" ht="18" customHeight="1" x14ac:dyDescent="0.15">
      <c r="A40" s="22"/>
      <c r="B40" s="62">
        <f t="shared" si="6"/>
        <v>0</v>
      </c>
      <c r="C40" s="63"/>
      <c r="D40" s="63"/>
      <c r="E40" s="64"/>
      <c r="F40" s="62">
        <f t="shared" si="7"/>
        <v>0</v>
      </c>
      <c r="G40" s="24"/>
      <c r="H40" s="78" t="s">
        <v>45</v>
      </c>
      <c r="I40" s="81">
        <v>29216</v>
      </c>
      <c r="J40" s="82" t="s">
        <v>42</v>
      </c>
      <c r="K40" s="40" t="s">
        <v>47</v>
      </c>
      <c r="L40" s="40"/>
      <c r="M40" s="39"/>
      <c r="N40" s="39"/>
      <c r="O40" s="40"/>
      <c r="Q40" s="48"/>
    </row>
    <row r="41" spans="1:17" s="1" customFormat="1" ht="18" customHeight="1" x14ac:dyDescent="0.15">
      <c r="A41" s="22"/>
      <c r="B41" s="62">
        <f t="shared" si="6"/>
        <v>0</v>
      </c>
      <c r="C41" s="63"/>
      <c r="D41" s="63"/>
      <c r="E41" s="64"/>
      <c r="F41" s="62">
        <f t="shared" si="7"/>
        <v>0</v>
      </c>
      <c r="G41" s="24"/>
      <c r="H41" s="78" t="s">
        <v>48</v>
      </c>
      <c r="I41" s="81">
        <v>30850</v>
      </c>
      <c r="J41" s="82" t="s">
        <v>42</v>
      </c>
      <c r="K41" s="40" t="s">
        <v>78</v>
      </c>
      <c r="L41" s="40"/>
      <c r="M41" s="39"/>
      <c r="N41" s="39"/>
      <c r="O41" s="40"/>
      <c r="Q41" s="48"/>
    </row>
    <row r="42" spans="1:17" s="1" customFormat="1" ht="18" customHeight="1" x14ac:dyDescent="0.15">
      <c r="A42" s="22"/>
      <c r="B42" s="62">
        <f t="shared" si="6"/>
        <v>0</v>
      </c>
      <c r="C42" s="63"/>
      <c r="D42" s="63"/>
      <c r="E42" s="64"/>
      <c r="F42" s="62">
        <f t="shared" si="7"/>
        <v>0</v>
      </c>
      <c r="G42" s="24"/>
      <c r="H42" s="78" t="s">
        <v>48</v>
      </c>
      <c r="I42" s="81">
        <v>1264000</v>
      </c>
      <c r="J42" s="82" t="s">
        <v>42</v>
      </c>
      <c r="K42" s="40" t="s">
        <v>49</v>
      </c>
      <c r="L42" s="40"/>
      <c r="M42" s="39"/>
      <c r="N42" s="39"/>
      <c r="O42" s="40"/>
      <c r="Q42" s="48"/>
    </row>
    <row r="43" spans="1:17" s="1" customFormat="1" ht="18" customHeight="1" x14ac:dyDescent="0.15">
      <c r="A43" s="22"/>
      <c r="B43" s="62">
        <f t="shared" si="6"/>
        <v>0</v>
      </c>
      <c r="C43" s="63"/>
      <c r="D43" s="63"/>
      <c r="E43" s="64"/>
      <c r="F43" s="62">
        <f t="shared" si="7"/>
        <v>0</v>
      </c>
      <c r="G43" s="24"/>
      <c r="H43" s="78" t="s">
        <v>48</v>
      </c>
      <c r="I43" s="81">
        <v>35593.06</v>
      </c>
      <c r="J43" s="82" t="s">
        <v>42</v>
      </c>
      <c r="K43" s="40" t="s">
        <v>47</v>
      </c>
      <c r="L43" s="40"/>
      <c r="M43" s="39"/>
      <c r="N43" s="39"/>
      <c r="O43" s="40"/>
      <c r="Q43" s="48"/>
    </row>
    <row r="44" spans="1:17" s="1" customFormat="1" ht="18" customHeight="1" x14ac:dyDescent="0.15">
      <c r="A44" s="22"/>
      <c r="B44" s="62">
        <f t="shared" si="6"/>
        <v>0</v>
      </c>
      <c r="C44" s="63"/>
      <c r="D44" s="63"/>
      <c r="E44" s="64"/>
      <c r="F44" s="62">
        <f t="shared" si="7"/>
        <v>0</v>
      </c>
      <c r="G44" s="24"/>
      <c r="H44" s="78" t="s">
        <v>50</v>
      </c>
      <c r="I44" s="81">
        <v>500</v>
      </c>
      <c r="J44" s="82" t="s">
        <v>42</v>
      </c>
      <c r="K44" s="40" t="s">
        <v>51</v>
      </c>
      <c r="L44" s="40"/>
      <c r="M44" s="39"/>
      <c r="N44" s="39"/>
      <c r="O44" s="40"/>
      <c r="Q44" s="48"/>
    </row>
    <row r="45" spans="1:17" s="1" customFormat="1" ht="18" customHeight="1" x14ac:dyDescent="0.15">
      <c r="A45" s="22"/>
      <c r="B45" s="62">
        <f t="shared" si="6"/>
        <v>0</v>
      </c>
      <c r="C45" s="63"/>
      <c r="D45" s="63"/>
      <c r="E45" s="64"/>
      <c r="F45" s="62">
        <f t="shared" si="7"/>
        <v>0</v>
      </c>
      <c r="G45" s="24"/>
      <c r="H45" s="78" t="s">
        <v>50</v>
      </c>
      <c r="I45" s="81">
        <v>55527.66</v>
      </c>
      <c r="J45" s="82" t="s">
        <v>42</v>
      </c>
      <c r="K45" s="40" t="s">
        <v>47</v>
      </c>
      <c r="L45" s="40"/>
      <c r="M45" s="39"/>
      <c r="N45" s="39"/>
      <c r="O45" s="40"/>
      <c r="Q45" s="48"/>
    </row>
    <row r="46" spans="1:17" s="1" customFormat="1" ht="18" customHeight="1" x14ac:dyDescent="0.15">
      <c r="A46" s="22"/>
      <c r="B46" s="62">
        <f t="shared" si="6"/>
        <v>0</v>
      </c>
      <c r="C46" s="63"/>
      <c r="D46" s="63"/>
      <c r="E46" s="64"/>
      <c r="F46" s="62">
        <f t="shared" si="7"/>
        <v>0</v>
      </c>
      <c r="G46" s="24"/>
      <c r="H46" s="78" t="s">
        <v>52</v>
      </c>
      <c r="I46" s="81">
        <v>5300</v>
      </c>
      <c r="J46" s="82" t="s">
        <v>42</v>
      </c>
      <c r="K46" s="77" t="s">
        <v>53</v>
      </c>
      <c r="L46" s="40"/>
      <c r="M46" s="39"/>
      <c r="N46" s="39"/>
      <c r="O46" s="40"/>
    </row>
    <row r="47" spans="1:17" s="1" customFormat="1" ht="18" customHeight="1" x14ac:dyDescent="0.15">
      <c r="A47" s="22"/>
      <c r="B47" s="62">
        <f t="shared" si="6"/>
        <v>0</v>
      </c>
      <c r="C47" s="63"/>
      <c r="D47" s="63"/>
      <c r="E47" s="64"/>
      <c r="F47" s="62">
        <f t="shared" si="7"/>
        <v>0</v>
      </c>
      <c r="G47" s="24"/>
      <c r="H47" s="78" t="s">
        <v>52</v>
      </c>
      <c r="I47" s="81">
        <v>164531.98000000001</v>
      </c>
      <c r="J47" s="82" t="s">
        <v>42</v>
      </c>
      <c r="K47" s="40" t="s">
        <v>54</v>
      </c>
      <c r="L47" s="40"/>
      <c r="M47" s="39"/>
      <c r="N47" s="39"/>
      <c r="O47" s="40"/>
    </row>
    <row r="48" spans="1:17" s="1" customFormat="1" ht="18" customHeight="1" x14ac:dyDescent="0.15">
      <c r="A48" s="22"/>
      <c r="B48" s="62">
        <f t="shared" si="6"/>
        <v>0</v>
      </c>
      <c r="C48" s="63"/>
      <c r="D48" s="63"/>
      <c r="E48" s="64"/>
      <c r="F48" s="62">
        <f t="shared" si="7"/>
        <v>0</v>
      </c>
      <c r="G48" s="24"/>
      <c r="H48" s="78" t="s">
        <v>52</v>
      </c>
      <c r="I48" s="81">
        <v>148118.79</v>
      </c>
      <c r="J48" s="82" t="s">
        <v>42</v>
      </c>
      <c r="K48" s="40" t="s">
        <v>47</v>
      </c>
      <c r="L48" s="40"/>
      <c r="M48" s="39"/>
      <c r="N48" s="39"/>
      <c r="O48" s="40"/>
    </row>
    <row r="49" spans="1:15" s="1" customFormat="1" ht="18" customHeight="1" x14ac:dyDescent="0.15">
      <c r="A49" s="22"/>
      <c r="B49" s="62">
        <f t="shared" si="6"/>
        <v>0</v>
      </c>
      <c r="C49" s="63"/>
      <c r="D49" s="63"/>
      <c r="E49" s="64"/>
      <c r="F49" s="62">
        <f t="shared" si="7"/>
        <v>0</v>
      </c>
      <c r="G49" s="24"/>
      <c r="H49" s="78" t="s">
        <v>55</v>
      </c>
      <c r="I49" s="81">
        <v>684150</v>
      </c>
      <c r="J49" s="82" t="s">
        <v>42</v>
      </c>
      <c r="K49" s="77" t="s">
        <v>53</v>
      </c>
      <c r="L49" s="40"/>
      <c r="M49" s="39"/>
      <c r="N49" s="39"/>
      <c r="O49" s="40"/>
    </row>
    <row r="50" spans="1:15" s="1" customFormat="1" ht="18" customHeight="1" x14ac:dyDescent="0.15">
      <c r="A50" s="22"/>
      <c r="B50" s="62">
        <f t="shared" si="6"/>
        <v>0</v>
      </c>
      <c r="C50" s="63"/>
      <c r="D50" s="63"/>
      <c r="E50" s="64"/>
      <c r="F50" s="62">
        <f t="shared" si="7"/>
        <v>0</v>
      </c>
      <c r="G50" s="24"/>
      <c r="H50" s="78" t="s">
        <v>55</v>
      </c>
      <c r="I50" s="81">
        <v>83053.72</v>
      </c>
      <c r="J50" s="82" t="s">
        <v>42</v>
      </c>
      <c r="K50" s="77" t="s">
        <v>56</v>
      </c>
      <c r="L50" s="40"/>
      <c r="M50" s="39"/>
      <c r="N50" s="39"/>
      <c r="O50" s="40"/>
    </row>
    <row r="51" spans="1:15" s="1" customFormat="1" ht="18" customHeight="1" x14ac:dyDescent="0.15">
      <c r="A51" s="22"/>
      <c r="B51" s="62">
        <f t="shared" si="6"/>
        <v>0</v>
      </c>
      <c r="C51" s="63"/>
      <c r="D51" s="63"/>
      <c r="E51" s="64"/>
      <c r="F51" s="62">
        <f t="shared" si="7"/>
        <v>0</v>
      </c>
      <c r="G51" s="24"/>
      <c r="H51" s="78" t="s">
        <v>55</v>
      </c>
      <c r="I51" s="81">
        <v>68300</v>
      </c>
      <c r="J51" s="82" t="s">
        <v>42</v>
      </c>
      <c r="K51" s="40" t="s">
        <v>47</v>
      </c>
      <c r="L51" s="40"/>
      <c r="M51" s="39"/>
      <c r="N51" s="39"/>
      <c r="O51" s="40"/>
    </row>
    <row r="52" spans="1:15" s="1" customFormat="1" ht="18" customHeight="1" x14ac:dyDescent="0.15">
      <c r="A52" s="22"/>
      <c r="B52" s="62">
        <f t="shared" si="6"/>
        <v>0</v>
      </c>
      <c r="C52" s="63"/>
      <c r="D52" s="63"/>
      <c r="E52" s="64"/>
      <c r="F52" s="62">
        <f t="shared" si="7"/>
        <v>0</v>
      </c>
      <c r="G52" s="24"/>
      <c r="H52" s="78" t="s">
        <v>57</v>
      </c>
      <c r="I52" s="81">
        <v>75000</v>
      </c>
      <c r="J52" s="82" t="s">
        <v>42</v>
      </c>
      <c r="K52" s="77" t="s">
        <v>53</v>
      </c>
      <c r="L52" s="40"/>
      <c r="M52" s="39"/>
      <c r="N52" s="39"/>
      <c r="O52" s="40"/>
    </row>
    <row r="53" spans="1:15" s="1" customFormat="1" ht="18" customHeight="1" x14ac:dyDescent="0.15">
      <c r="A53" s="22"/>
      <c r="B53" s="62">
        <f t="shared" si="6"/>
        <v>0</v>
      </c>
      <c r="C53" s="63"/>
      <c r="D53" s="63"/>
      <c r="E53" s="64"/>
      <c r="F53" s="62">
        <f t="shared" si="7"/>
        <v>0</v>
      </c>
      <c r="G53" s="24"/>
      <c r="H53" s="78" t="s">
        <v>57</v>
      </c>
      <c r="I53" s="81">
        <v>22606.23</v>
      </c>
      <c r="J53" s="82" t="s">
        <v>42</v>
      </c>
      <c r="K53" s="77" t="s">
        <v>58</v>
      </c>
      <c r="L53" s="40"/>
      <c r="M53" s="39"/>
      <c r="N53" s="39"/>
      <c r="O53" s="40"/>
    </row>
    <row r="54" spans="1:15" s="1" customFormat="1" ht="18" customHeight="1" x14ac:dyDescent="0.15">
      <c r="A54" s="22"/>
      <c r="B54" s="62">
        <f t="shared" si="6"/>
        <v>0</v>
      </c>
      <c r="C54" s="63"/>
      <c r="D54" s="63"/>
      <c r="E54" s="64"/>
      <c r="F54" s="62">
        <f t="shared" si="7"/>
        <v>0</v>
      </c>
      <c r="G54" s="24"/>
      <c r="H54" s="78" t="s">
        <v>57</v>
      </c>
      <c r="I54" s="81">
        <v>45212.47</v>
      </c>
      <c r="J54" s="82" t="s">
        <v>42</v>
      </c>
      <c r="K54" s="40" t="s">
        <v>54</v>
      </c>
      <c r="L54" s="40"/>
      <c r="M54" s="39"/>
      <c r="N54" s="39"/>
      <c r="O54" s="40"/>
    </row>
    <row r="55" spans="1:15" s="1" customFormat="1" ht="18" customHeight="1" x14ac:dyDescent="0.15">
      <c r="A55" s="22"/>
      <c r="B55" s="62">
        <f t="shared" si="6"/>
        <v>0</v>
      </c>
      <c r="C55" s="63"/>
      <c r="D55" s="63"/>
      <c r="E55" s="64"/>
      <c r="F55" s="62">
        <f t="shared" si="7"/>
        <v>0</v>
      </c>
      <c r="G55" s="24"/>
      <c r="H55" s="78" t="s">
        <v>57</v>
      </c>
      <c r="I55" s="81">
        <v>43687.21</v>
      </c>
      <c r="J55" s="82" t="s">
        <v>42</v>
      </c>
      <c r="K55" s="40" t="s">
        <v>47</v>
      </c>
      <c r="L55" s="40"/>
      <c r="M55" s="39"/>
      <c r="N55" s="39"/>
      <c r="O55" s="40"/>
    </row>
    <row r="56" spans="1:15" s="1" customFormat="1" ht="18" customHeight="1" x14ac:dyDescent="0.15">
      <c r="A56" s="22"/>
      <c r="B56" s="62">
        <f t="shared" si="6"/>
        <v>0</v>
      </c>
      <c r="C56" s="63"/>
      <c r="D56" s="63"/>
      <c r="E56" s="64"/>
      <c r="F56" s="62">
        <f t="shared" si="7"/>
        <v>0</v>
      </c>
      <c r="G56" s="24"/>
      <c r="H56" s="78" t="s">
        <v>59</v>
      </c>
      <c r="I56" s="81">
        <v>4200</v>
      </c>
      <c r="J56" s="82" t="s">
        <v>42</v>
      </c>
      <c r="K56" s="77" t="s">
        <v>60</v>
      </c>
      <c r="L56" s="40"/>
      <c r="M56" s="39"/>
      <c r="N56" s="39"/>
      <c r="O56" s="40"/>
    </row>
    <row r="57" spans="1:15" s="1" customFormat="1" ht="18" customHeight="1" x14ac:dyDescent="0.15">
      <c r="A57" s="22"/>
      <c r="B57" s="62">
        <f t="shared" si="6"/>
        <v>0</v>
      </c>
      <c r="C57" s="63"/>
      <c r="D57" s="63"/>
      <c r="E57" s="64"/>
      <c r="F57" s="62">
        <f t="shared" si="7"/>
        <v>0</v>
      </c>
      <c r="G57" s="24"/>
      <c r="H57" s="78" t="s">
        <v>59</v>
      </c>
      <c r="I57" s="81">
        <v>5463.53</v>
      </c>
      <c r="J57" s="82" t="s">
        <v>42</v>
      </c>
      <c r="K57" s="40" t="s">
        <v>61</v>
      </c>
      <c r="L57" s="40"/>
      <c r="M57" s="39"/>
      <c r="N57" s="39"/>
      <c r="O57" s="40"/>
    </row>
    <row r="58" spans="1:15" s="1" customFormat="1" ht="21" customHeight="1" x14ac:dyDescent="0.15">
      <c r="A58" s="22"/>
      <c r="B58" s="62">
        <f t="shared" si="6"/>
        <v>0</v>
      </c>
      <c r="C58" s="63"/>
      <c r="D58" s="63"/>
      <c r="E58" s="64"/>
      <c r="F58" s="62">
        <f t="shared" si="7"/>
        <v>0</v>
      </c>
      <c r="G58" s="24"/>
      <c r="H58" s="78" t="s">
        <v>59</v>
      </c>
      <c r="I58" s="81">
        <v>18474.740000000002</v>
      </c>
      <c r="J58" s="82" t="s">
        <v>42</v>
      </c>
      <c r="K58" s="40" t="s">
        <v>54</v>
      </c>
      <c r="L58" s="40"/>
      <c r="M58" s="39"/>
      <c r="N58" s="39"/>
      <c r="O58" s="40"/>
    </row>
    <row r="59" spans="1:15" s="1" customFormat="1" ht="21" customHeight="1" x14ac:dyDescent="0.15">
      <c r="A59" s="22"/>
      <c r="B59" s="62">
        <f t="shared" si="6"/>
        <v>0</v>
      </c>
      <c r="C59" s="63"/>
      <c r="D59" s="63"/>
      <c r="E59" s="64"/>
      <c r="F59" s="62">
        <f t="shared" si="7"/>
        <v>0</v>
      </c>
      <c r="G59" s="6"/>
      <c r="H59" s="78" t="s">
        <v>59</v>
      </c>
      <c r="I59" s="81">
        <v>20000</v>
      </c>
      <c r="J59" s="82" t="s">
        <v>42</v>
      </c>
      <c r="K59" s="40" t="s">
        <v>47</v>
      </c>
      <c r="L59" s="40"/>
      <c r="M59" s="39"/>
      <c r="N59" s="39"/>
      <c r="O59" s="40"/>
    </row>
    <row r="60" spans="1:15" s="1" customFormat="1" ht="18" customHeight="1" x14ac:dyDescent="0.15">
      <c r="A60" s="9" t="s">
        <v>18</v>
      </c>
      <c r="B60" s="17">
        <f>SUM(B21:B59)</f>
        <v>0</v>
      </c>
      <c r="C60" s="9"/>
      <c r="D60" s="25"/>
      <c r="E60" s="25"/>
      <c r="F60" s="19">
        <f>SUM(F21:F59)</f>
        <v>0</v>
      </c>
      <c r="G60" s="26">
        <f>SUM(G21:G59)</f>
        <v>0</v>
      </c>
      <c r="H60" s="27"/>
      <c r="I60" s="18">
        <f>SUM(I21:I59)</f>
        <v>20219306.989999995</v>
      </c>
      <c r="J60" s="43"/>
      <c r="K60" s="25"/>
      <c r="L60" s="20"/>
      <c r="M60" s="38"/>
      <c r="N60" s="38"/>
      <c r="O60" s="20"/>
    </row>
    <row r="61" spans="1:15" s="1" customFormat="1" ht="18" customHeight="1" x14ac:dyDescent="0.15">
      <c r="A61" s="60" t="s">
        <v>62</v>
      </c>
      <c r="B61" s="28">
        <f>B18-B60</f>
        <v>21034797.1553398</v>
      </c>
      <c r="C61" s="60"/>
      <c r="D61" s="29"/>
      <c r="E61" s="29"/>
      <c r="F61" s="30"/>
      <c r="G61" s="28">
        <f>G18-G60</f>
        <v>21665841.07</v>
      </c>
      <c r="H61" s="11" t="s">
        <v>63</v>
      </c>
      <c r="I61" s="18">
        <f>I18-I60</f>
        <v>2778.3500000052154</v>
      </c>
      <c r="J61" s="5"/>
      <c r="K61" s="56"/>
      <c r="L61" s="5"/>
      <c r="M61" s="44"/>
      <c r="N61" s="44"/>
      <c r="O61" s="5"/>
    </row>
    <row r="62" spans="1:15" s="1" customFormat="1" ht="18" customHeight="1" x14ac:dyDescent="0.15">
      <c r="A62" s="54" t="s">
        <v>64</v>
      </c>
      <c r="B62" s="2"/>
      <c r="C62" s="54"/>
      <c r="D62" s="3"/>
      <c r="E62" s="3"/>
      <c r="F62" s="2"/>
      <c r="G62" s="2"/>
      <c r="H62" s="3"/>
      <c r="I62" s="2"/>
      <c r="J62" s="4"/>
      <c r="K62" s="5"/>
      <c r="L62" s="5"/>
      <c r="M62" s="45"/>
      <c r="N62" s="45"/>
      <c r="O62" s="45"/>
    </row>
    <row r="63" spans="1:15" s="1" customFormat="1" ht="18" customHeight="1" x14ac:dyDescent="0.15">
      <c r="A63" s="11" t="s">
        <v>65</v>
      </c>
      <c r="B63" s="10" t="s">
        <v>66</v>
      </c>
      <c r="C63" s="38"/>
      <c r="D63" s="11" t="s">
        <v>65</v>
      </c>
      <c r="E63" s="9" t="s">
        <v>12</v>
      </c>
      <c r="F63" s="10" t="s">
        <v>66</v>
      </c>
      <c r="G63" s="31" t="s">
        <v>67</v>
      </c>
      <c r="H63" s="32"/>
      <c r="I63" s="46"/>
      <c r="J63" s="47"/>
      <c r="K63" s="46"/>
      <c r="L63" s="46"/>
      <c r="M63" s="46"/>
      <c r="N63" s="32"/>
      <c r="O63" s="32"/>
    </row>
    <row r="64" spans="1:15" s="1" customFormat="1" ht="18" customHeight="1" x14ac:dyDescent="0.15">
      <c r="A64" s="38" t="s">
        <v>68</v>
      </c>
      <c r="B64" s="23">
        <f>(B18-B60)*0.25</f>
        <v>5258699.28883495</v>
      </c>
      <c r="C64" s="38"/>
      <c r="D64" s="16" t="s">
        <v>69</v>
      </c>
      <c r="E64" s="11" t="s">
        <v>70</v>
      </c>
      <c r="F64" s="19">
        <f>F18-F60</f>
        <v>0</v>
      </c>
      <c r="G64" s="19">
        <f>F18-F60</f>
        <v>0</v>
      </c>
      <c r="H64" s="33"/>
      <c r="I64" s="33"/>
      <c r="J64" s="47"/>
      <c r="K64" s="33"/>
      <c r="L64" s="33"/>
      <c r="M64" s="33"/>
      <c r="N64" s="33"/>
      <c r="O64" s="33"/>
    </row>
    <row r="65" spans="1:15" s="1" customFormat="1" ht="18" customHeight="1" x14ac:dyDescent="0.15">
      <c r="A65" s="38" t="s">
        <v>71</v>
      </c>
      <c r="B65" s="34">
        <f>G7*0.0003</f>
        <v>277.12114499999996</v>
      </c>
      <c r="C65" s="38"/>
      <c r="D65" s="35" t="s">
        <v>72</v>
      </c>
      <c r="E65" s="7">
        <v>7.0000000000000007E-2</v>
      </c>
      <c r="F65" s="6">
        <f>F64*E65</f>
        <v>0</v>
      </c>
      <c r="G65" s="36">
        <f>G64*0.07</f>
        <v>0</v>
      </c>
      <c r="H65" s="32"/>
      <c r="I65" s="32"/>
      <c r="J65" s="47"/>
      <c r="K65" s="32"/>
      <c r="L65" s="32"/>
      <c r="M65" s="32"/>
      <c r="N65" s="32"/>
      <c r="O65" s="32"/>
    </row>
    <row r="66" spans="1:15" s="1" customFormat="1" ht="18" customHeight="1" x14ac:dyDescent="0.15">
      <c r="A66" s="38" t="s">
        <v>73</v>
      </c>
      <c r="B66" s="34">
        <f>B7*0.0006</f>
        <v>538.09931067961156</v>
      </c>
      <c r="C66" s="38"/>
      <c r="D66" s="35" t="s">
        <v>74</v>
      </c>
      <c r="E66" s="7">
        <v>0.03</v>
      </c>
      <c r="F66" s="6">
        <f>F64*E66</f>
        <v>0</v>
      </c>
      <c r="G66" s="36">
        <f>G64*0.03</f>
        <v>0</v>
      </c>
      <c r="H66" s="32"/>
      <c r="I66" s="32"/>
      <c r="J66" s="47"/>
      <c r="K66" s="32"/>
      <c r="L66" s="32"/>
      <c r="M66" s="32"/>
      <c r="N66" s="32"/>
      <c r="O66" s="32"/>
    </row>
    <row r="67" spans="1:15" s="1" customFormat="1" ht="18" customHeight="1" x14ac:dyDescent="0.15">
      <c r="A67" s="38"/>
      <c r="B67" s="6"/>
      <c r="C67" s="38"/>
      <c r="D67" s="35" t="s">
        <v>75</v>
      </c>
      <c r="E67" s="7">
        <v>0.02</v>
      </c>
      <c r="F67" s="6">
        <f>F64*E67</f>
        <v>0</v>
      </c>
      <c r="G67" s="36">
        <f>G64*0.02</f>
        <v>0</v>
      </c>
      <c r="H67" s="32"/>
      <c r="I67" s="32"/>
      <c r="J67" s="47"/>
      <c r="K67" s="32"/>
      <c r="L67" s="32"/>
      <c r="M67" s="32"/>
      <c r="N67" s="32"/>
      <c r="O67" s="32"/>
    </row>
    <row r="68" spans="1:15" s="1" customFormat="1" ht="18" customHeight="1" x14ac:dyDescent="0.15">
      <c r="A68" s="21" t="s">
        <v>76</v>
      </c>
      <c r="B68" s="17">
        <f>SUM(B64:B67)</f>
        <v>5259514.5092906291</v>
      </c>
      <c r="C68" s="38"/>
      <c r="D68" s="21" t="s">
        <v>76</v>
      </c>
      <c r="E68" s="16"/>
      <c r="F68" s="19">
        <f>SUM(F64:F67)</f>
        <v>0</v>
      </c>
      <c r="G68" s="19">
        <f>SUM(G64:G67)</f>
        <v>0</v>
      </c>
      <c r="H68" s="33"/>
      <c r="I68" s="33"/>
      <c r="J68" s="47"/>
      <c r="K68" s="33"/>
      <c r="L68" s="33"/>
      <c r="M68" s="33"/>
      <c r="N68" s="33"/>
      <c r="O68" s="33"/>
    </row>
    <row r="69" spans="1:15" s="1" customFormat="1" ht="18" customHeight="1" x14ac:dyDescent="0.15">
      <c r="A69" s="54"/>
      <c r="B69" s="2"/>
      <c r="C69" s="54"/>
      <c r="D69" s="6" t="s">
        <v>71</v>
      </c>
      <c r="E69" s="49">
        <v>2.9999999999999997E-4</v>
      </c>
      <c r="F69" s="6">
        <f>G18*E69</f>
        <v>6499.7523209999999</v>
      </c>
      <c r="G69" s="50">
        <f>G15*0.0003</f>
        <v>659.88421499999993</v>
      </c>
      <c r="H69" s="3"/>
      <c r="I69" s="46"/>
      <c r="J69" s="47"/>
      <c r="K69" s="32"/>
      <c r="L69" s="32"/>
      <c r="M69" s="32"/>
      <c r="N69" s="32"/>
      <c r="O69" s="32"/>
    </row>
    <row r="70" spans="1:15" s="1" customFormat="1" ht="18" customHeight="1" x14ac:dyDescent="0.15">
      <c r="A70" s="54"/>
      <c r="B70" s="2"/>
      <c r="C70" s="54"/>
      <c r="D70" s="6" t="s">
        <v>73</v>
      </c>
      <c r="E70" s="49">
        <v>5.9999999999999995E-4</v>
      </c>
      <c r="F70" s="6">
        <f>B18*E70</f>
        <v>12620.878293203879</v>
      </c>
      <c r="G70" s="50">
        <f>B15*0.0006</f>
        <v>1281.3285728155338</v>
      </c>
      <c r="H70" s="3"/>
      <c r="I70" s="46"/>
      <c r="J70" s="47"/>
      <c r="K70" s="32"/>
      <c r="L70" s="32"/>
      <c r="M70" s="32"/>
      <c r="N70" s="32"/>
      <c r="O70" s="32"/>
    </row>
    <row r="71" spans="1:15" s="1" customFormat="1" ht="18" customHeight="1" x14ac:dyDescent="0.15">
      <c r="A71" s="54"/>
      <c r="B71" s="2"/>
      <c r="C71" s="54"/>
      <c r="D71" s="9" t="s">
        <v>76</v>
      </c>
      <c r="E71" s="25"/>
      <c r="F71" s="18">
        <f>F70+F69</f>
        <v>19120.630614203881</v>
      </c>
      <c r="G71" s="51">
        <f>SUM(G69:G70)</f>
        <v>1941.2127878155338</v>
      </c>
      <c r="H71" s="3"/>
      <c r="I71" s="52"/>
      <c r="J71" s="47"/>
      <c r="K71" s="33"/>
      <c r="L71" s="33"/>
      <c r="M71" s="33"/>
      <c r="N71" s="33"/>
      <c r="O71" s="33"/>
    </row>
    <row r="72" spans="1:15" s="1" customFormat="1" ht="18" customHeight="1" x14ac:dyDescent="0.15">
      <c r="A72" s="54"/>
      <c r="B72" s="2"/>
      <c r="C72" s="54"/>
      <c r="D72" s="9" t="s">
        <v>18</v>
      </c>
      <c r="E72" s="18"/>
      <c r="F72" s="18">
        <f>F68+F71</f>
        <v>19120.630614203881</v>
      </c>
      <c r="G72" s="51"/>
      <c r="H72" s="3"/>
      <c r="I72" s="52"/>
      <c r="J72" s="47"/>
      <c r="K72" s="33"/>
      <c r="L72" s="33"/>
      <c r="M72" s="33"/>
      <c r="N72" s="33"/>
      <c r="O72" s="33"/>
    </row>
    <row r="73" spans="1:15" ht="18" customHeight="1" x14ac:dyDescent="0.15">
      <c r="C73" s="54"/>
    </row>
    <row r="74" spans="1:15" ht="18" customHeight="1" x14ac:dyDescent="0.15">
      <c r="C74" s="54"/>
    </row>
    <row r="75" spans="1:15" ht="18" customHeight="1" x14ac:dyDescent="0.15">
      <c r="C75" s="54"/>
    </row>
    <row r="76" spans="1:15" ht="18" customHeight="1" x14ac:dyDescent="0.15">
      <c r="C76" s="54"/>
    </row>
    <row r="77" spans="1:15" ht="18" customHeight="1" x14ac:dyDescent="0.15">
      <c r="C77" s="54"/>
    </row>
    <row r="78" spans="1:15" ht="18" customHeight="1" x14ac:dyDescent="0.15">
      <c r="C78" s="54"/>
    </row>
    <row r="79" spans="1:15" ht="18" customHeight="1" x14ac:dyDescent="0.15">
      <c r="C79" s="54"/>
    </row>
    <row r="80" spans="1:15" ht="18" customHeight="1" x14ac:dyDescent="0.15">
      <c r="C80" s="54"/>
    </row>
    <row r="81" spans="3:3" ht="18" customHeight="1" x14ac:dyDescent="0.15">
      <c r="C81" s="54"/>
    </row>
    <row r="82" spans="3:3" ht="18" customHeight="1" x14ac:dyDescent="0.15">
      <c r="C82" s="54"/>
    </row>
    <row r="83" spans="3:3" ht="18" customHeight="1" x14ac:dyDescent="0.15">
      <c r="C83" s="54"/>
    </row>
    <row r="84" spans="3:3" ht="18" customHeight="1" x14ac:dyDescent="0.15">
      <c r="C84" s="54"/>
    </row>
    <row r="85" spans="3:3" ht="18" customHeight="1" x14ac:dyDescent="0.15">
      <c r="C85" s="54"/>
    </row>
    <row r="86" spans="3:3" ht="18" customHeight="1" x14ac:dyDescent="0.15">
      <c r="C86" s="54"/>
    </row>
    <row r="87" spans="3:3" ht="18" customHeight="1" x14ac:dyDescent="0.15">
      <c r="C87" s="54"/>
    </row>
    <row r="88" spans="3:3" ht="18" customHeight="1" x14ac:dyDescent="0.15">
      <c r="C88" s="54"/>
    </row>
    <row r="89" spans="3:3" x14ac:dyDescent="0.15">
      <c r="C89" s="54"/>
    </row>
    <row r="90" spans="3:3" x14ac:dyDescent="0.15">
      <c r="C90" s="54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" type="noConversion"/>
  <pageMargins left="0.23622047244094499" right="0.23622047244094499" top="0.31496062992126" bottom="0.15748031496063" header="0.31496062992126" footer="0.31496062992126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岳西县2013年国省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微软用户</cp:lastModifiedBy>
  <cp:lastPrinted>2016-11-23T10:22:00Z</cp:lastPrinted>
  <dcterms:created xsi:type="dcterms:W3CDTF">2016-07-12T06:03:00Z</dcterms:created>
  <dcterms:modified xsi:type="dcterms:W3CDTF">2025-07-11T08:17:09Z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EEABF7D6EA0B427F8535CB1CA7EFB43B</vt:lpwstr>
  </property>
</Properties>
</file>