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4"/>
  </bookViews>
  <sheets>
    <sheet name="1-1" sheetId="12" r:id="rId1"/>
    <sheet name="1-2" sheetId="13" r:id="rId2"/>
    <sheet name="2-1" sheetId="14" r:id="rId3"/>
    <sheet name="3-1" sheetId="15" r:id="rId4"/>
    <sheet name="4-1" sheetId="16" r:id="rId5"/>
  </sheets>
  <calcPr calcId="144525"/>
</workbook>
</file>

<file path=xl/sharedStrings.xml><?xml version="1.0" encoding="utf-8"?>
<sst xmlns="http://schemas.openxmlformats.org/spreadsheetml/2006/main" count="431" uniqueCount="76">
  <si>
    <t xml:space="preserve">工程款支付证书 </t>
  </si>
  <si>
    <t>工程名称</t>
  </si>
  <si>
    <t>合肥市排水管理办公室2022年排水设施养护巡查应急服务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</si>
  <si>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</si>
  <si>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</si>
  <si>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</si>
  <si>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</si>
  <si>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</si>
  <si>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</si>
  <si>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</si>
  <si>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</si>
  <si>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</si>
  <si>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</si>
  <si>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</si>
  <si>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</si>
  <si>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</si>
  <si>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</si>
  <si>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</si>
  <si>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</si>
  <si>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邰贺胜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</si>
  <si>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</si>
  <si>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</si>
  <si>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</si>
  <si>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</si>
  <si>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</si>
  <si>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</si>
  <si>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</si>
  <si>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</si>
  <si>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</si>
  <si>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</si>
  <si>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</si>
  <si>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</si>
  <si>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</si>
  <si>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</si>
  <si>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</si>
  <si>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</si>
  <si>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</si>
  <si>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</si>
  <si>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</si>
  <si>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</si>
  <si>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</si>
  <si>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</si>
  <si>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</si>
  <si>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</si>
  <si>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</si>
  <si>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</si>
  <si>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</si>
  <si>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</si>
  <si>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</si>
  <si>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</si>
  <si>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</si>
  <si>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</si>
  <si>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</si>
  <si>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合肥市财政国库支付中心-履约保证金
开户行：徽商银行合肥城隍庙支行
账号：1023 2010 2100 0060 888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</si>
  <si>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</si>
  <si>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</si>
  <si>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</si>
  <si>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</si>
  <si>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</si>
  <si>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</si>
  <si>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</si>
  <si>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</si>
  <si>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中标通知书、施工合同、投资协议</t>
  </si>
  <si>
    <t>中行</t>
  </si>
  <si>
    <t>1752 5719 0682</t>
  </si>
  <si>
    <t>增值税</t>
  </si>
  <si>
    <t>印章费</t>
  </si>
  <si>
    <t>合肥诚中劳务服务有限公司-劳务
开户行：徽商银行合肥合作化路支行
账号：1021 0010 2100 0999 366</t>
  </si>
  <si>
    <t>企税</t>
  </si>
  <si>
    <t>标书费</t>
  </si>
  <si>
    <t>现金已交</t>
  </si>
  <si>
    <t>出场费</t>
  </si>
  <si>
    <t>手续费</t>
  </si>
  <si>
    <t>30%管理费</t>
  </si>
  <si>
    <t>企税+增值税</t>
  </si>
  <si>
    <t>60%管理费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</si>
</sst>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  <numFmt numFmtId="178" formatCode="yy/m/d;@"/>
    <numFmt numFmtId="179" formatCode="yyyy&quot;年&quot;m&quot;月&quot;d&quot;日&quot;;@"/>
    <numFmt numFmtId="180" formatCode="0.00_ "/>
    <numFmt numFmtId="181" formatCode="0.0%"/>
    <numFmt numFmtId="182" formatCode="0.00_);[Red]\(0.00\)"/>
    <numFmt numFmtId="183" formatCode="[DBNum2][$RMB]General;[Red][DBNum2][$RMB]General"/>
  </numFmts>
  <fonts count="38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2" applyNumberFormat="0" applyAlignment="0" applyProtection="0">
      <alignment vertical="center"/>
    </xf>
    <xf numFmtId="44" fontId="19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9" fillId="0" borderId="0">
      <protection locked="0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3" borderId="16" applyNumberFormat="0" applyAlignment="0" applyProtection="0">
      <alignment vertical="center"/>
    </xf>
    <xf numFmtId="0" fontId="31" fillId="13" borderId="12" applyNumberFormat="0" applyAlignment="0" applyProtection="0">
      <alignment vertical="center"/>
    </xf>
    <xf numFmtId="0" fontId="32" fillId="14" borderId="1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7" fillId="0" borderId="0">
      <protection locked="0"/>
    </xf>
  </cellStyleXfs>
  <cellXfs count="129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6" fontId="0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6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6" fontId="5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4" xfId="50" applyNumberFormat="1" applyFont="1" applyFill="1" applyBorder="1" applyAlignment="1" applyProtection="1">
      <alignment horizontal="right" vertical="center" shrinkToFit="1"/>
    </xf>
    <xf numFmtId="180" fontId="7" fillId="2" borderId="2" xfId="4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6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80" fontId="6" fillId="0" borderId="2" xfId="0" applyNumberFormat="1" applyFont="1" applyFill="1" applyBorder="1" applyAlignment="1">
      <alignment horizontal="center" vertical="center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9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0" fontId="11" fillId="2" borderId="2" xfId="50" applyFont="1" applyFill="1" applyBorder="1" applyAlignment="1" applyProtection="1">
      <alignment horizontal="center" vertical="center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0" fillId="2" borderId="2" xfId="0" applyNumberFormat="1" applyFont="1" applyFill="1" applyBorder="1" applyAlignment="1">
      <alignment vertical="center"/>
    </xf>
    <xf numFmtId="10" fontId="6" fillId="0" borderId="2" xfId="0" applyNumberFormat="1" applyFont="1" applyFill="1" applyBorder="1" applyAlignment="1">
      <alignment vertical="center" wrapText="1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80" fontId="6" fillId="2" borderId="2" xfId="0" applyNumberFormat="1" applyFont="1" applyFill="1" applyBorder="1" applyAlignment="1">
      <alignment vertical="center"/>
    </xf>
    <xf numFmtId="10" fontId="6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80" fontId="7" fillId="2" borderId="2" xfId="50" applyNumberFormat="1" applyFont="1" applyFill="1" applyBorder="1" applyAlignment="1" applyProtection="1">
      <alignment horizontal="center" vertical="center"/>
    </xf>
    <xf numFmtId="180" fontId="3" fillId="2" borderId="2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6" fontId="9" fillId="2" borderId="4" xfId="50" applyNumberFormat="1" applyFont="1" applyFill="1" applyBorder="1" applyAlignment="1" applyProtection="1">
      <alignment horizontal="right" vertical="center" shrinkToFi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8" fillId="2" borderId="4" xfId="50" applyNumberFormat="1" applyFont="1" applyFill="1" applyBorder="1" applyAlignment="1" applyProtection="1">
      <alignment horizontal="right" vertical="center" shrinkToFit="1"/>
    </xf>
    <xf numFmtId="176" fontId="14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left" vertical="center" wrapText="1" shrinkToFit="1"/>
    </xf>
    <xf numFmtId="181" fontId="7" fillId="2" borderId="2" xfId="19" applyNumberFormat="1" applyFont="1" applyFill="1" applyBorder="1" applyAlignment="1" applyProtection="1">
      <alignment horizontal="center" vertical="center" wrapText="1"/>
    </xf>
    <xf numFmtId="179" fontId="6" fillId="0" borderId="6" xfId="0" applyNumberFormat="1" applyFont="1" applyFill="1" applyBorder="1" applyAlignment="1">
      <alignment horizontal="center" vertical="center"/>
    </xf>
    <xf numFmtId="176" fontId="7" fillId="2" borderId="2" xfId="50" applyNumberFormat="1" applyFont="1" applyFill="1" applyBorder="1" applyAlignment="1" applyProtection="1">
      <alignment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left" vertical="center" wrapTex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9" fontId="6" fillId="0" borderId="2" xfId="0" applyNumberFormat="1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vertical="center"/>
    </xf>
    <xf numFmtId="177" fontId="7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0" fontId="15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5</xdr:col>
      <xdr:colOff>622300</xdr:colOff>
      <xdr:row>57</xdr:row>
      <xdr:rowOff>104775</xdr:rowOff>
    </xdr:to>
    <xdr:pic>
      <xdr:nvPicPr>
        <xdr:cNvPr id="2" name="图片 1" descr="周转金148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677785"/>
          <a:ext cx="5914390" cy="518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7</xdr:col>
      <xdr:colOff>121920</xdr:colOff>
      <xdr:row>58</xdr:row>
      <xdr:rowOff>57150</xdr:rowOff>
    </xdr:to>
    <xdr:pic>
      <xdr:nvPicPr>
        <xdr:cNvPr id="3" name="图片 2" descr="Cache_4ce091dfdc20087c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528560"/>
          <a:ext cx="8199120" cy="5314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47625</xdr:rowOff>
    </xdr:from>
    <xdr:to>
      <xdr:col>6</xdr:col>
      <xdr:colOff>1254125</xdr:colOff>
      <xdr:row>58</xdr:row>
      <xdr:rowOff>95250</xdr:rowOff>
    </xdr:to>
    <xdr:pic>
      <xdr:nvPicPr>
        <xdr:cNvPr id="3" name="图片 2" descr="K71Y`VT0T8@PVT8{K])B5}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671435"/>
          <a:ext cx="8002270" cy="5362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0</xdr:rowOff>
    </xdr:from>
    <xdr:to>
      <xdr:col>6</xdr:col>
      <xdr:colOff>1224915</xdr:colOff>
      <xdr:row>57</xdr:row>
      <xdr:rowOff>76200</xdr:rowOff>
    </xdr:to>
    <xdr:pic>
      <xdr:nvPicPr>
        <xdr:cNvPr id="3" name="图片 2" descr="96U`397VGUY50SA~[)V61I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824210"/>
          <a:ext cx="7973060" cy="52197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1212215</xdr:colOff>
      <xdr:row>57</xdr:row>
      <xdr:rowOff>133350</xdr:rowOff>
    </xdr:to>
    <xdr:pic>
      <xdr:nvPicPr>
        <xdr:cNvPr id="3" name="图片 2" descr="2022-9-9（2）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059160"/>
          <a:ext cx="7960360" cy="5219700"/>
        </a:xfrm>
        <a:prstGeom prst="rect">
          <a:avLst/>
        </a:prstGeom>
      </xdr:spPr>
    </xdr:pic>
    <xdr:clientData/>
  </xdr:twoCellAnchor>
  <xdr:twoCellAnchor editAs="oneCell">
    <xdr:from>
      <xdr:col>6</xdr:col>
      <xdr:colOff>1123950</xdr:colOff>
      <xdr:row>27</xdr:row>
      <xdr:rowOff>76200</xdr:rowOff>
    </xdr:from>
    <xdr:to>
      <xdr:col>16</xdr:col>
      <xdr:colOff>971550</xdr:colOff>
      <xdr:row>58</xdr:row>
      <xdr:rowOff>19050</xdr:rowOff>
    </xdr:to>
    <xdr:pic>
      <xdr:nvPicPr>
        <xdr:cNvPr id="4" name="图片 3" descr="2022-9-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72730" y="11078210"/>
          <a:ext cx="7949565" cy="5257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14820</v>
      </c>
      <c r="R2" s="64" t="s">
        <v>5</v>
      </c>
      <c r="S2" s="64"/>
      <c r="T2" s="83"/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2966154</v>
      </c>
      <c r="D3" s="9"/>
      <c r="E3" s="9"/>
      <c r="F3" s="9" t="s">
        <v>7</v>
      </c>
      <c r="G3" s="10">
        <v>44554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5" t="s">
        <v>12</v>
      </c>
      <c r="S3" s="86"/>
      <c r="T3" s="87" t="s">
        <v>13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8" t="s">
        <v>22</v>
      </c>
      <c r="U4" s="89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0" t="s">
        <v>29</v>
      </c>
      <c r="R5" s="91"/>
      <c r="S5" s="91"/>
      <c r="T5" s="88" t="s">
        <v>30</v>
      </c>
      <c r="U5" s="92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3" t="s">
        <v>37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43">
        <v>1</v>
      </c>
      <c r="B8" s="123">
        <v>44567</v>
      </c>
      <c r="C8" s="37"/>
      <c r="D8" s="124">
        <v>148308</v>
      </c>
      <c r="E8" s="45" t="s">
        <v>50</v>
      </c>
      <c r="F8" s="127" t="s">
        <v>51</v>
      </c>
      <c r="G8" s="71"/>
      <c r="H8" s="116"/>
      <c r="I8" s="71"/>
      <c r="J8" s="39"/>
      <c r="K8" s="43"/>
      <c r="L8" s="43"/>
      <c r="M8" s="71"/>
      <c r="N8" s="73" t="s">
        <v>52</v>
      </c>
      <c r="O8" s="120"/>
      <c r="P8" s="103"/>
      <c r="Q8" s="121" t="s">
        <v>53</v>
      </c>
      <c r="R8" s="128"/>
      <c r="S8" s="98"/>
      <c r="T8" s="122">
        <v>148308</v>
      </c>
      <c r="U8" s="9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37" customHeight="1" spans="1:16384">
      <c r="A9" s="20"/>
      <c r="B9" s="21"/>
      <c r="C9" s="112"/>
      <c r="D9" s="23"/>
      <c r="E9" s="24"/>
      <c r="F9" s="24"/>
      <c r="G9" s="29"/>
      <c r="H9" s="27"/>
      <c r="I9" s="26"/>
      <c r="J9" s="48"/>
      <c r="K9" s="67"/>
      <c r="L9" s="67"/>
      <c r="M9" s="26"/>
      <c r="N9" s="65"/>
      <c r="O9" s="66"/>
      <c r="P9" s="9"/>
      <c r="Q9" s="95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7" customHeight="1" spans="1:16384">
      <c r="A10" s="20"/>
      <c r="B10" s="21"/>
      <c r="C10" s="111"/>
      <c r="D10" s="23"/>
      <c r="E10" s="24"/>
      <c r="F10" s="24"/>
      <c r="G10" s="29"/>
      <c r="H10" s="27"/>
      <c r="I10" s="26"/>
      <c r="J10" s="30"/>
      <c r="K10" s="20"/>
      <c r="L10" s="20"/>
      <c r="M10" s="26"/>
      <c r="N10" s="65"/>
      <c r="O10" s="66"/>
      <c r="P10" s="9"/>
      <c r="Q10" s="95"/>
      <c r="R10" s="9"/>
      <c r="S10" s="9"/>
      <c r="T10" s="97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112"/>
      <c r="D11" s="23"/>
      <c r="E11" s="24"/>
      <c r="F11" s="24"/>
      <c r="G11" s="30"/>
      <c r="H11" s="27"/>
      <c r="I11" s="26"/>
      <c r="J11" s="48"/>
      <c r="K11" s="67"/>
      <c r="L11" s="67"/>
      <c r="M11" s="26"/>
      <c r="N11" s="65"/>
      <c r="O11" s="68"/>
      <c r="P11" s="69"/>
      <c r="Q11" s="95"/>
      <c r="R11" s="9"/>
      <c r="S11" s="9"/>
      <c r="T11" s="97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43"/>
      <c r="B12" s="123"/>
      <c r="C12" s="37"/>
      <c r="D12" s="124"/>
      <c r="E12" s="127"/>
      <c r="F12" s="45"/>
      <c r="G12" s="115"/>
      <c r="H12" s="116"/>
      <c r="I12" s="71"/>
      <c r="J12" s="115"/>
      <c r="K12" s="43"/>
      <c r="L12" s="43"/>
      <c r="M12" s="71"/>
      <c r="N12" s="73"/>
      <c r="O12" s="120"/>
      <c r="P12" s="103"/>
      <c r="Q12" s="121"/>
      <c r="R12" s="103"/>
      <c r="S12" s="103"/>
      <c r="T12" s="122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111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7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111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99"/>
      <c r="R14" s="9"/>
      <c r="S14" s="9"/>
      <c r="T14" s="97"/>
      <c r="U14" s="100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43"/>
      <c r="B15" s="36"/>
      <c r="C15" s="113"/>
      <c r="D15" s="114"/>
      <c r="E15" s="45"/>
      <c r="F15" s="45"/>
      <c r="G15" s="115"/>
      <c r="H15" s="116"/>
      <c r="I15" s="71"/>
      <c r="J15" s="115"/>
      <c r="K15" s="98"/>
      <c r="L15" s="98"/>
      <c r="M15" s="71"/>
      <c r="N15" s="73"/>
      <c r="O15" s="120"/>
      <c r="P15" s="103"/>
      <c r="Q15" s="121"/>
      <c r="R15" s="103"/>
      <c r="S15" s="103"/>
      <c r="T15" s="122"/>
      <c r="U15" s="100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3"/>
      <c r="B16" s="117"/>
      <c r="C16" s="113"/>
      <c r="D16" s="38"/>
      <c r="E16" s="45"/>
      <c r="F16" s="45"/>
      <c r="G16" s="118"/>
      <c r="H16" s="116"/>
      <c r="I16" s="71"/>
      <c r="J16" s="71"/>
      <c r="K16" s="43"/>
      <c r="L16" s="43"/>
      <c r="M16" s="71"/>
      <c r="N16" s="73"/>
      <c r="O16" s="71"/>
      <c r="P16" s="73"/>
      <c r="Q16" s="105"/>
      <c r="R16" s="103"/>
      <c r="S16" s="103"/>
      <c r="T16" s="104"/>
      <c r="U16" s="100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6"/>
      <c r="C17" s="111"/>
      <c r="D17" s="34"/>
      <c r="E17" s="48"/>
      <c r="F17" s="49"/>
      <c r="G17" s="50"/>
      <c r="H17" s="51"/>
      <c r="I17" s="26"/>
      <c r="J17" s="26"/>
      <c r="K17" s="26"/>
      <c r="L17" s="26"/>
      <c r="M17" s="26"/>
      <c r="N17" s="65"/>
      <c r="O17" s="26"/>
      <c r="P17" s="65"/>
      <c r="Q17" s="99"/>
      <c r="R17" s="9"/>
      <c r="S17" s="9"/>
      <c r="T17" s="101"/>
      <c r="U17" s="100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6"/>
      <c r="C18" s="111"/>
      <c r="D18" s="34"/>
      <c r="E18" s="24"/>
      <c r="F18" s="24"/>
      <c r="G18" s="50"/>
      <c r="H18" s="52"/>
      <c r="I18" s="26"/>
      <c r="J18" s="26"/>
      <c r="K18" s="48"/>
      <c r="L18" s="48"/>
      <c r="M18" s="26"/>
      <c r="N18" s="65"/>
      <c r="O18" s="26"/>
      <c r="P18" s="65"/>
      <c r="Q18" s="99"/>
      <c r="R18" s="9"/>
      <c r="S18" s="9"/>
      <c r="T18" s="101"/>
      <c r="U18" s="100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6"/>
      <c r="C19" s="119"/>
      <c r="D19" s="34"/>
      <c r="E19" s="48"/>
      <c r="F19" s="49"/>
      <c r="G19" s="50"/>
      <c r="H19" s="51"/>
      <c r="I19" s="26"/>
      <c r="J19" s="26"/>
      <c r="K19" s="26"/>
      <c r="L19" s="26"/>
      <c r="M19" s="26"/>
      <c r="N19" s="65"/>
      <c r="O19" s="26"/>
      <c r="P19" s="65"/>
      <c r="Q19" s="106"/>
      <c r="R19" s="9"/>
      <c r="S19" s="9"/>
      <c r="T19" s="101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6"/>
      <c r="C20" s="111"/>
      <c r="D20" s="34"/>
      <c r="E20" s="24"/>
      <c r="F20" s="24"/>
      <c r="G20" s="50"/>
      <c r="H20" s="52"/>
      <c r="I20" s="26"/>
      <c r="J20" s="26"/>
      <c r="K20" s="26"/>
      <c r="L20" s="26"/>
      <c r="M20" s="26"/>
      <c r="N20" s="65"/>
      <c r="O20" s="26"/>
      <c r="P20" s="65"/>
      <c r="Q20" s="106"/>
      <c r="R20" s="9"/>
      <c r="S20" s="9"/>
      <c r="T20" s="101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6"/>
      <c r="C21" s="111"/>
      <c r="D21" s="34"/>
      <c r="E21" s="24"/>
      <c r="F21" s="24"/>
      <c r="G21" s="50"/>
      <c r="H21" s="52"/>
      <c r="I21" s="26"/>
      <c r="J21" s="26"/>
      <c r="K21" s="26"/>
      <c r="L21" s="26"/>
      <c r="M21" s="26"/>
      <c r="N21" s="65"/>
      <c r="O21" s="26"/>
      <c r="P21" s="65"/>
      <c r="Q21" s="106"/>
      <c r="R21" s="9"/>
      <c r="S21" s="9"/>
      <c r="T21" s="101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3"/>
      <c r="B22" s="44"/>
      <c r="C22" s="113"/>
      <c r="D22" s="38"/>
      <c r="E22" s="45"/>
      <c r="F22" s="45"/>
      <c r="G22" s="41"/>
      <c r="H22" s="42"/>
      <c r="I22" s="71"/>
      <c r="J22" s="71"/>
      <c r="K22" s="71"/>
      <c r="L22" s="71"/>
      <c r="M22" s="71"/>
      <c r="N22" s="73"/>
      <c r="O22" s="71"/>
      <c r="P22" s="73"/>
      <c r="Q22" s="102"/>
      <c r="R22" s="103"/>
      <c r="S22" s="103"/>
      <c r="T22" s="104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3"/>
      <c r="B23" s="44"/>
      <c r="C23" s="113"/>
      <c r="D23" s="38"/>
      <c r="E23" s="45"/>
      <c r="F23" s="45"/>
      <c r="G23" s="41"/>
      <c r="H23" s="42"/>
      <c r="I23" s="71"/>
      <c r="J23" s="71"/>
      <c r="K23" s="71"/>
      <c r="L23" s="71"/>
      <c r="M23" s="71"/>
      <c r="N23" s="73"/>
      <c r="O23" s="71"/>
      <c r="P23" s="73"/>
      <c r="Q23" s="102"/>
      <c r="R23" s="103"/>
      <c r="S23" s="103"/>
      <c r="T23" s="104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3"/>
      <c r="B24" s="44"/>
      <c r="C24" s="113"/>
      <c r="D24" s="38"/>
      <c r="E24" s="45"/>
      <c r="F24" s="45"/>
      <c r="G24" s="41"/>
      <c r="H24" s="42"/>
      <c r="I24" s="71"/>
      <c r="J24" s="71"/>
      <c r="K24" s="71"/>
      <c r="L24" s="71"/>
      <c r="M24" s="71"/>
      <c r="N24" s="73"/>
      <c r="O24" s="71"/>
      <c r="P24" s="73"/>
      <c r="Q24" s="102"/>
      <c r="R24" s="103"/>
      <c r="S24" s="103"/>
      <c r="T24" s="104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3">
        <f>SUM(C8:C24)</f>
        <v>0</v>
      </c>
      <c r="D25" s="54">
        <f>SUM(D8:D24)</f>
        <v>148308</v>
      </c>
      <c r="E25" s="55"/>
      <c r="F25" s="55"/>
      <c r="G25" s="55"/>
      <c r="H25" s="53" t="s">
        <v>55</v>
      </c>
      <c r="I25" s="66">
        <f>SUM(I8:I24)</f>
        <v>0</v>
      </c>
      <c r="J25" s="55"/>
      <c r="K25" s="66">
        <f>SUM(K8:K17)</f>
        <v>0</v>
      </c>
      <c r="L25" s="66"/>
      <c r="M25" s="66">
        <f>SUM(M8:M24)</f>
        <v>0</v>
      </c>
      <c r="N25" s="53" t="s">
        <v>55</v>
      </c>
      <c r="O25" s="66">
        <f>SUM(O8:O24)</f>
        <v>0</v>
      </c>
      <c r="P25" s="53" t="s">
        <v>55</v>
      </c>
      <c r="Q25" s="53" t="s">
        <v>55</v>
      </c>
      <c r="R25" s="53"/>
      <c r="S25" s="53"/>
      <c r="T25" s="66">
        <f>SUM(T8:T24)</f>
        <v>148308</v>
      </c>
      <c r="U25" s="108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148308</v>
      </c>
      <c r="G26" s="58"/>
      <c r="H26" s="59" t="s">
        <v>58</v>
      </c>
      <c r="I26" s="74"/>
      <c r="J26" s="74"/>
      <c r="K26" s="74"/>
      <c r="L26" s="74"/>
      <c r="M26" s="75"/>
      <c r="N26" s="56" t="s">
        <v>59</v>
      </c>
      <c r="O26" s="76">
        <v>148308</v>
      </c>
      <c r="P26" s="77"/>
      <c r="Q26" s="77"/>
      <c r="R26" s="77"/>
      <c r="S26" s="77"/>
      <c r="T26" s="77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61</v>
      </c>
      <c r="O27" s="80">
        <f>O26</f>
        <v>148308</v>
      </c>
      <c r="P27" s="81"/>
      <c r="Q27" s="81"/>
      <c r="R27" s="81"/>
      <c r="S27" s="81"/>
      <c r="T27" s="81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14820</v>
      </c>
      <c r="R2" s="64" t="s">
        <v>5</v>
      </c>
      <c r="S2" s="64"/>
      <c r="T2" s="83"/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2966154</v>
      </c>
      <c r="D3" s="9"/>
      <c r="E3" s="9"/>
      <c r="F3" s="9" t="s">
        <v>7</v>
      </c>
      <c r="G3" s="10">
        <v>44554</v>
      </c>
      <c r="H3" s="6" t="s">
        <v>8</v>
      </c>
      <c r="I3" s="6"/>
      <c r="J3" s="20" t="s">
        <v>62</v>
      </c>
      <c r="K3" s="20"/>
      <c r="L3" s="20"/>
      <c r="M3" s="20"/>
      <c r="N3" s="20"/>
      <c r="O3" s="6" t="s">
        <v>10</v>
      </c>
      <c r="P3" s="6"/>
      <c r="Q3" s="20" t="s">
        <v>11</v>
      </c>
      <c r="R3" s="85" t="s">
        <v>12</v>
      </c>
      <c r="S3" s="86"/>
      <c r="T3" s="87" t="s">
        <v>13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8" t="s">
        <v>22</v>
      </c>
      <c r="U4" s="89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0" t="s">
        <v>29</v>
      </c>
      <c r="R5" s="91"/>
      <c r="S5" s="91"/>
      <c r="T5" s="88" t="s">
        <v>30</v>
      </c>
      <c r="U5" s="92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3" t="s">
        <v>37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44567</v>
      </c>
      <c r="C8" s="22"/>
      <c r="D8" s="23">
        <v>148308</v>
      </c>
      <c r="E8" s="24" t="s">
        <v>50</v>
      </c>
      <c r="F8" s="25" t="s">
        <v>51</v>
      </c>
      <c r="G8" s="26"/>
      <c r="H8" s="27"/>
      <c r="I8" s="26"/>
      <c r="J8" s="48"/>
      <c r="K8" s="20"/>
      <c r="L8" s="20"/>
      <c r="M8" s="26"/>
      <c r="N8" s="65" t="s">
        <v>52</v>
      </c>
      <c r="O8" s="66"/>
      <c r="P8" s="9"/>
      <c r="Q8" s="95" t="s">
        <v>53</v>
      </c>
      <c r="R8" s="96"/>
      <c r="S8" s="67"/>
      <c r="T8" s="97">
        <v>148308</v>
      </c>
      <c r="U8" s="9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35">
        <v>2</v>
      </c>
      <c r="B9" s="123">
        <v>44711</v>
      </c>
      <c r="C9" s="37">
        <v>200068</v>
      </c>
      <c r="D9" s="124"/>
      <c r="E9" s="45" t="s">
        <v>63</v>
      </c>
      <c r="F9" s="45" t="s">
        <v>64</v>
      </c>
      <c r="G9" s="118"/>
      <c r="H9" s="116">
        <v>0.05</v>
      </c>
      <c r="I9" s="71">
        <f>C9*H9</f>
        <v>10003.4</v>
      </c>
      <c r="J9" s="39"/>
      <c r="K9" s="98">
        <v>6703.05</v>
      </c>
      <c r="L9" s="98" t="s">
        <v>65</v>
      </c>
      <c r="M9" s="71">
        <v>12000</v>
      </c>
      <c r="N9" s="73" t="s">
        <v>66</v>
      </c>
      <c r="O9" s="120"/>
      <c r="P9" s="103"/>
      <c r="Q9" s="121" t="s">
        <v>67</v>
      </c>
      <c r="R9" s="103">
        <v>2600000</v>
      </c>
      <c r="S9" s="103"/>
      <c r="T9" s="122">
        <v>162364.6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1" customHeight="1" spans="1:16384">
      <c r="A10" s="43"/>
      <c r="B10" s="123"/>
      <c r="C10" s="113"/>
      <c r="D10" s="124"/>
      <c r="E10" s="45"/>
      <c r="F10" s="45"/>
      <c r="G10" s="118"/>
      <c r="H10" s="116"/>
      <c r="I10" s="71"/>
      <c r="J10" s="115"/>
      <c r="K10" s="43">
        <v>3201.09</v>
      </c>
      <c r="L10" s="43" t="s">
        <v>68</v>
      </c>
      <c r="M10" s="71">
        <v>3500</v>
      </c>
      <c r="N10" s="73" t="s">
        <v>69</v>
      </c>
      <c r="O10" s="120"/>
      <c r="P10" s="103"/>
      <c r="Q10" s="121"/>
      <c r="R10" s="103"/>
      <c r="S10" s="103"/>
      <c r="T10" s="122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112"/>
      <c r="D11" s="23"/>
      <c r="E11" s="24"/>
      <c r="F11" s="24"/>
      <c r="G11" s="30"/>
      <c r="H11" s="27"/>
      <c r="I11" s="26"/>
      <c r="J11" s="48"/>
      <c r="K11" s="98">
        <v>-9904.14</v>
      </c>
      <c r="L11" s="98" t="s">
        <v>70</v>
      </c>
      <c r="M11" s="71">
        <v>12000</v>
      </c>
      <c r="N11" s="73" t="s">
        <v>71</v>
      </c>
      <c r="O11" s="68"/>
      <c r="P11" s="69"/>
      <c r="Q11" s="95"/>
      <c r="R11" s="9"/>
      <c r="S11" s="9"/>
      <c r="T11" s="97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2" customHeight="1" spans="1:16384">
      <c r="A12" s="43"/>
      <c r="B12" s="123"/>
      <c r="C12" s="37"/>
      <c r="D12" s="124"/>
      <c r="E12" s="127"/>
      <c r="F12" s="45"/>
      <c r="G12" s="115"/>
      <c r="H12" s="116"/>
      <c r="I12" s="71"/>
      <c r="J12" s="115"/>
      <c r="K12" s="43"/>
      <c r="L12" s="43"/>
      <c r="M12" s="71">
        <v>200</v>
      </c>
      <c r="N12" s="73" t="s">
        <v>72</v>
      </c>
      <c r="O12" s="120"/>
      <c r="P12" s="103"/>
      <c r="Q12" s="121"/>
      <c r="R12" s="103"/>
      <c r="S12" s="103"/>
      <c r="T12" s="122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111"/>
      <c r="D13" s="23"/>
      <c r="E13" s="24"/>
      <c r="F13" s="24"/>
      <c r="G13" s="30"/>
      <c r="H13" s="27"/>
      <c r="I13" s="26"/>
      <c r="J13" s="30"/>
      <c r="K13" s="67"/>
      <c r="L13" s="67"/>
      <c r="M13" s="26"/>
      <c r="N13" s="65"/>
      <c r="O13" s="70"/>
      <c r="P13" s="69"/>
      <c r="Q13" s="95"/>
      <c r="R13" s="9"/>
      <c r="S13" s="9"/>
      <c r="T13" s="97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111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5"/>
      <c r="O14" s="66"/>
      <c r="P14" s="9"/>
      <c r="Q14" s="99"/>
      <c r="R14" s="9"/>
      <c r="S14" s="9"/>
      <c r="T14" s="97"/>
      <c r="U14" s="100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43"/>
      <c r="B15" s="36"/>
      <c r="C15" s="113"/>
      <c r="D15" s="114"/>
      <c r="E15" s="45"/>
      <c r="F15" s="45"/>
      <c r="G15" s="115"/>
      <c r="H15" s="116"/>
      <c r="I15" s="71"/>
      <c r="J15" s="115"/>
      <c r="K15" s="98"/>
      <c r="L15" s="98"/>
      <c r="M15" s="71"/>
      <c r="N15" s="73"/>
      <c r="O15" s="120"/>
      <c r="P15" s="103"/>
      <c r="Q15" s="121"/>
      <c r="R15" s="103"/>
      <c r="S15" s="103"/>
      <c r="T15" s="122"/>
      <c r="U15" s="100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3"/>
      <c r="B16" s="117"/>
      <c r="C16" s="113"/>
      <c r="D16" s="38"/>
      <c r="E16" s="45"/>
      <c r="F16" s="45"/>
      <c r="G16" s="118"/>
      <c r="H16" s="116"/>
      <c r="I16" s="71"/>
      <c r="J16" s="71"/>
      <c r="K16" s="43"/>
      <c r="L16" s="43"/>
      <c r="M16" s="71"/>
      <c r="N16" s="73"/>
      <c r="O16" s="71"/>
      <c r="P16" s="73"/>
      <c r="Q16" s="105"/>
      <c r="R16" s="103"/>
      <c r="S16" s="103"/>
      <c r="T16" s="104"/>
      <c r="U16" s="100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6"/>
      <c r="C17" s="111"/>
      <c r="D17" s="34"/>
      <c r="E17" s="48"/>
      <c r="F17" s="49"/>
      <c r="G17" s="50"/>
      <c r="H17" s="51"/>
      <c r="I17" s="26"/>
      <c r="J17" s="26"/>
      <c r="K17" s="26"/>
      <c r="L17" s="26"/>
      <c r="M17" s="26"/>
      <c r="N17" s="65"/>
      <c r="O17" s="26"/>
      <c r="P17" s="65"/>
      <c r="Q17" s="99"/>
      <c r="R17" s="9"/>
      <c r="S17" s="9"/>
      <c r="T17" s="101"/>
      <c r="U17" s="100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6"/>
      <c r="C18" s="111"/>
      <c r="D18" s="34"/>
      <c r="E18" s="24"/>
      <c r="F18" s="24"/>
      <c r="G18" s="50"/>
      <c r="H18" s="52"/>
      <c r="I18" s="26"/>
      <c r="J18" s="26"/>
      <c r="K18" s="48"/>
      <c r="L18" s="48"/>
      <c r="M18" s="26"/>
      <c r="N18" s="65"/>
      <c r="O18" s="26"/>
      <c r="P18" s="65"/>
      <c r="Q18" s="99"/>
      <c r="R18" s="9"/>
      <c r="S18" s="9"/>
      <c r="T18" s="101"/>
      <c r="U18" s="100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6"/>
      <c r="C19" s="119"/>
      <c r="D19" s="34"/>
      <c r="E19" s="48"/>
      <c r="F19" s="49"/>
      <c r="G19" s="50"/>
      <c r="H19" s="51"/>
      <c r="I19" s="26"/>
      <c r="J19" s="26"/>
      <c r="K19" s="26"/>
      <c r="L19" s="26"/>
      <c r="M19" s="26"/>
      <c r="N19" s="65"/>
      <c r="O19" s="26"/>
      <c r="P19" s="65"/>
      <c r="Q19" s="106"/>
      <c r="R19" s="9"/>
      <c r="S19" s="9"/>
      <c r="T19" s="101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6"/>
      <c r="C20" s="111"/>
      <c r="D20" s="34"/>
      <c r="E20" s="24"/>
      <c r="F20" s="24"/>
      <c r="G20" s="50"/>
      <c r="H20" s="52"/>
      <c r="I20" s="26"/>
      <c r="J20" s="26"/>
      <c r="K20" s="26"/>
      <c r="L20" s="26"/>
      <c r="M20" s="26"/>
      <c r="N20" s="65"/>
      <c r="O20" s="26"/>
      <c r="P20" s="65"/>
      <c r="Q20" s="106"/>
      <c r="R20" s="9"/>
      <c r="S20" s="9"/>
      <c r="T20" s="101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6"/>
      <c r="C21" s="111"/>
      <c r="D21" s="34"/>
      <c r="E21" s="24"/>
      <c r="F21" s="24"/>
      <c r="G21" s="50"/>
      <c r="H21" s="52"/>
      <c r="I21" s="26"/>
      <c r="J21" s="26"/>
      <c r="K21" s="26"/>
      <c r="L21" s="26"/>
      <c r="M21" s="26"/>
      <c r="N21" s="65"/>
      <c r="O21" s="26"/>
      <c r="P21" s="65"/>
      <c r="Q21" s="106"/>
      <c r="R21" s="9"/>
      <c r="S21" s="9"/>
      <c r="T21" s="101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3"/>
      <c r="B22" s="44"/>
      <c r="C22" s="113"/>
      <c r="D22" s="38"/>
      <c r="E22" s="45"/>
      <c r="F22" s="45"/>
      <c r="G22" s="41"/>
      <c r="H22" s="42"/>
      <c r="I22" s="71"/>
      <c r="J22" s="71"/>
      <c r="K22" s="71"/>
      <c r="L22" s="71"/>
      <c r="M22" s="71"/>
      <c r="N22" s="73"/>
      <c r="O22" s="71"/>
      <c r="P22" s="73"/>
      <c r="Q22" s="102"/>
      <c r="R22" s="103"/>
      <c r="S22" s="103"/>
      <c r="T22" s="104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3"/>
      <c r="B23" s="44"/>
      <c r="C23" s="113"/>
      <c r="D23" s="38"/>
      <c r="E23" s="45"/>
      <c r="F23" s="45"/>
      <c r="G23" s="41"/>
      <c r="H23" s="42"/>
      <c r="I23" s="71"/>
      <c r="J23" s="71"/>
      <c r="K23" s="71"/>
      <c r="L23" s="71"/>
      <c r="M23" s="71"/>
      <c r="N23" s="73"/>
      <c r="O23" s="71"/>
      <c r="P23" s="73"/>
      <c r="Q23" s="102"/>
      <c r="R23" s="103"/>
      <c r="S23" s="103"/>
      <c r="T23" s="104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3"/>
      <c r="B24" s="44"/>
      <c r="C24" s="113"/>
      <c r="D24" s="38"/>
      <c r="E24" s="45"/>
      <c r="F24" s="45"/>
      <c r="G24" s="41"/>
      <c r="H24" s="42"/>
      <c r="I24" s="71"/>
      <c r="J24" s="71"/>
      <c r="K24" s="71"/>
      <c r="L24" s="71"/>
      <c r="M24" s="71"/>
      <c r="N24" s="73"/>
      <c r="O24" s="71"/>
      <c r="P24" s="73"/>
      <c r="Q24" s="102"/>
      <c r="R24" s="103"/>
      <c r="S24" s="103"/>
      <c r="T24" s="104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3">
        <f>SUM(C8:C24)</f>
        <v>200068</v>
      </c>
      <c r="D25" s="54">
        <f>SUM(D8:D24)</f>
        <v>148308</v>
      </c>
      <c r="E25" s="55"/>
      <c r="F25" s="55"/>
      <c r="G25" s="55"/>
      <c r="H25" s="53" t="s">
        <v>55</v>
      </c>
      <c r="I25" s="66">
        <f>SUM(I8:I24)</f>
        <v>10003.4</v>
      </c>
      <c r="J25" s="55"/>
      <c r="K25" s="66">
        <f>SUM(K8:K17)</f>
        <v>0</v>
      </c>
      <c r="L25" s="66"/>
      <c r="M25" s="66">
        <f>SUM(M8:M24)</f>
        <v>27700</v>
      </c>
      <c r="N25" s="53" t="s">
        <v>55</v>
      </c>
      <c r="O25" s="66">
        <f>SUM(O8:O24)</f>
        <v>0</v>
      </c>
      <c r="P25" s="53" t="s">
        <v>55</v>
      </c>
      <c r="Q25" s="53" t="s">
        <v>55</v>
      </c>
      <c r="R25" s="53"/>
      <c r="S25" s="53"/>
      <c r="T25" s="66">
        <f>SUM(T8:T24)</f>
        <v>310672.6</v>
      </c>
      <c r="U25" s="108">
        <f>D25+C25-T25-I25-K25-M25-O25</f>
        <v>2.18278728425503e-11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162364.6</v>
      </c>
      <c r="G26" s="58"/>
      <c r="H26" s="59" t="s">
        <v>58</v>
      </c>
      <c r="I26" s="74"/>
      <c r="J26" s="74"/>
      <c r="K26" s="74"/>
      <c r="L26" s="74"/>
      <c r="M26" s="75"/>
      <c r="N26" s="56" t="s">
        <v>59</v>
      </c>
      <c r="O26" s="76">
        <v>162364.6</v>
      </c>
      <c r="P26" s="77"/>
      <c r="Q26" s="77"/>
      <c r="R26" s="77"/>
      <c r="S26" s="77"/>
      <c r="T26" s="77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61</v>
      </c>
      <c r="O27" s="80">
        <f>O26</f>
        <v>162364.6</v>
      </c>
      <c r="P27" s="81"/>
      <c r="Q27" s="81"/>
      <c r="R27" s="81"/>
      <c r="S27" s="81"/>
      <c r="T27" s="81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14820</v>
      </c>
      <c r="R2" s="64" t="s">
        <v>5</v>
      </c>
      <c r="S2" s="64"/>
      <c r="T2" s="83"/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2966154</v>
      </c>
      <c r="D3" s="9"/>
      <c r="E3" s="9"/>
      <c r="F3" s="9" t="s">
        <v>7</v>
      </c>
      <c r="G3" s="10">
        <v>44554</v>
      </c>
      <c r="H3" s="6" t="s">
        <v>8</v>
      </c>
      <c r="I3" s="6"/>
      <c r="J3" s="20" t="s">
        <v>62</v>
      </c>
      <c r="K3" s="20"/>
      <c r="L3" s="20"/>
      <c r="M3" s="20"/>
      <c r="N3" s="20"/>
      <c r="O3" s="6" t="s">
        <v>10</v>
      </c>
      <c r="P3" s="6"/>
      <c r="Q3" s="20" t="s">
        <v>11</v>
      </c>
      <c r="R3" s="85" t="s">
        <v>12</v>
      </c>
      <c r="S3" s="86"/>
      <c r="T3" s="87" t="s">
        <v>13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8" t="s">
        <v>22</v>
      </c>
      <c r="U4" s="89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0" t="s">
        <v>29</v>
      </c>
      <c r="R5" s="91"/>
      <c r="S5" s="91"/>
      <c r="T5" s="88" t="s">
        <v>30</v>
      </c>
      <c r="U5" s="92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3" t="s">
        <v>37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44567</v>
      </c>
      <c r="C8" s="22"/>
      <c r="D8" s="23">
        <v>148308</v>
      </c>
      <c r="E8" s="24" t="s">
        <v>50</v>
      </c>
      <c r="F8" s="25" t="s">
        <v>51</v>
      </c>
      <c r="G8" s="26"/>
      <c r="H8" s="27"/>
      <c r="I8" s="26"/>
      <c r="J8" s="48"/>
      <c r="K8" s="20"/>
      <c r="L8" s="20"/>
      <c r="M8" s="26"/>
      <c r="N8" s="65" t="s">
        <v>52</v>
      </c>
      <c r="O8" s="66"/>
      <c r="P8" s="9"/>
      <c r="Q8" s="95" t="s">
        <v>53</v>
      </c>
      <c r="R8" s="96"/>
      <c r="S8" s="67"/>
      <c r="T8" s="97">
        <v>148308</v>
      </c>
      <c r="U8" s="9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44711</v>
      </c>
      <c r="C9" s="22">
        <v>200068</v>
      </c>
      <c r="D9" s="23"/>
      <c r="E9" s="24" t="s">
        <v>63</v>
      </c>
      <c r="F9" s="24" t="s">
        <v>64</v>
      </c>
      <c r="G9" s="29"/>
      <c r="H9" s="27">
        <v>0.05</v>
      </c>
      <c r="I9" s="26">
        <f>C9*H9</f>
        <v>10003.4</v>
      </c>
      <c r="J9" s="48"/>
      <c r="K9" s="67">
        <v>6703.05</v>
      </c>
      <c r="L9" s="67" t="s">
        <v>65</v>
      </c>
      <c r="M9" s="26">
        <v>12000</v>
      </c>
      <c r="N9" s="65" t="s">
        <v>66</v>
      </c>
      <c r="O9" s="66"/>
      <c r="P9" s="9"/>
      <c r="Q9" s="95" t="s">
        <v>67</v>
      </c>
      <c r="R9" s="9">
        <v>2600000</v>
      </c>
      <c r="S9" s="9"/>
      <c r="T9" s="97">
        <v>162364.6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1" customHeight="1" spans="1:16384">
      <c r="A10" s="20"/>
      <c r="B10" s="21"/>
      <c r="C10" s="111"/>
      <c r="D10" s="23"/>
      <c r="E10" s="24"/>
      <c r="F10" s="24"/>
      <c r="G10" s="29"/>
      <c r="H10" s="27"/>
      <c r="I10" s="26"/>
      <c r="J10" s="30"/>
      <c r="K10" s="20">
        <v>3201.09</v>
      </c>
      <c r="L10" s="20" t="s">
        <v>68</v>
      </c>
      <c r="M10" s="26">
        <v>3500</v>
      </c>
      <c r="N10" s="65" t="s">
        <v>69</v>
      </c>
      <c r="O10" s="66"/>
      <c r="P10" s="9"/>
      <c r="Q10" s="95"/>
      <c r="R10" s="9"/>
      <c r="S10" s="9"/>
      <c r="T10" s="97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112"/>
      <c r="D11" s="23"/>
      <c r="E11" s="24"/>
      <c r="F11" s="24"/>
      <c r="G11" s="30"/>
      <c r="H11" s="27"/>
      <c r="I11" s="26"/>
      <c r="J11" s="48"/>
      <c r="K11" s="67">
        <v>-9904.14</v>
      </c>
      <c r="L11" s="67" t="s">
        <v>70</v>
      </c>
      <c r="M11" s="26">
        <v>12000</v>
      </c>
      <c r="N11" s="65" t="s">
        <v>71</v>
      </c>
      <c r="O11" s="68"/>
      <c r="P11" s="69"/>
      <c r="Q11" s="95"/>
      <c r="R11" s="9"/>
      <c r="S11" s="9"/>
      <c r="T11" s="97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2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200</v>
      </c>
      <c r="N12" s="65" t="s">
        <v>72</v>
      </c>
      <c r="O12" s="66"/>
      <c r="P12" s="9"/>
      <c r="Q12" s="95"/>
      <c r="R12" s="9"/>
      <c r="S12" s="9"/>
      <c r="T12" s="97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4" customHeight="1" spans="1:16384">
      <c r="A13" s="35">
        <v>3</v>
      </c>
      <c r="B13" s="123">
        <v>44727</v>
      </c>
      <c r="C13" s="113">
        <v>205084</v>
      </c>
      <c r="D13" s="124"/>
      <c r="E13" s="45"/>
      <c r="F13" s="45"/>
      <c r="G13" s="115"/>
      <c r="H13" s="116">
        <v>0.05</v>
      </c>
      <c r="I13" s="71">
        <v>34488.91</v>
      </c>
      <c r="J13" s="39" t="s">
        <v>73</v>
      </c>
      <c r="K13" s="98">
        <f>6871.11+4904.95</f>
        <v>11776.06</v>
      </c>
      <c r="L13" s="98" t="s">
        <v>74</v>
      </c>
      <c r="M13" s="71">
        <v>100</v>
      </c>
      <c r="N13" s="73" t="s">
        <v>72</v>
      </c>
      <c r="O13" s="125"/>
      <c r="P13" s="126"/>
      <c r="Q13" s="121" t="s">
        <v>67</v>
      </c>
      <c r="R13" s="103">
        <v>2600000</v>
      </c>
      <c r="S13" s="103"/>
      <c r="T13" s="122">
        <v>170495.09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3"/>
      <c r="B14" s="117"/>
      <c r="C14" s="113"/>
      <c r="D14" s="124"/>
      <c r="E14" s="45"/>
      <c r="F14" s="45"/>
      <c r="G14" s="115"/>
      <c r="H14" s="116"/>
      <c r="I14" s="71"/>
      <c r="J14" s="115"/>
      <c r="K14" s="43">
        <v>-11776.06</v>
      </c>
      <c r="L14" s="43" t="s">
        <v>70</v>
      </c>
      <c r="M14" s="71"/>
      <c r="N14" s="73"/>
      <c r="O14" s="120"/>
      <c r="P14" s="103"/>
      <c r="Q14" s="105"/>
      <c r="R14" s="103"/>
      <c r="S14" s="103"/>
      <c r="T14" s="122"/>
      <c r="U14" s="100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43"/>
      <c r="B15" s="36"/>
      <c r="C15" s="113"/>
      <c r="D15" s="114"/>
      <c r="E15" s="45"/>
      <c r="F15" s="45"/>
      <c r="G15" s="115"/>
      <c r="H15" s="116"/>
      <c r="I15" s="71"/>
      <c r="J15" s="115"/>
      <c r="K15" s="98"/>
      <c r="L15" s="98"/>
      <c r="M15" s="71"/>
      <c r="N15" s="73"/>
      <c r="O15" s="120"/>
      <c r="P15" s="103"/>
      <c r="Q15" s="121"/>
      <c r="R15" s="103"/>
      <c r="S15" s="103"/>
      <c r="T15" s="122"/>
      <c r="U15" s="100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3"/>
      <c r="B16" s="117"/>
      <c r="C16" s="113"/>
      <c r="D16" s="38"/>
      <c r="E16" s="45"/>
      <c r="F16" s="45"/>
      <c r="G16" s="118"/>
      <c r="H16" s="116"/>
      <c r="I16" s="71"/>
      <c r="J16" s="71"/>
      <c r="K16" s="43"/>
      <c r="L16" s="43"/>
      <c r="M16" s="71"/>
      <c r="N16" s="73"/>
      <c r="O16" s="71"/>
      <c r="P16" s="73"/>
      <c r="Q16" s="105"/>
      <c r="R16" s="103"/>
      <c r="S16" s="103"/>
      <c r="T16" s="104"/>
      <c r="U16" s="100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6"/>
      <c r="C17" s="111"/>
      <c r="D17" s="34"/>
      <c r="E17" s="48"/>
      <c r="F17" s="49"/>
      <c r="G17" s="50"/>
      <c r="H17" s="51"/>
      <c r="I17" s="26"/>
      <c r="J17" s="26"/>
      <c r="K17" s="26"/>
      <c r="L17" s="26"/>
      <c r="M17" s="26"/>
      <c r="N17" s="65"/>
      <c r="O17" s="26"/>
      <c r="P17" s="65"/>
      <c r="Q17" s="99"/>
      <c r="R17" s="9"/>
      <c r="S17" s="9"/>
      <c r="T17" s="101"/>
      <c r="U17" s="100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6"/>
      <c r="C18" s="111"/>
      <c r="D18" s="34"/>
      <c r="E18" s="24"/>
      <c r="F18" s="24"/>
      <c r="G18" s="50"/>
      <c r="H18" s="52"/>
      <c r="I18" s="26"/>
      <c r="J18" s="26"/>
      <c r="K18" s="48"/>
      <c r="L18" s="48"/>
      <c r="M18" s="26"/>
      <c r="N18" s="65"/>
      <c r="O18" s="26"/>
      <c r="P18" s="65"/>
      <c r="Q18" s="99"/>
      <c r="R18" s="9"/>
      <c r="S18" s="9"/>
      <c r="T18" s="101"/>
      <c r="U18" s="100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6"/>
      <c r="C19" s="119"/>
      <c r="D19" s="34"/>
      <c r="E19" s="48"/>
      <c r="F19" s="49"/>
      <c r="G19" s="50"/>
      <c r="H19" s="51"/>
      <c r="I19" s="26"/>
      <c r="J19" s="26"/>
      <c r="K19" s="26"/>
      <c r="L19" s="26"/>
      <c r="M19" s="26"/>
      <c r="N19" s="65"/>
      <c r="O19" s="26"/>
      <c r="P19" s="65"/>
      <c r="Q19" s="106"/>
      <c r="R19" s="9"/>
      <c r="S19" s="9"/>
      <c r="T19" s="101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6"/>
      <c r="C20" s="111"/>
      <c r="D20" s="34"/>
      <c r="E20" s="24"/>
      <c r="F20" s="24"/>
      <c r="G20" s="50"/>
      <c r="H20" s="52"/>
      <c r="I20" s="26"/>
      <c r="J20" s="26"/>
      <c r="K20" s="26"/>
      <c r="L20" s="26"/>
      <c r="M20" s="26"/>
      <c r="N20" s="65"/>
      <c r="O20" s="26"/>
      <c r="P20" s="65"/>
      <c r="Q20" s="106"/>
      <c r="R20" s="9"/>
      <c r="S20" s="9"/>
      <c r="T20" s="101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6"/>
      <c r="C21" s="111"/>
      <c r="D21" s="34"/>
      <c r="E21" s="24"/>
      <c r="F21" s="24"/>
      <c r="G21" s="50"/>
      <c r="H21" s="52"/>
      <c r="I21" s="26"/>
      <c r="J21" s="26"/>
      <c r="K21" s="26"/>
      <c r="L21" s="26"/>
      <c r="M21" s="26"/>
      <c r="N21" s="65"/>
      <c r="O21" s="26"/>
      <c r="P21" s="65"/>
      <c r="Q21" s="106"/>
      <c r="R21" s="9"/>
      <c r="S21" s="9"/>
      <c r="T21" s="101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3"/>
      <c r="B22" s="44"/>
      <c r="C22" s="113"/>
      <c r="D22" s="38"/>
      <c r="E22" s="45"/>
      <c r="F22" s="45"/>
      <c r="G22" s="41"/>
      <c r="H22" s="42"/>
      <c r="I22" s="71"/>
      <c r="J22" s="71"/>
      <c r="K22" s="71"/>
      <c r="L22" s="71"/>
      <c r="M22" s="71"/>
      <c r="N22" s="73"/>
      <c r="O22" s="71"/>
      <c r="P22" s="73"/>
      <c r="Q22" s="102"/>
      <c r="R22" s="103"/>
      <c r="S22" s="103"/>
      <c r="T22" s="104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3"/>
      <c r="B23" s="44"/>
      <c r="C23" s="113"/>
      <c r="D23" s="38"/>
      <c r="E23" s="45"/>
      <c r="F23" s="45"/>
      <c r="G23" s="41"/>
      <c r="H23" s="42"/>
      <c r="I23" s="71"/>
      <c r="J23" s="71"/>
      <c r="K23" s="71"/>
      <c r="L23" s="71"/>
      <c r="M23" s="71"/>
      <c r="N23" s="73"/>
      <c r="O23" s="71"/>
      <c r="P23" s="73"/>
      <c r="Q23" s="102"/>
      <c r="R23" s="103"/>
      <c r="S23" s="103"/>
      <c r="T23" s="104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3"/>
      <c r="B24" s="44"/>
      <c r="C24" s="113"/>
      <c r="D24" s="38"/>
      <c r="E24" s="45"/>
      <c r="F24" s="45"/>
      <c r="G24" s="41"/>
      <c r="H24" s="42"/>
      <c r="I24" s="71"/>
      <c r="J24" s="71"/>
      <c r="K24" s="71"/>
      <c r="L24" s="71"/>
      <c r="M24" s="71"/>
      <c r="N24" s="73"/>
      <c r="O24" s="71"/>
      <c r="P24" s="73"/>
      <c r="Q24" s="102"/>
      <c r="R24" s="103"/>
      <c r="S24" s="103"/>
      <c r="T24" s="104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3">
        <f>SUM(C8:C24)</f>
        <v>405152</v>
      </c>
      <c r="D25" s="54">
        <f>SUM(D8:D24)</f>
        <v>148308</v>
      </c>
      <c r="E25" s="55"/>
      <c r="F25" s="55"/>
      <c r="G25" s="55"/>
      <c r="H25" s="53" t="s">
        <v>55</v>
      </c>
      <c r="I25" s="66">
        <f>SUM(I8:I24)</f>
        <v>44492.31</v>
      </c>
      <c r="J25" s="55"/>
      <c r="K25" s="66">
        <f>SUM(K8:K17)</f>
        <v>0</v>
      </c>
      <c r="L25" s="66"/>
      <c r="M25" s="66">
        <f>SUM(M8:M24)</f>
        <v>27800</v>
      </c>
      <c r="N25" s="53" t="s">
        <v>55</v>
      </c>
      <c r="O25" s="66">
        <f>SUM(O8:O24)</f>
        <v>0</v>
      </c>
      <c r="P25" s="53" t="s">
        <v>55</v>
      </c>
      <c r="Q25" s="53" t="s">
        <v>55</v>
      </c>
      <c r="R25" s="53"/>
      <c r="S25" s="53"/>
      <c r="T25" s="66">
        <f>SUM(T8:T24)</f>
        <v>481167.69</v>
      </c>
      <c r="U25" s="108">
        <f>D25+C25-T25-I25-K25-M25-O25</f>
        <v>5.0931703299284e-11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170495.09</v>
      </c>
      <c r="G26" s="58"/>
      <c r="H26" s="59" t="s">
        <v>58</v>
      </c>
      <c r="I26" s="74"/>
      <c r="J26" s="74"/>
      <c r="K26" s="74"/>
      <c r="L26" s="74"/>
      <c r="M26" s="75"/>
      <c r="N26" s="56" t="s">
        <v>59</v>
      </c>
      <c r="O26" s="76">
        <v>170495.09</v>
      </c>
      <c r="P26" s="77"/>
      <c r="Q26" s="77"/>
      <c r="R26" s="77"/>
      <c r="S26" s="77"/>
      <c r="T26" s="77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61</v>
      </c>
      <c r="O27" s="80">
        <f>O26</f>
        <v>170495.09</v>
      </c>
      <c r="P27" s="81"/>
      <c r="Q27" s="81"/>
      <c r="R27" s="81"/>
      <c r="S27" s="81"/>
      <c r="T27" s="81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14820</v>
      </c>
      <c r="R2" s="64" t="s">
        <v>5</v>
      </c>
      <c r="S2" s="64"/>
      <c r="T2" s="83"/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2966154</v>
      </c>
      <c r="D3" s="9"/>
      <c r="E3" s="9"/>
      <c r="F3" s="9" t="s">
        <v>7</v>
      </c>
      <c r="G3" s="10">
        <v>44554</v>
      </c>
      <c r="H3" s="6" t="s">
        <v>8</v>
      </c>
      <c r="I3" s="6"/>
      <c r="J3" s="20" t="s">
        <v>62</v>
      </c>
      <c r="K3" s="20"/>
      <c r="L3" s="20"/>
      <c r="M3" s="20"/>
      <c r="N3" s="20"/>
      <c r="O3" s="6" t="s">
        <v>10</v>
      </c>
      <c r="P3" s="6"/>
      <c r="Q3" s="20" t="s">
        <v>11</v>
      </c>
      <c r="R3" s="85" t="s">
        <v>12</v>
      </c>
      <c r="S3" s="86"/>
      <c r="T3" s="87" t="s">
        <v>13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8" t="s">
        <v>22</v>
      </c>
      <c r="U4" s="89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0" t="s">
        <v>29</v>
      </c>
      <c r="R5" s="91"/>
      <c r="S5" s="91"/>
      <c r="T5" s="88" t="s">
        <v>30</v>
      </c>
      <c r="U5" s="92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3" t="s">
        <v>37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44567</v>
      </c>
      <c r="C8" s="22"/>
      <c r="D8" s="23">
        <v>148308</v>
      </c>
      <c r="E8" s="24" t="s">
        <v>50</v>
      </c>
      <c r="F8" s="25" t="s">
        <v>51</v>
      </c>
      <c r="G8" s="26"/>
      <c r="H8" s="27"/>
      <c r="I8" s="26"/>
      <c r="J8" s="48"/>
      <c r="K8" s="20"/>
      <c r="L8" s="20"/>
      <c r="M8" s="26"/>
      <c r="N8" s="65" t="s">
        <v>52</v>
      </c>
      <c r="O8" s="66"/>
      <c r="P8" s="9"/>
      <c r="Q8" s="95" t="s">
        <v>53</v>
      </c>
      <c r="R8" s="96"/>
      <c r="S8" s="67"/>
      <c r="T8" s="97">
        <v>148308</v>
      </c>
      <c r="U8" s="9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44711</v>
      </c>
      <c r="C9" s="22">
        <v>200068</v>
      </c>
      <c r="D9" s="23"/>
      <c r="E9" s="24" t="s">
        <v>63</v>
      </c>
      <c r="F9" s="24" t="s">
        <v>64</v>
      </c>
      <c r="G9" s="29"/>
      <c r="H9" s="27">
        <v>0.05</v>
      </c>
      <c r="I9" s="26">
        <f>C9*H9</f>
        <v>10003.4</v>
      </c>
      <c r="J9" s="48"/>
      <c r="K9" s="67">
        <v>6703.05</v>
      </c>
      <c r="L9" s="67" t="s">
        <v>65</v>
      </c>
      <c r="M9" s="26">
        <v>12000</v>
      </c>
      <c r="N9" s="65" t="s">
        <v>66</v>
      </c>
      <c r="O9" s="66"/>
      <c r="P9" s="9"/>
      <c r="Q9" s="95" t="s">
        <v>67</v>
      </c>
      <c r="R9" s="9">
        <v>2600000</v>
      </c>
      <c r="S9" s="9"/>
      <c r="T9" s="97">
        <v>162364.6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1" customHeight="1" spans="1:16384">
      <c r="A10" s="20"/>
      <c r="B10" s="21"/>
      <c r="C10" s="111"/>
      <c r="D10" s="23"/>
      <c r="E10" s="24"/>
      <c r="F10" s="24"/>
      <c r="G10" s="29"/>
      <c r="H10" s="27"/>
      <c r="I10" s="26"/>
      <c r="J10" s="30"/>
      <c r="K10" s="20">
        <v>3201.09</v>
      </c>
      <c r="L10" s="20" t="s">
        <v>68</v>
      </c>
      <c r="M10" s="26">
        <v>3500</v>
      </c>
      <c r="N10" s="65" t="s">
        <v>69</v>
      </c>
      <c r="O10" s="66"/>
      <c r="P10" s="9"/>
      <c r="Q10" s="95"/>
      <c r="R10" s="9"/>
      <c r="S10" s="9"/>
      <c r="T10" s="97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112"/>
      <c r="D11" s="23"/>
      <c r="E11" s="24"/>
      <c r="F11" s="24"/>
      <c r="G11" s="30"/>
      <c r="H11" s="27"/>
      <c r="I11" s="26"/>
      <c r="J11" s="48"/>
      <c r="K11" s="67">
        <v>-9904.14</v>
      </c>
      <c r="L11" s="67" t="s">
        <v>70</v>
      </c>
      <c r="M11" s="26">
        <v>12000</v>
      </c>
      <c r="N11" s="65" t="s">
        <v>71</v>
      </c>
      <c r="O11" s="68"/>
      <c r="P11" s="69"/>
      <c r="Q11" s="95"/>
      <c r="R11" s="9"/>
      <c r="S11" s="9"/>
      <c r="T11" s="97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2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200</v>
      </c>
      <c r="N12" s="65" t="s">
        <v>72</v>
      </c>
      <c r="O12" s="66"/>
      <c r="P12" s="9"/>
      <c r="Q12" s="95"/>
      <c r="R12" s="9"/>
      <c r="S12" s="9"/>
      <c r="T12" s="97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4" customHeight="1" spans="1:16384">
      <c r="A13" s="28">
        <v>3</v>
      </c>
      <c r="B13" s="21">
        <v>44727</v>
      </c>
      <c r="C13" s="111">
        <v>205084</v>
      </c>
      <c r="D13" s="23"/>
      <c r="E13" s="24"/>
      <c r="F13" s="24"/>
      <c r="G13" s="30"/>
      <c r="H13" s="27">
        <v>0.05</v>
      </c>
      <c r="I13" s="26">
        <v>34488.91</v>
      </c>
      <c r="J13" s="48" t="s">
        <v>73</v>
      </c>
      <c r="K13" s="67">
        <f>6871.11+4904.95</f>
        <v>11776.06</v>
      </c>
      <c r="L13" s="67" t="s">
        <v>74</v>
      </c>
      <c r="M13" s="26">
        <v>100</v>
      </c>
      <c r="N13" s="65" t="s">
        <v>72</v>
      </c>
      <c r="O13" s="70"/>
      <c r="P13" s="69"/>
      <c r="Q13" s="95" t="s">
        <v>67</v>
      </c>
      <c r="R13" s="9">
        <v>2600000</v>
      </c>
      <c r="S13" s="9"/>
      <c r="T13" s="97">
        <v>170495.09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111"/>
      <c r="D14" s="23"/>
      <c r="E14" s="24"/>
      <c r="F14" s="24"/>
      <c r="G14" s="30"/>
      <c r="H14" s="27"/>
      <c r="I14" s="26"/>
      <c r="J14" s="30"/>
      <c r="K14" s="20">
        <v>-11776.06</v>
      </c>
      <c r="L14" s="20" t="s">
        <v>70</v>
      </c>
      <c r="M14" s="26"/>
      <c r="N14" s="65"/>
      <c r="O14" s="66"/>
      <c r="P14" s="9"/>
      <c r="Q14" s="99"/>
      <c r="R14" s="9"/>
      <c r="S14" s="9"/>
      <c r="T14" s="97"/>
      <c r="U14" s="100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1" customHeight="1" spans="1:16384">
      <c r="A15" s="35">
        <v>4</v>
      </c>
      <c r="B15" s="36">
        <v>44806</v>
      </c>
      <c r="C15" s="113">
        <v>214461</v>
      </c>
      <c r="D15" s="114"/>
      <c r="E15" s="45"/>
      <c r="F15" s="45"/>
      <c r="G15" s="115"/>
      <c r="H15" s="116">
        <v>0.05</v>
      </c>
      <c r="I15" s="71">
        <v>44492.31</v>
      </c>
      <c r="J15" s="39" t="s">
        <v>75</v>
      </c>
      <c r="K15" s="98">
        <v>23161.97</v>
      </c>
      <c r="L15" s="98" t="s">
        <v>74</v>
      </c>
      <c r="M15" s="71">
        <v>100</v>
      </c>
      <c r="N15" s="73" t="s">
        <v>72</v>
      </c>
      <c r="O15" s="120"/>
      <c r="P15" s="103"/>
      <c r="Q15" s="121" t="s">
        <v>67</v>
      </c>
      <c r="R15" s="103">
        <v>2600000</v>
      </c>
      <c r="S15" s="103"/>
      <c r="T15" s="122">
        <v>169868.69</v>
      </c>
      <c r="U15" s="100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3"/>
      <c r="B16" s="117"/>
      <c r="C16" s="113"/>
      <c r="D16" s="38"/>
      <c r="E16" s="45"/>
      <c r="F16" s="45"/>
      <c r="G16" s="118"/>
      <c r="H16" s="116"/>
      <c r="I16" s="71"/>
      <c r="J16" s="71"/>
      <c r="K16" s="43">
        <v>-23161.97</v>
      </c>
      <c r="L16" s="43"/>
      <c r="M16" s="71"/>
      <c r="N16" s="73"/>
      <c r="O16" s="71"/>
      <c r="P16" s="73"/>
      <c r="Q16" s="105"/>
      <c r="R16" s="103"/>
      <c r="S16" s="103"/>
      <c r="T16" s="104"/>
      <c r="U16" s="100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0"/>
      <c r="B17" s="46"/>
      <c r="C17" s="111"/>
      <c r="D17" s="34"/>
      <c r="E17" s="48"/>
      <c r="F17" s="49"/>
      <c r="G17" s="50"/>
      <c r="H17" s="51"/>
      <c r="I17" s="26"/>
      <c r="J17" s="26"/>
      <c r="K17" s="26"/>
      <c r="L17" s="26"/>
      <c r="M17" s="26"/>
      <c r="N17" s="65"/>
      <c r="O17" s="26"/>
      <c r="P17" s="65"/>
      <c r="Q17" s="99"/>
      <c r="R17" s="9"/>
      <c r="S17" s="9"/>
      <c r="T17" s="101"/>
      <c r="U17" s="100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46"/>
      <c r="C18" s="111"/>
      <c r="D18" s="34"/>
      <c r="E18" s="24"/>
      <c r="F18" s="24"/>
      <c r="G18" s="50"/>
      <c r="H18" s="52"/>
      <c r="I18" s="26"/>
      <c r="J18" s="26"/>
      <c r="K18" s="48"/>
      <c r="L18" s="48"/>
      <c r="M18" s="26"/>
      <c r="N18" s="65"/>
      <c r="O18" s="26"/>
      <c r="P18" s="65"/>
      <c r="Q18" s="99"/>
      <c r="R18" s="9"/>
      <c r="S18" s="9"/>
      <c r="T18" s="101"/>
      <c r="U18" s="100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46"/>
      <c r="C19" s="119"/>
      <c r="D19" s="34"/>
      <c r="E19" s="48"/>
      <c r="F19" s="49"/>
      <c r="G19" s="50"/>
      <c r="H19" s="51"/>
      <c r="I19" s="26"/>
      <c r="J19" s="26"/>
      <c r="K19" s="26"/>
      <c r="L19" s="26"/>
      <c r="M19" s="26"/>
      <c r="N19" s="65"/>
      <c r="O19" s="26"/>
      <c r="P19" s="65"/>
      <c r="Q19" s="106"/>
      <c r="R19" s="9"/>
      <c r="S19" s="9"/>
      <c r="T19" s="101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46"/>
      <c r="C20" s="111"/>
      <c r="D20" s="34"/>
      <c r="E20" s="24"/>
      <c r="F20" s="24"/>
      <c r="G20" s="50"/>
      <c r="H20" s="52"/>
      <c r="I20" s="26"/>
      <c r="J20" s="26"/>
      <c r="K20" s="26"/>
      <c r="L20" s="26"/>
      <c r="M20" s="26"/>
      <c r="N20" s="65"/>
      <c r="O20" s="26"/>
      <c r="P20" s="65"/>
      <c r="Q20" s="106"/>
      <c r="R20" s="9"/>
      <c r="S20" s="9"/>
      <c r="T20" s="101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46"/>
      <c r="C21" s="111"/>
      <c r="D21" s="34"/>
      <c r="E21" s="24"/>
      <c r="F21" s="24"/>
      <c r="G21" s="50"/>
      <c r="H21" s="52"/>
      <c r="I21" s="26"/>
      <c r="J21" s="26"/>
      <c r="K21" s="26"/>
      <c r="L21" s="26"/>
      <c r="M21" s="26"/>
      <c r="N21" s="65"/>
      <c r="O21" s="26"/>
      <c r="P21" s="65"/>
      <c r="Q21" s="106"/>
      <c r="R21" s="9"/>
      <c r="S21" s="9"/>
      <c r="T21" s="101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3"/>
      <c r="B22" s="44"/>
      <c r="C22" s="113"/>
      <c r="D22" s="38"/>
      <c r="E22" s="45"/>
      <c r="F22" s="45"/>
      <c r="G22" s="41"/>
      <c r="H22" s="42"/>
      <c r="I22" s="71"/>
      <c r="J22" s="71"/>
      <c r="K22" s="71"/>
      <c r="L22" s="71"/>
      <c r="M22" s="71"/>
      <c r="N22" s="73"/>
      <c r="O22" s="71"/>
      <c r="P22" s="73"/>
      <c r="Q22" s="102"/>
      <c r="R22" s="103"/>
      <c r="S22" s="103"/>
      <c r="T22" s="104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3"/>
      <c r="B23" s="44"/>
      <c r="C23" s="113"/>
      <c r="D23" s="38"/>
      <c r="E23" s="45"/>
      <c r="F23" s="45"/>
      <c r="G23" s="41"/>
      <c r="H23" s="42"/>
      <c r="I23" s="71"/>
      <c r="J23" s="71"/>
      <c r="K23" s="71"/>
      <c r="L23" s="71"/>
      <c r="M23" s="71"/>
      <c r="N23" s="73"/>
      <c r="O23" s="71"/>
      <c r="P23" s="73"/>
      <c r="Q23" s="102"/>
      <c r="R23" s="103"/>
      <c r="S23" s="103"/>
      <c r="T23" s="104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3"/>
      <c r="B24" s="44"/>
      <c r="C24" s="113"/>
      <c r="D24" s="38"/>
      <c r="E24" s="45"/>
      <c r="F24" s="45"/>
      <c r="G24" s="41"/>
      <c r="H24" s="42"/>
      <c r="I24" s="71"/>
      <c r="J24" s="71"/>
      <c r="K24" s="71"/>
      <c r="L24" s="71"/>
      <c r="M24" s="71"/>
      <c r="N24" s="73"/>
      <c r="O24" s="71"/>
      <c r="P24" s="73"/>
      <c r="Q24" s="102"/>
      <c r="R24" s="103"/>
      <c r="S24" s="103"/>
      <c r="T24" s="104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3">
        <f>SUM(C8:C24)</f>
        <v>619613</v>
      </c>
      <c r="D25" s="54">
        <f>SUM(D8:D24)</f>
        <v>148308</v>
      </c>
      <c r="E25" s="55"/>
      <c r="F25" s="55"/>
      <c r="G25" s="55"/>
      <c r="H25" s="53" t="s">
        <v>55</v>
      </c>
      <c r="I25" s="66">
        <f>SUM(I8:I24)</f>
        <v>88984.62</v>
      </c>
      <c r="J25" s="55"/>
      <c r="K25" s="66">
        <f>SUM(K8:K17)</f>
        <v>0</v>
      </c>
      <c r="L25" s="66"/>
      <c r="M25" s="66">
        <f>SUM(M8:M24)</f>
        <v>27900</v>
      </c>
      <c r="N25" s="53" t="s">
        <v>55</v>
      </c>
      <c r="O25" s="66">
        <f>SUM(O8:O24)</f>
        <v>0</v>
      </c>
      <c r="P25" s="53" t="s">
        <v>55</v>
      </c>
      <c r="Q25" s="53" t="s">
        <v>55</v>
      </c>
      <c r="R25" s="53"/>
      <c r="S25" s="53"/>
      <c r="T25" s="66">
        <f>SUM(T8:T24)</f>
        <v>651036.38</v>
      </c>
      <c r="U25" s="108">
        <f>D25+C25-T25-I25-K25-M25-O25</f>
        <v>1.16415321826935e-10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169868.69</v>
      </c>
      <c r="G26" s="58"/>
      <c r="H26" s="59" t="s">
        <v>58</v>
      </c>
      <c r="I26" s="74"/>
      <c r="J26" s="74"/>
      <c r="K26" s="74"/>
      <c r="L26" s="74"/>
      <c r="M26" s="75"/>
      <c r="N26" s="56" t="s">
        <v>59</v>
      </c>
      <c r="O26" s="76">
        <v>169868.69</v>
      </c>
      <c r="P26" s="77"/>
      <c r="Q26" s="77"/>
      <c r="R26" s="77"/>
      <c r="S26" s="77"/>
      <c r="T26" s="77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61</v>
      </c>
      <c r="O27" s="80">
        <f>O26</f>
        <v>169868.69</v>
      </c>
      <c r="P27" s="81"/>
      <c r="Q27" s="81"/>
      <c r="R27" s="81"/>
      <c r="S27" s="81"/>
      <c r="T27" s="81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pans="12:12">
      <c r="L34" s="1">
        <f>C3*0.05*0.6</f>
        <v>88984.62</v>
      </c>
    </row>
    <row r="35" spans="12:12">
      <c r="L35" s="1">
        <f>L34-I25</f>
        <v>0</v>
      </c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abSelected="1" topLeftCell="A13" workbookViewId="0">
      <selection activeCell="H21" sqref="H21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2">
        <v>14820</v>
      </c>
      <c r="R2" s="64" t="s">
        <v>5</v>
      </c>
      <c r="S2" s="64"/>
      <c r="T2" s="83"/>
      <c r="U2" s="8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2966154</v>
      </c>
      <c r="D3" s="9"/>
      <c r="E3" s="9"/>
      <c r="F3" s="9" t="s">
        <v>7</v>
      </c>
      <c r="G3" s="10">
        <v>44554</v>
      </c>
      <c r="H3" s="6" t="s">
        <v>8</v>
      </c>
      <c r="I3" s="6"/>
      <c r="J3" s="20" t="s">
        <v>62</v>
      </c>
      <c r="K3" s="20"/>
      <c r="L3" s="20"/>
      <c r="M3" s="20"/>
      <c r="N3" s="20"/>
      <c r="O3" s="6" t="s">
        <v>10</v>
      </c>
      <c r="P3" s="6"/>
      <c r="Q3" s="20" t="s">
        <v>11</v>
      </c>
      <c r="R3" s="85" t="s">
        <v>12</v>
      </c>
      <c r="S3" s="86"/>
      <c r="T3" s="87" t="s">
        <v>13</v>
      </c>
      <c r="U3" s="87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8" t="s">
        <v>22</v>
      </c>
      <c r="U4" s="89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0" t="s">
        <v>29</v>
      </c>
      <c r="R5" s="91"/>
      <c r="S5" s="91"/>
      <c r="T5" s="88" t="s">
        <v>30</v>
      </c>
      <c r="U5" s="92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3" t="s">
        <v>37</v>
      </c>
      <c r="R6" s="94"/>
      <c r="S6" s="94"/>
      <c r="T6" s="88"/>
      <c r="U6" s="92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8"/>
      <c r="U7" s="92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44567</v>
      </c>
      <c r="C8" s="22"/>
      <c r="D8" s="23">
        <v>148308</v>
      </c>
      <c r="E8" s="24" t="s">
        <v>50</v>
      </c>
      <c r="F8" s="25" t="s">
        <v>51</v>
      </c>
      <c r="G8" s="26"/>
      <c r="H8" s="27"/>
      <c r="I8" s="26"/>
      <c r="J8" s="48"/>
      <c r="K8" s="20"/>
      <c r="L8" s="20"/>
      <c r="M8" s="26"/>
      <c r="N8" s="65" t="s">
        <v>52</v>
      </c>
      <c r="O8" s="66"/>
      <c r="P8" s="9"/>
      <c r="Q8" s="95" t="s">
        <v>53</v>
      </c>
      <c r="R8" s="96"/>
      <c r="S8" s="67"/>
      <c r="T8" s="97">
        <v>148308</v>
      </c>
      <c r="U8" s="98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8">
        <v>2</v>
      </c>
      <c r="B9" s="21">
        <v>44711</v>
      </c>
      <c r="C9" s="22">
        <v>200068</v>
      </c>
      <c r="D9" s="23"/>
      <c r="E9" s="24" t="s">
        <v>63</v>
      </c>
      <c r="F9" s="24" t="s">
        <v>64</v>
      </c>
      <c r="G9" s="29"/>
      <c r="H9" s="27">
        <v>0.05</v>
      </c>
      <c r="I9" s="26">
        <f>C9*H9</f>
        <v>10003.4</v>
      </c>
      <c r="J9" s="48"/>
      <c r="K9" s="67">
        <v>6703.05</v>
      </c>
      <c r="L9" s="67" t="s">
        <v>65</v>
      </c>
      <c r="M9" s="26">
        <v>12000</v>
      </c>
      <c r="N9" s="65" t="s">
        <v>66</v>
      </c>
      <c r="O9" s="66"/>
      <c r="P9" s="9"/>
      <c r="Q9" s="95" t="s">
        <v>67</v>
      </c>
      <c r="R9" s="9">
        <v>2600000</v>
      </c>
      <c r="S9" s="9"/>
      <c r="T9" s="97">
        <v>162364.6</v>
      </c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1" customHeight="1" spans="1:16384">
      <c r="A10" s="20"/>
      <c r="B10" s="21"/>
      <c r="C10" s="22"/>
      <c r="D10" s="23"/>
      <c r="E10" s="24"/>
      <c r="F10" s="24"/>
      <c r="G10" s="29"/>
      <c r="H10" s="27"/>
      <c r="I10" s="26"/>
      <c r="J10" s="30"/>
      <c r="K10" s="20">
        <v>3201.09</v>
      </c>
      <c r="L10" s="20" t="s">
        <v>68</v>
      </c>
      <c r="M10" s="26">
        <v>3500</v>
      </c>
      <c r="N10" s="65" t="s">
        <v>69</v>
      </c>
      <c r="O10" s="66"/>
      <c r="P10" s="9"/>
      <c r="Q10" s="95"/>
      <c r="R10" s="9"/>
      <c r="S10" s="9"/>
      <c r="T10" s="97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2"/>
      <c r="D11" s="23"/>
      <c r="E11" s="24"/>
      <c r="F11" s="24"/>
      <c r="G11" s="30"/>
      <c r="H11" s="27"/>
      <c r="I11" s="26"/>
      <c r="J11" s="48"/>
      <c r="K11" s="67">
        <v>-9904.14</v>
      </c>
      <c r="L11" s="67" t="s">
        <v>70</v>
      </c>
      <c r="M11" s="26">
        <v>12000</v>
      </c>
      <c r="N11" s="65" t="s">
        <v>71</v>
      </c>
      <c r="O11" s="68"/>
      <c r="P11" s="69"/>
      <c r="Q11" s="95"/>
      <c r="R11" s="9"/>
      <c r="S11" s="9"/>
      <c r="T11" s="97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2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200</v>
      </c>
      <c r="N12" s="65" t="s">
        <v>72</v>
      </c>
      <c r="O12" s="66"/>
      <c r="P12" s="9"/>
      <c r="Q12" s="95"/>
      <c r="R12" s="9"/>
      <c r="S12" s="9"/>
      <c r="T12" s="97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4" customHeight="1" spans="1:16384">
      <c r="A13" s="28">
        <v>3</v>
      </c>
      <c r="B13" s="21">
        <v>44727</v>
      </c>
      <c r="C13" s="22">
        <v>205084</v>
      </c>
      <c r="D13" s="23"/>
      <c r="E13" s="24"/>
      <c r="F13" s="24"/>
      <c r="G13" s="30"/>
      <c r="H13" s="27">
        <v>0.05</v>
      </c>
      <c r="I13" s="26">
        <v>34488.91</v>
      </c>
      <c r="J13" s="48" t="s">
        <v>73</v>
      </c>
      <c r="K13" s="67">
        <f>6871.11+4904.95</f>
        <v>11776.06</v>
      </c>
      <c r="L13" s="67" t="s">
        <v>74</v>
      </c>
      <c r="M13" s="26">
        <v>100</v>
      </c>
      <c r="N13" s="65" t="s">
        <v>72</v>
      </c>
      <c r="O13" s="70"/>
      <c r="P13" s="69"/>
      <c r="Q13" s="95" t="s">
        <v>67</v>
      </c>
      <c r="R13" s="9">
        <v>2600000</v>
      </c>
      <c r="S13" s="9"/>
      <c r="T13" s="97">
        <v>170495.09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>
        <v>-11776.06</v>
      </c>
      <c r="L14" s="20" t="s">
        <v>70</v>
      </c>
      <c r="M14" s="26"/>
      <c r="N14" s="65"/>
      <c r="O14" s="66"/>
      <c r="P14" s="9"/>
      <c r="Q14" s="99"/>
      <c r="R14" s="9"/>
      <c r="S14" s="9"/>
      <c r="T14" s="97"/>
      <c r="U14" s="100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1" customHeight="1" spans="1:16384">
      <c r="A15" s="28">
        <v>4</v>
      </c>
      <c r="B15" s="32">
        <v>44806</v>
      </c>
      <c r="C15" s="22">
        <v>214461</v>
      </c>
      <c r="D15" s="33"/>
      <c r="E15" s="24"/>
      <c r="F15" s="24"/>
      <c r="G15" s="30"/>
      <c r="H15" s="27">
        <v>0.05</v>
      </c>
      <c r="I15" s="26">
        <v>44492.31</v>
      </c>
      <c r="J15" s="48" t="s">
        <v>75</v>
      </c>
      <c r="K15" s="67">
        <v>23161.97</v>
      </c>
      <c r="L15" s="67" t="s">
        <v>74</v>
      </c>
      <c r="M15" s="26">
        <v>100</v>
      </c>
      <c r="N15" s="65" t="s">
        <v>72</v>
      </c>
      <c r="O15" s="66"/>
      <c r="P15" s="9"/>
      <c r="Q15" s="95" t="s">
        <v>67</v>
      </c>
      <c r="R15" s="9">
        <v>2600000</v>
      </c>
      <c r="S15" s="9"/>
      <c r="T15" s="97">
        <v>169868.69</v>
      </c>
      <c r="U15" s="100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0"/>
      <c r="B16" s="31"/>
      <c r="C16" s="22"/>
      <c r="D16" s="34"/>
      <c r="E16" s="24"/>
      <c r="F16" s="24"/>
      <c r="G16" s="29"/>
      <c r="H16" s="27"/>
      <c r="I16" s="26"/>
      <c r="J16" s="26"/>
      <c r="K16" s="20">
        <v>-23161.97</v>
      </c>
      <c r="L16" s="20"/>
      <c r="M16" s="26"/>
      <c r="N16" s="65"/>
      <c r="O16" s="26"/>
      <c r="P16" s="65"/>
      <c r="Q16" s="99"/>
      <c r="R16" s="9"/>
      <c r="S16" s="9"/>
      <c r="T16" s="101"/>
      <c r="U16" s="100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35">
        <v>5</v>
      </c>
      <c r="B17" s="36">
        <v>44813</v>
      </c>
      <c r="C17" s="37">
        <v>214261.62</v>
      </c>
      <c r="D17" s="38"/>
      <c r="E17" s="39"/>
      <c r="F17" s="40"/>
      <c r="G17" s="41"/>
      <c r="H17" s="42">
        <v>0.05</v>
      </c>
      <c r="I17" s="71">
        <v>21645.13</v>
      </c>
      <c r="J17" s="71"/>
      <c r="K17" s="71">
        <f>4630.08+7756.29</f>
        <v>12386.37</v>
      </c>
      <c r="L17" s="72" t="s">
        <v>74</v>
      </c>
      <c r="M17" s="71">
        <v>100</v>
      </c>
      <c r="N17" s="73" t="s">
        <v>72</v>
      </c>
      <c r="O17" s="71"/>
      <c r="P17" s="73"/>
      <c r="Q17" s="102" t="s">
        <v>67</v>
      </c>
      <c r="R17" s="103">
        <v>2600000</v>
      </c>
      <c r="S17" s="103"/>
      <c r="T17" s="104">
        <v>411157.49</v>
      </c>
      <c r="U17" s="100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3"/>
      <c r="B18" s="44"/>
      <c r="C18" s="37">
        <v>218641</v>
      </c>
      <c r="D18" s="38"/>
      <c r="E18" s="45"/>
      <c r="F18" s="45"/>
      <c r="G18" s="41"/>
      <c r="H18" s="42"/>
      <c r="I18" s="71"/>
      <c r="J18" s="71"/>
      <c r="K18" s="39">
        <v>-12386.37</v>
      </c>
      <c r="L18" s="39"/>
      <c r="M18" s="71"/>
      <c r="N18" s="73"/>
      <c r="O18" s="71"/>
      <c r="P18" s="73"/>
      <c r="Q18" s="105"/>
      <c r="R18" s="103"/>
      <c r="S18" s="103"/>
      <c r="T18" s="104"/>
      <c r="U18" s="100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46"/>
      <c r="C19" s="47"/>
      <c r="D19" s="34"/>
      <c r="E19" s="48"/>
      <c r="F19" s="49"/>
      <c r="G19" s="50"/>
      <c r="H19" s="51"/>
      <c r="I19" s="26"/>
      <c r="J19" s="26"/>
      <c r="K19" s="26"/>
      <c r="L19" s="26"/>
      <c r="M19" s="26"/>
      <c r="N19" s="65"/>
      <c r="O19" s="26"/>
      <c r="P19" s="65"/>
      <c r="Q19" s="106"/>
      <c r="R19" s="9"/>
      <c r="S19" s="9"/>
      <c r="T19" s="101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46"/>
      <c r="C20" s="22"/>
      <c r="D20" s="34"/>
      <c r="E20" s="24"/>
      <c r="F20" s="24"/>
      <c r="G20" s="50"/>
      <c r="H20" s="52"/>
      <c r="I20" s="26"/>
      <c r="J20" s="26"/>
      <c r="K20" s="26"/>
      <c r="L20" s="26"/>
      <c r="M20" s="26"/>
      <c r="N20" s="65"/>
      <c r="O20" s="26"/>
      <c r="P20" s="65"/>
      <c r="Q20" s="106"/>
      <c r="R20" s="9"/>
      <c r="S20" s="9"/>
      <c r="T20" s="101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46"/>
      <c r="C21" s="22"/>
      <c r="D21" s="34"/>
      <c r="E21" s="24"/>
      <c r="F21" s="24"/>
      <c r="G21" s="50"/>
      <c r="H21" s="52"/>
      <c r="I21" s="26"/>
      <c r="J21" s="26"/>
      <c r="K21" s="26"/>
      <c r="L21" s="26"/>
      <c r="M21" s="26"/>
      <c r="N21" s="65"/>
      <c r="O21" s="26"/>
      <c r="P21" s="65"/>
      <c r="Q21" s="106"/>
      <c r="R21" s="9"/>
      <c r="S21" s="9"/>
      <c r="T21" s="101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3"/>
      <c r="B22" s="44"/>
      <c r="C22" s="37"/>
      <c r="D22" s="38"/>
      <c r="E22" s="45"/>
      <c r="F22" s="45"/>
      <c r="G22" s="41"/>
      <c r="H22" s="42"/>
      <c r="I22" s="71"/>
      <c r="J22" s="71"/>
      <c r="K22" s="71"/>
      <c r="L22" s="71"/>
      <c r="M22" s="71"/>
      <c r="N22" s="73"/>
      <c r="O22" s="71"/>
      <c r="P22" s="73"/>
      <c r="Q22" s="102"/>
      <c r="R22" s="103"/>
      <c r="S22" s="103"/>
      <c r="T22" s="104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3"/>
      <c r="B23" s="44"/>
      <c r="C23" s="37"/>
      <c r="D23" s="38"/>
      <c r="E23" s="45"/>
      <c r="F23" s="45"/>
      <c r="G23" s="41"/>
      <c r="H23" s="42"/>
      <c r="I23" s="71"/>
      <c r="J23" s="71"/>
      <c r="K23" s="71"/>
      <c r="L23" s="71"/>
      <c r="M23" s="71"/>
      <c r="N23" s="73"/>
      <c r="O23" s="71"/>
      <c r="P23" s="73"/>
      <c r="Q23" s="102"/>
      <c r="R23" s="103"/>
      <c r="S23" s="103"/>
      <c r="T23" s="104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3"/>
      <c r="B24" s="44"/>
      <c r="C24" s="37"/>
      <c r="D24" s="38"/>
      <c r="E24" s="45"/>
      <c r="F24" s="45"/>
      <c r="G24" s="41"/>
      <c r="H24" s="42"/>
      <c r="I24" s="71"/>
      <c r="J24" s="71"/>
      <c r="K24" s="71"/>
      <c r="L24" s="71"/>
      <c r="M24" s="71"/>
      <c r="N24" s="73"/>
      <c r="O24" s="71"/>
      <c r="P24" s="73"/>
      <c r="Q24" s="102"/>
      <c r="R24" s="103"/>
      <c r="S24" s="103"/>
      <c r="T24" s="104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3">
        <f>SUM(C8:C24)</f>
        <v>1052515.62</v>
      </c>
      <c r="D25" s="54">
        <f>SUM(D8:D24)</f>
        <v>148308</v>
      </c>
      <c r="E25" s="55"/>
      <c r="F25" s="55"/>
      <c r="G25" s="55"/>
      <c r="H25" s="53" t="s">
        <v>55</v>
      </c>
      <c r="I25" s="66">
        <f>SUM(I8:I24)</f>
        <v>110629.75</v>
      </c>
      <c r="J25" s="55"/>
      <c r="K25" s="66">
        <f>SUM(K8:K24)</f>
        <v>0</v>
      </c>
      <c r="L25" s="66"/>
      <c r="M25" s="66">
        <f>SUM(M8:M24)</f>
        <v>28000</v>
      </c>
      <c r="N25" s="53" t="s">
        <v>55</v>
      </c>
      <c r="O25" s="66">
        <f>SUM(O8:O24)</f>
        <v>0</v>
      </c>
      <c r="P25" s="53" t="s">
        <v>55</v>
      </c>
      <c r="Q25" s="53" t="s">
        <v>55</v>
      </c>
      <c r="R25" s="53"/>
      <c r="S25" s="53"/>
      <c r="T25" s="66">
        <f>SUM(T8:T24)</f>
        <v>1062193.87</v>
      </c>
      <c r="U25" s="108">
        <f>D25+C25-T25-I25-K25-M25-O25</f>
        <v>2.3283064365387e-10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411157.49</v>
      </c>
      <c r="G26" s="58"/>
      <c r="H26" s="59" t="s">
        <v>58</v>
      </c>
      <c r="I26" s="74"/>
      <c r="J26" s="74"/>
      <c r="K26" s="74"/>
      <c r="L26" s="74"/>
      <c r="M26" s="75"/>
      <c r="N26" s="56" t="s">
        <v>59</v>
      </c>
      <c r="O26" s="76">
        <v>411157.49</v>
      </c>
      <c r="P26" s="77"/>
      <c r="Q26" s="77"/>
      <c r="R26" s="77"/>
      <c r="S26" s="77"/>
      <c r="T26" s="77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8"/>
      <c r="J27" s="78"/>
      <c r="K27" s="78"/>
      <c r="L27" s="78"/>
      <c r="M27" s="79"/>
      <c r="N27" s="56" t="s">
        <v>61</v>
      </c>
      <c r="O27" s="80">
        <f>O26</f>
        <v>411157.49</v>
      </c>
      <c r="P27" s="81"/>
      <c r="Q27" s="81"/>
      <c r="R27" s="81"/>
      <c r="S27" s="81"/>
      <c r="T27" s="81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1-2</vt:lpstr>
      <vt:lpstr>2-1</vt:lpstr>
      <vt:lpstr>3-1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2022-09-23T02:48:59Z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F68181F6B9634207A95492B065FDA041</vt:lpwstr>
  </property>
</Properties>
</file>