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Sheet1!$A$18:$O$181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17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173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17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<sst xmlns="http://schemas.openxmlformats.org/spreadsheetml/2006/main" count="475" uniqueCount="181">
  <si>
    <t xml:space="preserve">C12950 沪陕高速叶集段匝道口4改6工程
</t>
  </si>
  <si>
    <t>中标日期</t>
  </si>
  <si>
    <t>中标价</t>
  </si>
  <si>
    <t>负责人</t>
  </si>
  <si>
    <t>何昌宝</t>
  </si>
  <si>
    <t>建设单位</t>
  </si>
  <si>
    <t>六安市叶集区交通运输局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</si>
  <si>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</si>
  <si>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</si>
  <si>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</si>
  <si>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</si>
  <si>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</si>
  <si>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</si>
  <si>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</si>
  <si>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</si>
  <si>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</si>
  <si>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</si>
  <si>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</si>
  <si>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</si>
  <si>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</si>
  <si>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</si>
  <si>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异地暂时没有缴税</t>
  </si>
  <si>
    <t>201-2-1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</si>
  <si>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</si>
  <si>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</si>
  <si>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</si>
  <si>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</si>
  <si>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</si>
  <si>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</si>
  <si>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</si>
  <si>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</si>
  <si>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</si>
  <si>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</si>
  <si>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</si>
  <si>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</si>
  <si>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</si>
  <si>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</si>
  <si>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</si>
  <si>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借款</t>
  </si>
  <si>
    <t>安徽昌达路桥工程集团有限公司</t>
  </si>
  <si>
    <t>中行</t>
  </si>
  <si>
    <t>安徽中汇银工程担保有限公司</t>
  </si>
  <si>
    <t>履约保函费用</t>
  </si>
  <si>
    <t>安徽万隆建设项目管理有限公司</t>
  </si>
  <si>
    <t>招标代理费</t>
  </si>
  <si>
    <t>1份</t>
  </si>
  <si>
    <t>普</t>
  </si>
  <si>
    <t>2020-11-</t>
  </si>
  <si>
    <t>天台仁大交通设施有限公司</t>
  </si>
  <si>
    <t>安徽昌达路桥工程集团有限公司（邢总借款10万）</t>
  </si>
  <si>
    <t>徽行</t>
  </si>
  <si>
    <t>邢卫华</t>
  </si>
  <si>
    <t>六安纳海川钢构材料有限责任公司</t>
  </si>
  <si>
    <t>六安市叶集区晗宇土石方工程有限公司孙岗分公司</t>
  </si>
  <si>
    <t>六安市叶集区鑫驰建材销售有限公司</t>
  </si>
  <si>
    <t>中国人寿财产保险股份有限公司马鞍山市中心支公司</t>
  </si>
  <si>
    <t>六安市叶集区顺发机械租赁有限公司</t>
  </si>
  <si>
    <t>六安市叶集区玖峰商砼有限公司</t>
  </si>
  <si>
    <t>20年10月工资</t>
  </si>
  <si>
    <t>李魁</t>
  </si>
  <si>
    <t>李金启</t>
  </si>
  <si>
    <t xml:space="preserve"> 珠海汉鼎科技有限公司</t>
  </si>
  <si>
    <t>陕西四维衡器科技有限公司</t>
  </si>
  <si>
    <t>北京展智工程技术有限公司</t>
  </si>
  <si>
    <t>深圳市金溢科技股份有限公司</t>
  </si>
  <si>
    <t>西安世腾金属制品有限公司</t>
  </si>
  <si>
    <t>安徽西太华信息科技有限公司</t>
  </si>
  <si>
    <t>北京信路威科技股份有限公司</t>
  </si>
  <si>
    <t>山东圣泰金属科技有限公司</t>
  </si>
  <si>
    <t>安徽汉高信息科技有限公司</t>
  </si>
  <si>
    <t>南京鼎鑫旺建筑装饰有限公司</t>
  </si>
  <si>
    <t>20年11月工资</t>
  </si>
  <si>
    <t xml:space="preserve"> 西安世腾金属制品有限公司</t>
  </si>
  <si>
    <t>南京国网电瑞电力科技有限责任公司</t>
  </si>
  <si>
    <t>阜阳市国剑工程机械租赁有限公司</t>
  </si>
  <si>
    <t>宜兴市复兴交通设施厂</t>
  </si>
  <si>
    <t>田家庵区曹庵恒娥建材经营部</t>
  </si>
  <si>
    <t>安徽鑫发建筑劳务有限公司</t>
  </si>
  <si>
    <t>安徽铸辉新型电缆有限公司</t>
  </si>
  <si>
    <t xml:space="preserve"> 庐江诺进商贸有限公司</t>
  </si>
  <si>
    <t>董青松</t>
  </si>
  <si>
    <t>20年12月工资</t>
  </si>
  <si>
    <t>21年1月工资</t>
  </si>
  <si>
    <t>4份</t>
  </si>
  <si>
    <t>水泥稳定碎石2807吨</t>
  </si>
  <si>
    <t>2020-712#-370559.64</t>
  </si>
  <si>
    <t>专</t>
  </si>
  <si>
    <t>圆钢16吨</t>
  </si>
  <si>
    <t>2020-728#-86700</t>
  </si>
  <si>
    <t>3份</t>
  </si>
  <si>
    <t>挖机机械费</t>
  </si>
  <si>
    <t>2020-735#-71578</t>
  </si>
  <si>
    <t>普代</t>
  </si>
  <si>
    <t>2020-752#-20580</t>
  </si>
  <si>
    <t>徐林建</t>
  </si>
  <si>
    <t>劳务费</t>
  </si>
  <si>
    <t>专代</t>
  </si>
  <si>
    <t>鸠江区科鑫仪器设备经营部</t>
  </si>
  <si>
    <t>维修备件</t>
  </si>
  <si>
    <t>2份</t>
  </si>
  <si>
    <t>防护罩、立柱、智能一体机等</t>
  </si>
  <si>
    <t>有</t>
  </si>
  <si>
    <t>悠信（上海）电气设备有限公司</t>
  </si>
  <si>
    <t>浪涌保护器</t>
  </si>
  <si>
    <t>5份</t>
  </si>
  <si>
    <t>工程款</t>
  </si>
  <si>
    <t>合同价45万</t>
  </si>
  <si>
    <t>移动支付机具等</t>
  </si>
  <si>
    <t>合同价15万</t>
  </si>
  <si>
    <t>石灰199.75吨</t>
  </si>
  <si>
    <t>合同价105867.5</t>
  </si>
  <si>
    <t>阜阳市国创工程机械租赁有限公司</t>
  </si>
  <si>
    <t>机械租赁费</t>
  </si>
  <si>
    <t>合同价15000</t>
  </si>
  <si>
    <t>护栏板40米</t>
  </si>
  <si>
    <t>暂无</t>
  </si>
  <si>
    <t>通信传输设备2台</t>
  </si>
  <si>
    <t>合同价44000</t>
  </si>
  <si>
    <t>防撞垫3套</t>
  </si>
  <si>
    <t>合同价23400</t>
  </si>
  <si>
    <t>ETC信息情报板、雾灯等</t>
  </si>
  <si>
    <t>2020-778#-141350</t>
  </si>
  <si>
    <t>电缆</t>
  </si>
  <si>
    <t>合同价155729.3</t>
  </si>
  <si>
    <t>阜阳市福缘电子科技有限公司</t>
  </si>
  <si>
    <t>维修费</t>
  </si>
  <si>
    <t>超宽车道称重系统</t>
  </si>
  <si>
    <t>2020-749#-164000</t>
  </si>
  <si>
    <t>车道控制器</t>
  </si>
  <si>
    <t>2020-765#-31000</t>
  </si>
  <si>
    <t>水马</t>
  </si>
  <si>
    <t>2020-686#-52905</t>
  </si>
  <si>
    <t>建筑工程一切险</t>
  </si>
  <si>
    <t>保险原件付发票后面</t>
  </si>
  <si>
    <t>摄像机杆架</t>
  </si>
  <si>
    <t>钢结构</t>
  </si>
  <si>
    <t>2020-714#-280000</t>
  </si>
  <si>
    <t>交流电源转换器</t>
  </si>
  <si>
    <t>2020-779#-230850</t>
  </si>
  <si>
    <t>8份</t>
  </si>
  <si>
    <t>商品混凝土</t>
  </si>
  <si>
    <t>2020-731#-495600</t>
  </si>
  <si>
    <t>超合同价</t>
  </si>
  <si>
    <t>庐江诺进商贸有限公司</t>
  </si>
  <si>
    <t>石灰30吨</t>
  </si>
  <si>
    <t>合肥海康威视数宇技术有限公司</t>
  </si>
  <si>
    <t>智能球形摄像机</t>
  </si>
  <si>
    <t>2020-819#-4080</t>
  </si>
  <si>
    <t>六安市叶集区世博辉建筑安装工程有限公司</t>
  </si>
  <si>
    <t>六安市叶集区宝隆广告材料经营部</t>
  </si>
  <si>
    <t>广告费</t>
  </si>
  <si>
    <t>六安市叶集区筑砼有限公司</t>
  </si>
  <si>
    <t>六安市叶集区祝氏家电销售有限公司</t>
  </si>
  <si>
    <t>空调</t>
  </si>
  <si>
    <t>六安市叶集区优家慧生活超市</t>
  </si>
  <si>
    <t>中华香烟、白酒</t>
  </si>
  <si>
    <t>安徽弘欣五金机电设备有限公司</t>
  </si>
  <si>
    <t>水泵、水带、油桶</t>
  </si>
  <si>
    <t>邢总已现金支付</t>
  </si>
  <si>
    <t>拾音器</t>
  </si>
  <si>
    <t>杭州中威电子股份有限公司</t>
  </si>
  <si>
    <t>网络摄像机</t>
  </si>
  <si>
    <t>珠海汉鼎科技有限公司</t>
  </si>
  <si>
    <t>票据打印机、读卡器</t>
  </si>
  <si>
    <t>合肥晴海欣仪表有限公司、合肥巴泰克办公设备有限公司</t>
  </si>
  <si>
    <t>水准仪、打印机、对讲机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</si>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</sst>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178" formatCode="yy/m/d;@"/>
    <numFmt numFmtId="179" formatCode="#,##0.00_ "/>
    <numFmt numFmtId="180" formatCode="yyyy&quot;年&quot;m&quot;月&quot;;@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25" fillId="30" borderId="1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3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79" fontId="7" fillId="4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5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vertical="center"/>
    </xf>
    <xf numFmtId="9" fontId="1" fillId="6" borderId="2" xfId="11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9" fontId="2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179" fontId="2" fillId="7" borderId="2" xfId="0" applyNumberFormat="1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79" fontId="2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9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8"/>
  <sheetViews>
    <sheetView tabSelected="1" topLeftCell="A7" workbookViewId="0">
      <selection activeCell="B91" sqref="B91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9.625" style="5" customWidth="1"/>
    <col min="9" max="9" width="13.875" style="4" customWidth="1"/>
    <col min="10" max="10" width="6.125" style="6" customWidth="1"/>
    <col min="11" max="11" width="39.75" style="7" customWidth="1"/>
    <col min="12" max="12" width="24.625" style="7" customWidth="1"/>
    <col min="13" max="13" width="21.125" style="7" customWidth="1"/>
    <col min="14" max="14" width="5.625" style="7" customWidth="1"/>
    <col min="15" max="15" width="16.375" style="7" customWidth="1"/>
    <col min="16" max="16384" width="9" style="7"/>
  </cols>
  <sheetData>
    <row r="1" ht="21.95" customHeight="1" spans="1:12">
      <c r="A1" s="8" t="s">
        <v>0</v>
      </c>
      <c r="B1" s="9"/>
      <c r="C1" s="9"/>
      <c r="D1" s="9"/>
      <c r="E1" s="9"/>
      <c r="F1" s="10"/>
      <c r="G1" s="10"/>
      <c r="H1" s="9"/>
      <c r="I1" s="10"/>
      <c r="J1" s="9"/>
      <c r="K1" s="21"/>
      <c r="L1" s="21"/>
    </row>
    <row r="2" ht="18" customHeight="1" spans="1:12">
      <c r="A2" s="11" t="s">
        <v>1</v>
      </c>
      <c r="B2" s="12">
        <v>44120</v>
      </c>
      <c r="C2" s="13" t="s">
        <v>2</v>
      </c>
      <c r="D2" s="14">
        <v>4931837.28</v>
      </c>
      <c r="E2" s="15" t="s">
        <v>3</v>
      </c>
      <c r="F2" s="16" t="s">
        <v>4</v>
      </c>
      <c r="G2" s="17" t="s">
        <v>5</v>
      </c>
      <c r="H2" s="18" t="s">
        <v>6</v>
      </c>
      <c r="I2" s="50"/>
      <c r="J2" s="51"/>
      <c r="K2" s="21"/>
      <c r="L2" s="21"/>
    </row>
    <row r="3" ht="18" customHeight="1" spans="1:12">
      <c r="A3" s="11" t="s">
        <v>7</v>
      </c>
      <c r="B3" s="19"/>
      <c r="C3" s="13" t="s">
        <v>8</v>
      </c>
      <c r="D3" s="20"/>
      <c r="H3" s="21"/>
      <c r="I3" s="52"/>
      <c r="J3" s="21"/>
      <c r="K3" s="21"/>
      <c r="L3" s="21"/>
    </row>
    <row r="4" ht="18" customHeight="1" spans="1:12">
      <c r="A4" s="3" t="s">
        <v>9</v>
      </c>
      <c r="H4" s="21"/>
      <c r="I4" s="52"/>
      <c r="J4" s="21"/>
      <c r="K4" s="21"/>
      <c r="L4" s="21"/>
    </row>
    <row r="5" ht="18" customHeight="1" spans="1:10">
      <c r="A5" s="22" t="s">
        <v>10</v>
      </c>
      <c r="B5" s="23" t="s">
        <v>11</v>
      </c>
      <c r="C5" s="22" t="s">
        <v>12</v>
      </c>
      <c r="D5" s="22"/>
      <c r="E5" s="22" t="s">
        <v>13</v>
      </c>
      <c r="F5" s="23"/>
      <c r="G5" s="23" t="s">
        <v>14</v>
      </c>
      <c r="H5" s="24" t="s">
        <v>15</v>
      </c>
      <c r="I5" s="23"/>
      <c r="J5" s="24"/>
    </row>
    <row r="6" ht="18" customHeight="1" spans="1:11">
      <c r="A6" s="22"/>
      <c r="B6" s="23"/>
      <c r="C6" s="22" t="s">
        <v>16</v>
      </c>
      <c r="D6" s="22" t="s">
        <v>17</v>
      </c>
      <c r="E6" s="22" t="s">
        <v>16</v>
      </c>
      <c r="F6" s="23" t="s">
        <v>17</v>
      </c>
      <c r="G6" s="23"/>
      <c r="H6" s="24" t="s">
        <v>18</v>
      </c>
      <c r="I6" s="23" t="s">
        <v>19</v>
      </c>
      <c r="J6" s="24" t="s">
        <v>20</v>
      </c>
      <c r="K6" s="7" t="s">
        <v>21</v>
      </c>
    </row>
    <row r="7" ht="18" customHeight="1" spans="1:10">
      <c r="A7" s="25" t="s">
        <v>22</v>
      </c>
      <c r="B7" s="13">
        <f t="shared" ref="B7:B9" si="0">G7/(1+C7+E7)</f>
        <v>3167234.86238532</v>
      </c>
      <c r="C7" s="26">
        <v>0.02</v>
      </c>
      <c r="D7" s="27">
        <f t="shared" ref="D7:D9" si="1">G7/(1+E7+C7)*C7</f>
        <v>63344.6972477064</v>
      </c>
      <c r="E7" s="26">
        <v>0.07</v>
      </c>
      <c r="F7" s="13">
        <f t="shared" ref="F7:F9" si="2">G7/(1+C7+E7)*E7</f>
        <v>221706.440366972</v>
      </c>
      <c r="G7" s="28">
        <v>3452286</v>
      </c>
      <c r="H7" s="25">
        <v>44235</v>
      </c>
      <c r="I7" s="13">
        <v>3452286</v>
      </c>
      <c r="J7" s="53" t="s">
        <v>23</v>
      </c>
    </row>
    <row r="8" ht="18" customHeight="1" spans="1:10">
      <c r="A8" s="25"/>
      <c r="B8" s="13">
        <f t="shared" si="0"/>
        <v>0</v>
      </c>
      <c r="C8" s="29"/>
      <c r="D8" s="27">
        <f t="shared" si="1"/>
        <v>0</v>
      </c>
      <c r="E8" s="26"/>
      <c r="F8" s="13">
        <f t="shared" si="2"/>
        <v>0</v>
      </c>
      <c r="G8" s="28"/>
      <c r="H8" s="25"/>
      <c r="I8" s="13"/>
      <c r="J8" s="53"/>
    </row>
    <row r="9" ht="18" customHeight="1" spans="1:10">
      <c r="A9" s="25"/>
      <c r="B9" s="13">
        <f t="shared" si="0"/>
        <v>0</v>
      </c>
      <c r="C9" s="29"/>
      <c r="D9" s="27">
        <f t="shared" si="1"/>
        <v>0</v>
      </c>
      <c r="E9" s="26"/>
      <c r="F9" s="13">
        <f t="shared" si="2"/>
        <v>0</v>
      </c>
      <c r="G9" s="28"/>
      <c r="H9" s="25"/>
      <c r="I9" s="13"/>
      <c r="J9" s="53"/>
    </row>
    <row r="10" ht="18" customHeight="1" spans="1:10">
      <c r="A10" s="25"/>
      <c r="B10" s="13"/>
      <c r="C10" s="29"/>
      <c r="D10" s="27"/>
      <c r="E10" s="26"/>
      <c r="F10" s="13"/>
      <c r="G10" s="28"/>
      <c r="H10" s="25"/>
      <c r="I10" s="13"/>
      <c r="J10" s="53"/>
    </row>
    <row r="11" ht="18" customHeight="1" spans="1:10">
      <c r="A11" s="25"/>
      <c r="B11" s="13"/>
      <c r="C11" s="29"/>
      <c r="D11" s="27"/>
      <c r="E11" s="26"/>
      <c r="F11" s="13"/>
      <c r="G11" s="28"/>
      <c r="H11" s="25"/>
      <c r="I11" s="13"/>
      <c r="J11" s="53"/>
    </row>
    <row r="12" ht="18" customHeight="1" spans="1:10">
      <c r="A12" s="25"/>
      <c r="B12" s="13"/>
      <c r="C12" s="29"/>
      <c r="D12" s="27"/>
      <c r="E12" s="26"/>
      <c r="F12" s="13"/>
      <c r="G12" s="28"/>
      <c r="H12" s="25"/>
      <c r="I12" s="13"/>
      <c r="J12" s="53"/>
    </row>
    <row r="13" ht="18" customHeight="1" spans="1:10">
      <c r="A13" s="25"/>
      <c r="B13" s="13"/>
      <c r="C13" s="29"/>
      <c r="D13" s="27"/>
      <c r="E13" s="26"/>
      <c r="F13" s="13"/>
      <c r="G13" s="28"/>
      <c r="H13" s="25"/>
      <c r="I13" s="13"/>
      <c r="J13" s="53"/>
    </row>
    <row r="14" ht="18" customHeight="1" spans="1:10">
      <c r="A14" s="25"/>
      <c r="B14" s="13"/>
      <c r="C14" s="29"/>
      <c r="D14" s="27"/>
      <c r="E14" s="26"/>
      <c r="F14" s="13"/>
      <c r="G14" s="28"/>
      <c r="H14" s="25"/>
      <c r="I14" s="13"/>
      <c r="J14" s="53"/>
    </row>
    <row r="15" ht="18" customHeight="1" spans="1:10">
      <c r="A15" s="25"/>
      <c r="B15" s="13">
        <f>G15/(1+C15+E15)</f>
        <v>0</v>
      </c>
      <c r="C15" s="29"/>
      <c r="D15" s="27">
        <f>G15/(1+E15+C15)*C15</f>
        <v>0</v>
      </c>
      <c r="E15" s="26"/>
      <c r="F15" s="13">
        <f>G15/(1+C15+E15)*E15</f>
        <v>0</v>
      </c>
      <c r="G15" s="28"/>
      <c r="H15" s="25"/>
      <c r="I15" s="13"/>
      <c r="J15" s="53"/>
    </row>
    <row r="16" ht="18" customHeight="1" spans="1:10">
      <c r="A16" s="30" t="s">
        <v>24</v>
      </c>
      <c r="B16" s="31">
        <f>SUM(B7:B15)</f>
        <v>3167234.86238532</v>
      </c>
      <c r="C16" s="32"/>
      <c r="D16" s="32">
        <f>SUM(D7:D15)</f>
        <v>63344.6972477064</v>
      </c>
      <c r="E16" s="32"/>
      <c r="F16" s="33">
        <f>SUM(F7:F15)</f>
        <v>221706.440366972</v>
      </c>
      <c r="G16" s="32">
        <f>SUM(G7:G15)</f>
        <v>3452286</v>
      </c>
      <c r="H16" s="34"/>
      <c r="I16" s="32">
        <f>SUM(I7:I15)</f>
        <v>3452286</v>
      </c>
      <c r="J16" s="34"/>
    </row>
    <row r="17" ht="18" customHeight="1" spans="1:12">
      <c r="A17" s="3" t="s">
        <v>25</v>
      </c>
      <c r="J17" s="5"/>
      <c r="K17" s="5"/>
      <c r="L17" s="6"/>
    </row>
    <row r="18" ht="18" customHeight="1" spans="1:15">
      <c r="A18" s="35" t="s">
        <v>26</v>
      </c>
      <c r="B18" s="23" t="s">
        <v>27</v>
      </c>
      <c r="C18" s="22" t="s">
        <v>28</v>
      </c>
      <c r="D18" s="22" t="s">
        <v>29</v>
      </c>
      <c r="E18" s="22" t="s">
        <v>16</v>
      </c>
      <c r="F18" s="23" t="s">
        <v>30</v>
      </c>
      <c r="G18" s="23" t="s">
        <v>14</v>
      </c>
      <c r="H18" s="22" t="s">
        <v>31</v>
      </c>
      <c r="I18" s="23" t="s">
        <v>32</v>
      </c>
      <c r="J18" s="22" t="s">
        <v>20</v>
      </c>
      <c r="K18" s="54" t="s">
        <v>33</v>
      </c>
      <c r="L18" s="24" t="s">
        <v>34</v>
      </c>
      <c r="M18" s="24" t="s">
        <v>35</v>
      </c>
      <c r="N18" s="24" t="s">
        <v>36</v>
      </c>
      <c r="O18" s="24" t="s">
        <v>37</v>
      </c>
    </row>
    <row r="19" s="1" customFormat="1" ht="18" customHeight="1" spans="1:15">
      <c r="A19" s="36"/>
      <c r="B19" s="37">
        <f t="shared" ref="B19:B27" si="3">ROUND(G19/(1+E19),2)</f>
        <v>0</v>
      </c>
      <c r="C19" s="38"/>
      <c r="D19" s="39"/>
      <c r="E19" s="40"/>
      <c r="F19" s="37">
        <f t="shared" ref="F19:F32" si="4">ROUND(G19/(1+E19)*E19,2)</f>
        <v>0</v>
      </c>
      <c r="G19" s="41"/>
      <c r="H19" s="25"/>
      <c r="I19" s="13">
        <v>-2500</v>
      </c>
      <c r="J19" s="53" t="s">
        <v>38</v>
      </c>
      <c r="K19" s="55" t="s">
        <v>39</v>
      </c>
      <c r="L19" s="56"/>
      <c r="M19" s="57"/>
      <c r="N19" s="57"/>
      <c r="O19" s="56"/>
    </row>
    <row r="20" s="1" customFormat="1" ht="18" customHeight="1" spans="1:15">
      <c r="A20" s="36"/>
      <c r="B20" s="37">
        <f t="shared" si="3"/>
        <v>0</v>
      </c>
      <c r="C20" s="38"/>
      <c r="D20" s="39"/>
      <c r="E20" s="40"/>
      <c r="F20" s="37">
        <f t="shared" si="4"/>
        <v>0</v>
      </c>
      <c r="G20" s="41"/>
      <c r="H20" s="25">
        <v>44127</v>
      </c>
      <c r="I20" s="13">
        <v>2500</v>
      </c>
      <c r="J20" s="53" t="s">
        <v>40</v>
      </c>
      <c r="K20" s="55" t="s">
        <v>41</v>
      </c>
      <c r="L20" s="56" t="s">
        <v>42</v>
      </c>
      <c r="M20" s="57"/>
      <c r="N20" s="57"/>
      <c r="O20" s="56"/>
    </row>
    <row r="21" s="1" customFormat="1" ht="18" customHeight="1" spans="1:15">
      <c r="A21" s="36"/>
      <c r="B21" s="37">
        <f t="shared" si="3"/>
        <v>0</v>
      </c>
      <c r="C21" s="38"/>
      <c r="D21" s="39"/>
      <c r="E21" s="42"/>
      <c r="F21" s="37">
        <f t="shared" si="4"/>
        <v>0</v>
      </c>
      <c r="G21" s="41"/>
      <c r="H21" s="25"/>
      <c r="I21" s="13">
        <v>-57635.61</v>
      </c>
      <c r="J21" s="53" t="s">
        <v>38</v>
      </c>
      <c r="K21" s="55" t="s">
        <v>39</v>
      </c>
      <c r="L21" s="56"/>
      <c r="M21" s="57"/>
      <c r="N21" s="57"/>
      <c r="O21" s="56"/>
    </row>
    <row r="22" s="1" customFormat="1" ht="18" customHeight="1" spans="1:15">
      <c r="A22" s="36"/>
      <c r="B22" s="37">
        <f t="shared" si="3"/>
        <v>0</v>
      </c>
      <c r="C22" s="38"/>
      <c r="D22" s="39"/>
      <c r="E22" s="42"/>
      <c r="F22" s="37">
        <f t="shared" si="4"/>
        <v>0</v>
      </c>
      <c r="G22" s="41"/>
      <c r="H22" s="25">
        <v>44130</v>
      </c>
      <c r="I22" s="13">
        <v>57635.61</v>
      </c>
      <c r="J22" s="53" t="s">
        <v>40</v>
      </c>
      <c r="K22" s="55" t="s">
        <v>43</v>
      </c>
      <c r="L22" s="56" t="s">
        <v>44</v>
      </c>
      <c r="M22" s="57"/>
      <c r="N22" s="57"/>
      <c r="O22" s="56"/>
    </row>
    <row r="23" s="1" customFormat="1" ht="18" customHeight="1" spans="1:15">
      <c r="A23" s="36">
        <v>44136</v>
      </c>
      <c r="B23" s="37">
        <f t="shared" si="3"/>
        <v>2500</v>
      </c>
      <c r="C23" s="38" t="s">
        <v>45</v>
      </c>
      <c r="D23" s="39" t="s">
        <v>46</v>
      </c>
      <c r="E23" s="42"/>
      <c r="F23" s="37">
        <f t="shared" si="4"/>
        <v>0</v>
      </c>
      <c r="G23" s="41">
        <v>2500</v>
      </c>
      <c r="H23" s="25"/>
      <c r="I23" s="13"/>
      <c r="J23" s="53"/>
      <c r="K23" s="55" t="s">
        <v>41</v>
      </c>
      <c r="L23" s="56" t="s">
        <v>42</v>
      </c>
      <c r="M23" s="57"/>
      <c r="N23" s="57"/>
      <c r="O23" s="56"/>
    </row>
    <row r="24" s="1" customFormat="1" ht="18" customHeight="1" spans="1:15">
      <c r="A24" s="36"/>
      <c r="B24" s="37">
        <f t="shared" si="3"/>
        <v>0</v>
      </c>
      <c r="C24" s="38"/>
      <c r="D24" s="39"/>
      <c r="E24" s="42"/>
      <c r="F24" s="37">
        <f t="shared" si="4"/>
        <v>0</v>
      </c>
      <c r="G24" s="41"/>
      <c r="H24" s="43">
        <v>44146</v>
      </c>
      <c r="I24" s="58">
        <v>-52905</v>
      </c>
      <c r="J24" s="59" t="s">
        <v>38</v>
      </c>
      <c r="K24" s="60" t="s">
        <v>39</v>
      </c>
      <c r="L24" s="56"/>
      <c r="M24" s="57"/>
      <c r="N24" s="57"/>
      <c r="O24" s="56"/>
    </row>
    <row r="25" s="1" customFormat="1" ht="18" customHeight="1" spans="1:15">
      <c r="A25" s="36"/>
      <c r="B25" s="37">
        <f t="shared" si="3"/>
        <v>0</v>
      </c>
      <c r="C25" s="38"/>
      <c r="D25" s="39"/>
      <c r="E25" s="42"/>
      <c r="F25" s="37">
        <f t="shared" si="4"/>
        <v>0</v>
      </c>
      <c r="G25" s="41"/>
      <c r="H25" s="43" t="s">
        <v>47</v>
      </c>
      <c r="I25" s="58">
        <v>15872</v>
      </c>
      <c r="J25" s="59" t="s">
        <v>40</v>
      </c>
      <c r="K25" s="61" t="s">
        <v>48</v>
      </c>
      <c r="L25" s="56"/>
      <c r="M25" s="57"/>
      <c r="N25" s="57"/>
      <c r="O25" s="56"/>
    </row>
    <row r="26" s="1" customFormat="1" ht="18" customHeight="1" spans="1:15">
      <c r="A26" s="36"/>
      <c r="B26" s="37">
        <f t="shared" si="3"/>
        <v>0</v>
      </c>
      <c r="C26" s="38"/>
      <c r="D26" s="39"/>
      <c r="E26" s="42"/>
      <c r="F26" s="37">
        <f t="shared" si="4"/>
        <v>0</v>
      </c>
      <c r="G26" s="41"/>
      <c r="H26" s="43" t="s">
        <v>47</v>
      </c>
      <c r="I26" s="58">
        <v>37033</v>
      </c>
      <c r="J26" s="59" t="s">
        <v>40</v>
      </c>
      <c r="K26" s="61" t="s">
        <v>48</v>
      </c>
      <c r="L26" s="56"/>
      <c r="M26" s="57"/>
      <c r="N26" s="57"/>
      <c r="O26" s="56"/>
    </row>
    <row r="27" s="1" customFormat="1" ht="18" customHeight="1" spans="1:15">
      <c r="A27" s="36"/>
      <c r="B27" s="37">
        <f t="shared" si="3"/>
        <v>0</v>
      </c>
      <c r="C27" s="38"/>
      <c r="D27" s="39"/>
      <c r="E27" s="42"/>
      <c r="F27" s="37">
        <f t="shared" si="4"/>
        <v>0</v>
      </c>
      <c r="G27" s="41"/>
      <c r="H27" s="25"/>
      <c r="I27" s="13"/>
      <c r="J27" s="53" t="s">
        <v>38</v>
      </c>
      <c r="K27" s="55" t="s">
        <v>49</v>
      </c>
      <c r="L27" s="56"/>
      <c r="M27" s="57"/>
      <c r="N27" s="57"/>
      <c r="O27" s="56"/>
    </row>
    <row r="28" s="1" customFormat="1" ht="18" customHeight="1" spans="1:15">
      <c r="A28" s="36"/>
      <c r="B28" s="37"/>
      <c r="C28" s="38"/>
      <c r="D28" s="39"/>
      <c r="E28" s="42"/>
      <c r="F28" s="37"/>
      <c r="G28" s="41"/>
      <c r="H28" s="44">
        <v>44139</v>
      </c>
      <c r="I28" s="62">
        <v>-100000</v>
      </c>
      <c r="J28" s="63" t="s">
        <v>38</v>
      </c>
      <c r="K28" s="64" t="s">
        <v>39</v>
      </c>
      <c r="L28" s="56"/>
      <c r="M28" s="57"/>
      <c r="N28" s="57"/>
      <c r="O28" s="56"/>
    </row>
    <row r="29" s="1" customFormat="1" ht="18" customHeight="1" spans="1:15">
      <c r="A29" s="36"/>
      <c r="B29" s="37"/>
      <c r="C29" s="38"/>
      <c r="D29" s="39"/>
      <c r="E29" s="42"/>
      <c r="F29" s="37"/>
      <c r="G29" s="41"/>
      <c r="H29" s="44">
        <v>44504</v>
      </c>
      <c r="I29" s="62">
        <v>100000</v>
      </c>
      <c r="J29" s="63" t="s">
        <v>50</v>
      </c>
      <c r="K29" s="64" t="s">
        <v>51</v>
      </c>
      <c r="L29" s="56"/>
      <c r="M29" s="57"/>
      <c r="N29" s="57"/>
      <c r="O29" s="56"/>
    </row>
    <row r="30" s="2" customFormat="1" ht="18" customHeight="1" spans="1:15">
      <c r="A30" s="45"/>
      <c r="B30" s="46"/>
      <c r="C30" s="47"/>
      <c r="D30" s="48"/>
      <c r="E30" s="41"/>
      <c r="F30" s="46"/>
      <c r="G30" s="41"/>
      <c r="H30" s="43">
        <v>44154</v>
      </c>
      <c r="I30" s="58">
        <v>-84000</v>
      </c>
      <c r="J30" s="59" t="s">
        <v>38</v>
      </c>
      <c r="K30" s="60" t="s">
        <v>39</v>
      </c>
      <c r="L30" s="65"/>
      <c r="M30" s="66"/>
      <c r="N30" s="66"/>
      <c r="O30" s="65"/>
    </row>
    <row r="31" s="2" customFormat="1" ht="18" customHeight="1" spans="1:15">
      <c r="A31" s="45"/>
      <c r="B31" s="46"/>
      <c r="C31" s="47"/>
      <c r="D31" s="48"/>
      <c r="E31" s="41"/>
      <c r="F31" s="46"/>
      <c r="G31" s="41"/>
      <c r="H31" s="43">
        <v>44154</v>
      </c>
      <c r="I31" s="58">
        <v>84000</v>
      </c>
      <c r="J31" s="59" t="s">
        <v>40</v>
      </c>
      <c r="K31" s="61" t="s">
        <v>52</v>
      </c>
      <c r="L31" s="65"/>
      <c r="M31" s="66"/>
      <c r="N31" s="66"/>
      <c r="O31" s="65"/>
    </row>
    <row r="32" s="2" customFormat="1" ht="18" customHeight="1" spans="1:15">
      <c r="A32" s="45"/>
      <c r="B32" s="46"/>
      <c r="C32" s="47"/>
      <c r="D32" s="48"/>
      <c r="E32" s="41"/>
      <c r="F32" s="46"/>
      <c r="G32" s="41"/>
      <c r="H32" s="43">
        <v>44154</v>
      </c>
      <c r="I32" s="58">
        <v>-370524</v>
      </c>
      <c r="J32" s="59" t="s">
        <v>38</v>
      </c>
      <c r="K32" s="60" t="s">
        <v>39</v>
      </c>
      <c r="L32" s="65"/>
      <c r="M32" s="66"/>
      <c r="N32" s="66"/>
      <c r="O32" s="65"/>
    </row>
    <row r="33" s="2" customFormat="1" ht="18" customHeight="1" spans="1:15">
      <c r="A33" s="45"/>
      <c r="B33" s="46"/>
      <c r="C33" s="47"/>
      <c r="D33" s="48"/>
      <c r="E33" s="41"/>
      <c r="F33" s="46"/>
      <c r="G33" s="41"/>
      <c r="H33" s="43">
        <v>44154</v>
      </c>
      <c r="I33" s="58">
        <v>250000</v>
      </c>
      <c r="J33" s="59" t="s">
        <v>40</v>
      </c>
      <c r="K33" s="61" t="s">
        <v>53</v>
      </c>
      <c r="L33" s="65"/>
      <c r="M33" s="66"/>
      <c r="N33" s="66"/>
      <c r="O33" s="65"/>
    </row>
    <row r="34" s="2" customFormat="1" ht="18" customHeight="1" spans="1:15">
      <c r="A34" s="45"/>
      <c r="B34" s="46"/>
      <c r="C34" s="47"/>
      <c r="D34" s="48"/>
      <c r="E34" s="41"/>
      <c r="F34" s="46"/>
      <c r="G34" s="41"/>
      <c r="H34" s="43">
        <v>44154</v>
      </c>
      <c r="I34" s="58">
        <v>-76500</v>
      </c>
      <c r="J34" s="59" t="s">
        <v>38</v>
      </c>
      <c r="K34" s="60" t="s">
        <v>39</v>
      </c>
      <c r="L34" s="65"/>
      <c r="M34" s="66"/>
      <c r="N34" s="66"/>
      <c r="O34" s="65"/>
    </row>
    <row r="35" s="2" customFormat="1" ht="18" customHeight="1" spans="1:15">
      <c r="A35" s="45"/>
      <c r="B35" s="46"/>
      <c r="C35" s="47"/>
      <c r="D35" s="48"/>
      <c r="E35" s="41"/>
      <c r="F35" s="46"/>
      <c r="G35" s="41"/>
      <c r="H35" s="43">
        <v>44154</v>
      </c>
      <c r="I35" s="58">
        <v>20000</v>
      </c>
      <c r="J35" s="59" t="s">
        <v>40</v>
      </c>
      <c r="K35" s="61" t="s">
        <v>54</v>
      </c>
      <c r="L35" s="65"/>
      <c r="M35" s="66"/>
      <c r="N35" s="66"/>
      <c r="O35" s="65"/>
    </row>
    <row r="36" s="2" customFormat="1" ht="18" customHeight="1" spans="1:15">
      <c r="A36" s="45"/>
      <c r="B36" s="46"/>
      <c r="C36" s="47"/>
      <c r="D36" s="48"/>
      <c r="E36" s="41"/>
      <c r="F36" s="46"/>
      <c r="G36" s="41"/>
      <c r="H36" s="43">
        <v>44159</v>
      </c>
      <c r="I36" s="58">
        <v>-18283.89</v>
      </c>
      <c r="J36" s="59" t="s">
        <v>38</v>
      </c>
      <c r="K36" s="60" t="s">
        <v>39</v>
      </c>
      <c r="L36" s="65"/>
      <c r="M36" s="66"/>
      <c r="N36" s="66"/>
      <c r="O36" s="65"/>
    </row>
    <row r="37" s="2" customFormat="1" ht="18" customHeight="1" spans="1:15">
      <c r="A37" s="45"/>
      <c r="B37" s="46"/>
      <c r="C37" s="47"/>
      <c r="D37" s="48"/>
      <c r="E37" s="41"/>
      <c r="F37" s="46"/>
      <c r="G37" s="41"/>
      <c r="H37" s="43">
        <v>44159</v>
      </c>
      <c r="I37" s="58">
        <v>18283.89</v>
      </c>
      <c r="J37" s="59" t="s">
        <v>40</v>
      </c>
      <c r="K37" s="61" t="s">
        <v>55</v>
      </c>
      <c r="L37" s="65"/>
      <c r="M37" s="66"/>
      <c r="N37" s="66"/>
      <c r="O37" s="65"/>
    </row>
    <row r="38" s="2" customFormat="1" ht="18" customHeight="1" spans="1:15">
      <c r="A38" s="45"/>
      <c r="B38" s="46"/>
      <c r="C38" s="47"/>
      <c r="D38" s="48"/>
      <c r="E38" s="41"/>
      <c r="F38" s="46"/>
      <c r="G38" s="41"/>
      <c r="H38" s="43">
        <v>44165</v>
      </c>
      <c r="I38" s="58">
        <v>-60000</v>
      </c>
      <c r="J38" s="59" t="s">
        <v>38</v>
      </c>
      <c r="K38" s="60" t="s">
        <v>39</v>
      </c>
      <c r="L38" s="65"/>
      <c r="M38" s="66"/>
      <c r="N38" s="66"/>
      <c r="O38" s="65"/>
    </row>
    <row r="39" s="2" customFormat="1" ht="18" customHeight="1" spans="1:15">
      <c r="A39" s="45"/>
      <c r="B39" s="46"/>
      <c r="C39" s="47"/>
      <c r="D39" s="48"/>
      <c r="E39" s="41"/>
      <c r="F39" s="46"/>
      <c r="G39" s="41"/>
      <c r="H39" s="43">
        <v>44165</v>
      </c>
      <c r="I39" s="58">
        <v>60000</v>
      </c>
      <c r="J39" s="59" t="s">
        <v>40</v>
      </c>
      <c r="K39" s="61" t="s">
        <v>56</v>
      </c>
      <c r="L39" s="65"/>
      <c r="M39" s="66"/>
      <c r="N39" s="66"/>
      <c r="O39" s="65"/>
    </row>
    <row r="40" s="2" customFormat="1" ht="18" customHeight="1" spans="1:15">
      <c r="A40" s="45"/>
      <c r="B40" s="46"/>
      <c r="C40" s="47"/>
      <c r="D40" s="48"/>
      <c r="E40" s="41"/>
      <c r="F40" s="46"/>
      <c r="G40" s="41"/>
      <c r="H40" s="43">
        <v>44165</v>
      </c>
      <c r="I40" s="58">
        <v>-290000</v>
      </c>
      <c r="J40" s="59" t="s">
        <v>38</v>
      </c>
      <c r="K40" s="60" t="s">
        <v>39</v>
      </c>
      <c r="L40" s="65"/>
      <c r="M40" s="66"/>
      <c r="N40" s="66"/>
      <c r="O40" s="65"/>
    </row>
    <row r="41" s="2" customFormat="1" ht="18" customHeight="1" spans="1:15">
      <c r="A41" s="45"/>
      <c r="B41" s="46"/>
      <c r="C41" s="47"/>
      <c r="D41" s="48"/>
      <c r="E41" s="41"/>
      <c r="F41" s="46"/>
      <c r="G41" s="41"/>
      <c r="H41" s="43">
        <v>44165</v>
      </c>
      <c r="I41" s="58">
        <v>290000</v>
      </c>
      <c r="J41" s="59" t="s">
        <v>40</v>
      </c>
      <c r="K41" s="61" t="s">
        <v>57</v>
      </c>
      <c r="L41" s="65"/>
      <c r="M41" s="66"/>
      <c r="N41" s="66"/>
      <c r="O41" s="65"/>
    </row>
    <row r="42" s="2" customFormat="1" ht="18" customHeight="1" spans="1:15">
      <c r="A42" s="45"/>
      <c r="B42" s="46"/>
      <c r="C42" s="47"/>
      <c r="D42" s="48"/>
      <c r="E42" s="41"/>
      <c r="F42" s="46"/>
      <c r="G42" s="41"/>
      <c r="H42" s="49">
        <v>44161</v>
      </c>
      <c r="I42" s="67">
        <v>15595.84</v>
      </c>
      <c r="J42" s="68" t="s">
        <v>50</v>
      </c>
      <c r="K42" s="69" t="s">
        <v>58</v>
      </c>
      <c r="L42" s="65"/>
      <c r="M42" s="66"/>
      <c r="N42" s="66"/>
      <c r="O42" s="65"/>
    </row>
    <row r="43" s="2" customFormat="1" ht="18" customHeight="1" spans="1:15">
      <c r="A43" s="45"/>
      <c r="B43" s="46"/>
      <c r="C43" s="47"/>
      <c r="D43" s="48"/>
      <c r="E43" s="41"/>
      <c r="F43" s="46"/>
      <c r="G43" s="41"/>
      <c r="H43" s="44">
        <v>44166</v>
      </c>
      <c r="I43" s="62">
        <v>-100000</v>
      </c>
      <c r="J43" s="63" t="s">
        <v>38</v>
      </c>
      <c r="K43" s="64" t="s">
        <v>39</v>
      </c>
      <c r="L43" s="65"/>
      <c r="M43" s="66"/>
      <c r="N43" s="66"/>
      <c r="O43" s="65"/>
    </row>
    <row r="44" s="2" customFormat="1" ht="18" customHeight="1" spans="1:15">
      <c r="A44" s="45"/>
      <c r="B44" s="46"/>
      <c r="C44" s="47"/>
      <c r="D44" s="48"/>
      <c r="E44" s="41"/>
      <c r="F44" s="46"/>
      <c r="G44" s="41"/>
      <c r="H44" s="44">
        <v>44166</v>
      </c>
      <c r="I44" s="62">
        <v>100000</v>
      </c>
      <c r="J44" s="63" t="s">
        <v>50</v>
      </c>
      <c r="K44" s="64" t="s">
        <v>51</v>
      </c>
      <c r="L44" s="65"/>
      <c r="M44" s="66"/>
      <c r="N44" s="66"/>
      <c r="O44" s="65"/>
    </row>
    <row r="45" s="2" customFormat="1" ht="18" customHeight="1" spans="1:15">
      <c r="A45" s="45"/>
      <c r="B45" s="46"/>
      <c r="C45" s="47"/>
      <c r="D45" s="48"/>
      <c r="E45" s="41"/>
      <c r="F45" s="46"/>
      <c r="G45" s="41"/>
      <c r="H45" s="44">
        <v>44173</v>
      </c>
      <c r="I45" s="62">
        <v>-10580</v>
      </c>
      <c r="J45" s="63" t="s">
        <v>38</v>
      </c>
      <c r="K45" s="64" t="s">
        <v>39</v>
      </c>
      <c r="L45" s="65"/>
      <c r="M45" s="66"/>
      <c r="N45" s="66"/>
      <c r="O45" s="65"/>
    </row>
    <row r="46" s="2" customFormat="1" ht="18" customHeight="1" spans="1:15">
      <c r="A46" s="45"/>
      <c r="B46" s="46"/>
      <c r="C46" s="47"/>
      <c r="D46" s="48"/>
      <c r="E46" s="41"/>
      <c r="F46" s="46"/>
      <c r="G46" s="41"/>
      <c r="H46" s="44">
        <v>44173</v>
      </c>
      <c r="I46" s="62">
        <v>10580</v>
      </c>
      <c r="J46" s="63" t="s">
        <v>50</v>
      </c>
      <c r="K46" s="64" t="s">
        <v>59</v>
      </c>
      <c r="L46" s="65"/>
      <c r="M46" s="66"/>
      <c r="N46" s="66"/>
      <c r="O46" s="65"/>
    </row>
    <row r="47" s="2" customFormat="1" ht="18" customHeight="1" spans="1:15">
      <c r="A47" s="45"/>
      <c r="B47" s="46"/>
      <c r="C47" s="47"/>
      <c r="D47" s="48"/>
      <c r="E47" s="41"/>
      <c r="F47" s="46"/>
      <c r="G47" s="41"/>
      <c r="H47" s="44">
        <v>44173</v>
      </c>
      <c r="I47" s="62">
        <v>-20000</v>
      </c>
      <c r="J47" s="63" t="s">
        <v>38</v>
      </c>
      <c r="K47" s="64" t="s">
        <v>39</v>
      </c>
      <c r="L47" s="65"/>
      <c r="M47" s="66"/>
      <c r="N47" s="66"/>
      <c r="O47" s="65"/>
    </row>
    <row r="48" s="2" customFormat="1" ht="18" customHeight="1" spans="1:15">
      <c r="A48" s="45"/>
      <c r="B48" s="46"/>
      <c r="C48" s="47"/>
      <c r="D48" s="48"/>
      <c r="E48" s="41"/>
      <c r="F48" s="46"/>
      <c r="G48" s="41"/>
      <c r="H48" s="44">
        <v>44173</v>
      </c>
      <c r="I48" s="62">
        <v>20000</v>
      </c>
      <c r="J48" s="63" t="s">
        <v>50</v>
      </c>
      <c r="K48" s="64" t="s">
        <v>60</v>
      </c>
      <c r="L48" s="65"/>
      <c r="M48" s="66"/>
      <c r="N48" s="66"/>
      <c r="O48" s="65"/>
    </row>
    <row r="49" s="2" customFormat="1" ht="18" customHeight="1" spans="1:15">
      <c r="A49" s="45"/>
      <c r="B49" s="46"/>
      <c r="C49" s="47"/>
      <c r="D49" s="48"/>
      <c r="E49" s="41"/>
      <c r="F49" s="46"/>
      <c r="G49" s="41"/>
      <c r="H49" s="43">
        <v>44182</v>
      </c>
      <c r="I49" s="58">
        <v>-8500</v>
      </c>
      <c r="J49" s="59" t="s">
        <v>38</v>
      </c>
      <c r="K49" s="60" t="s">
        <v>39</v>
      </c>
      <c r="L49" s="65"/>
      <c r="M49" s="66"/>
      <c r="N49" s="66"/>
      <c r="O49" s="65"/>
    </row>
    <row r="50" s="2" customFormat="1" ht="18" customHeight="1" spans="1:15">
      <c r="A50" s="45"/>
      <c r="B50" s="46"/>
      <c r="C50" s="47"/>
      <c r="D50" s="48"/>
      <c r="E50" s="41"/>
      <c r="F50" s="46"/>
      <c r="G50" s="41"/>
      <c r="H50" s="43">
        <v>44182</v>
      </c>
      <c r="I50" s="58">
        <v>8500</v>
      </c>
      <c r="J50" s="59" t="s">
        <v>40</v>
      </c>
      <c r="K50" s="61" t="s">
        <v>61</v>
      </c>
      <c r="L50" s="65"/>
      <c r="M50" s="66"/>
      <c r="N50" s="66"/>
      <c r="O50" s="65"/>
    </row>
    <row r="51" s="2" customFormat="1" ht="18" customHeight="1" spans="1:15">
      <c r="A51" s="45"/>
      <c r="B51" s="46"/>
      <c r="C51" s="47"/>
      <c r="D51" s="48"/>
      <c r="E51" s="41"/>
      <c r="F51" s="46"/>
      <c r="G51" s="41"/>
      <c r="H51" s="43">
        <v>44182</v>
      </c>
      <c r="I51" s="58">
        <v>-24600</v>
      </c>
      <c r="J51" s="59" t="s">
        <v>38</v>
      </c>
      <c r="K51" s="60" t="s">
        <v>39</v>
      </c>
      <c r="L51" s="65"/>
      <c r="M51" s="66"/>
      <c r="N51" s="66"/>
      <c r="O51" s="65"/>
    </row>
    <row r="52" s="2" customFormat="1" ht="18" customHeight="1" spans="1:15">
      <c r="A52" s="45"/>
      <c r="B52" s="46"/>
      <c r="C52" s="47"/>
      <c r="D52" s="48"/>
      <c r="E52" s="41"/>
      <c r="F52" s="46"/>
      <c r="G52" s="41"/>
      <c r="H52" s="43">
        <v>44182</v>
      </c>
      <c r="I52" s="58">
        <v>24600</v>
      </c>
      <c r="J52" s="59" t="s">
        <v>40</v>
      </c>
      <c r="K52" s="61" t="s">
        <v>62</v>
      </c>
      <c r="L52" s="65"/>
      <c r="M52" s="66"/>
      <c r="N52" s="66"/>
      <c r="O52" s="65"/>
    </row>
    <row r="53" s="2" customFormat="1" ht="18" customHeight="1" spans="1:15">
      <c r="A53" s="45"/>
      <c r="B53" s="46"/>
      <c r="C53" s="47"/>
      <c r="D53" s="48"/>
      <c r="E53" s="41"/>
      <c r="F53" s="46"/>
      <c r="G53" s="41"/>
      <c r="H53" s="43">
        <v>44182</v>
      </c>
      <c r="I53" s="58">
        <v>-31000</v>
      </c>
      <c r="J53" s="59" t="s">
        <v>38</v>
      </c>
      <c r="K53" s="60" t="s">
        <v>39</v>
      </c>
      <c r="L53" s="65"/>
      <c r="M53" s="66"/>
      <c r="N53" s="66"/>
      <c r="O53" s="65"/>
    </row>
    <row r="54" s="2" customFormat="1" ht="18" customHeight="1" spans="1:15">
      <c r="A54" s="45"/>
      <c r="B54" s="46"/>
      <c r="C54" s="47"/>
      <c r="D54" s="48"/>
      <c r="E54" s="41"/>
      <c r="F54" s="46"/>
      <c r="G54" s="41"/>
      <c r="H54" s="43">
        <v>44182</v>
      </c>
      <c r="I54" s="58">
        <v>31000</v>
      </c>
      <c r="J54" s="59" t="s">
        <v>40</v>
      </c>
      <c r="K54" s="61" t="s">
        <v>63</v>
      </c>
      <c r="L54" s="65"/>
      <c r="M54" s="66"/>
      <c r="N54" s="66"/>
      <c r="O54" s="65"/>
    </row>
    <row r="55" s="2" customFormat="1" ht="18" customHeight="1" spans="1:15">
      <c r="A55" s="45"/>
      <c r="B55" s="46"/>
      <c r="C55" s="47"/>
      <c r="D55" s="48"/>
      <c r="E55" s="41"/>
      <c r="F55" s="46"/>
      <c r="G55" s="41"/>
      <c r="H55" s="43">
        <v>44182</v>
      </c>
      <c r="I55" s="58">
        <v>-44000</v>
      </c>
      <c r="J55" s="59" t="s">
        <v>38</v>
      </c>
      <c r="K55" s="60" t="s">
        <v>39</v>
      </c>
      <c r="L55" s="65"/>
      <c r="M55" s="66"/>
      <c r="N55" s="66"/>
      <c r="O55" s="65"/>
    </row>
    <row r="56" s="2" customFormat="1" ht="18" customHeight="1" spans="1:15">
      <c r="A56" s="45"/>
      <c r="B56" s="46"/>
      <c r="C56" s="47"/>
      <c r="D56" s="48"/>
      <c r="E56" s="41"/>
      <c r="F56" s="46"/>
      <c r="G56" s="41"/>
      <c r="H56" s="43">
        <v>44182</v>
      </c>
      <c r="I56" s="58">
        <v>44000</v>
      </c>
      <c r="J56" s="59" t="s">
        <v>40</v>
      </c>
      <c r="K56" s="61" t="s">
        <v>64</v>
      </c>
      <c r="L56" s="65"/>
      <c r="M56" s="66"/>
      <c r="N56" s="66"/>
      <c r="O56" s="65"/>
    </row>
    <row r="57" s="2" customFormat="1" ht="18" customHeight="1" spans="1:15">
      <c r="A57" s="45"/>
      <c r="B57" s="46"/>
      <c r="C57" s="47"/>
      <c r="D57" s="48"/>
      <c r="E57" s="41"/>
      <c r="F57" s="46"/>
      <c r="G57" s="41"/>
      <c r="H57" s="43">
        <v>44182</v>
      </c>
      <c r="I57" s="58">
        <v>-7020</v>
      </c>
      <c r="J57" s="59" t="s">
        <v>38</v>
      </c>
      <c r="K57" s="60" t="s">
        <v>39</v>
      </c>
      <c r="L57" s="65"/>
      <c r="M57" s="66"/>
      <c r="N57" s="66"/>
      <c r="O57" s="65"/>
    </row>
    <row r="58" s="2" customFormat="1" ht="18" customHeight="1" spans="1:15">
      <c r="A58" s="45"/>
      <c r="B58" s="46"/>
      <c r="C58" s="47"/>
      <c r="D58" s="48"/>
      <c r="E58" s="41"/>
      <c r="F58" s="46"/>
      <c r="G58" s="41"/>
      <c r="H58" s="43">
        <v>44182</v>
      </c>
      <c r="I58" s="58">
        <v>7020</v>
      </c>
      <c r="J58" s="59" t="s">
        <v>40</v>
      </c>
      <c r="K58" s="61" t="s">
        <v>65</v>
      </c>
      <c r="L58" s="65"/>
      <c r="M58" s="66"/>
      <c r="N58" s="66"/>
      <c r="O58" s="65"/>
    </row>
    <row r="59" s="2" customFormat="1" ht="18" customHeight="1" spans="1:15">
      <c r="A59" s="45"/>
      <c r="B59" s="46"/>
      <c r="C59" s="47"/>
      <c r="D59" s="48"/>
      <c r="E59" s="41"/>
      <c r="F59" s="46"/>
      <c r="G59" s="41"/>
      <c r="H59" s="43">
        <v>44182</v>
      </c>
      <c r="I59" s="58">
        <v>-41625</v>
      </c>
      <c r="J59" s="59" t="s">
        <v>38</v>
      </c>
      <c r="K59" s="60" t="s">
        <v>39</v>
      </c>
      <c r="L59" s="65"/>
      <c r="M59" s="66"/>
      <c r="N59" s="66"/>
      <c r="O59" s="65"/>
    </row>
    <row r="60" s="1" customFormat="1" ht="18" customHeight="1" spans="1:15">
      <c r="A60" s="36"/>
      <c r="B60" s="37"/>
      <c r="C60" s="38"/>
      <c r="D60" s="39"/>
      <c r="E60" s="42"/>
      <c r="F60" s="37"/>
      <c r="G60" s="41"/>
      <c r="H60" s="43">
        <v>44182</v>
      </c>
      <c r="I60" s="58">
        <v>41625</v>
      </c>
      <c r="J60" s="59" t="s">
        <v>40</v>
      </c>
      <c r="K60" s="55" t="s">
        <v>66</v>
      </c>
      <c r="L60" s="56"/>
      <c r="M60" s="57"/>
      <c r="N60" s="57"/>
      <c r="O60" s="56"/>
    </row>
    <row r="61" s="1" customFormat="1" ht="18" customHeight="1" spans="1:15">
      <c r="A61" s="36"/>
      <c r="B61" s="37"/>
      <c r="C61" s="38"/>
      <c r="D61" s="39"/>
      <c r="E61" s="42"/>
      <c r="F61" s="37"/>
      <c r="G61" s="41"/>
      <c r="H61" s="43">
        <v>44182</v>
      </c>
      <c r="I61" s="58">
        <v>-199760</v>
      </c>
      <c r="J61" s="59" t="s">
        <v>38</v>
      </c>
      <c r="K61" s="60" t="s">
        <v>39</v>
      </c>
      <c r="L61" s="56"/>
      <c r="M61" s="57"/>
      <c r="N61" s="57"/>
      <c r="O61" s="56"/>
    </row>
    <row r="62" s="1" customFormat="1" ht="18" customHeight="1" spans="1:15">
      <c r="A62" s="36"/>
      <c r="B62" s="37"/>
      <c r="C62" s="38"/>
      <c r="D62" s="39"/>
      <c r="E62" s="42"/>
      <c r="F62" s="37"/>
      <c r="G62" s="41"/>
      <c r="H62" s="43">
        <v>44182</v>
      </c>
      <c r="I62" s="58">
        <v>199760</v>
      </c>
      <c r="J62" s="59" t="s">
        <v>40</v>
      </c>
      <c r="K62" s="55" t="s">
        <v>67</v>
      </c>
      <c r="L62" s="56"/>
      <c r="M62" s="57"/>
      <c r="N62" s="57"/>
      <c r="O62" s="56"/>
    </row>
    <row r="63" s="1" customFormat="1" ht="18" customHeight="1" spans="1:15">
      <c r="A63" s="36"/>
      <c r="B63" s="37"/>
      <c r="C63" s="38"/>
      <c r="D63" s="39"/>
      <c r="E63" s="42"/>
      <c r="F63" s="37"/>
      <c r="G63" s="41"/>
      <c r="H63" s="43">
        <v>44182</v>
      </c>
      <c r="I63" s="58">
        <v>-11450</v>
      </c>
      <c r="J63" s="59" t="s">
        <v>38</v>
      </c>
      <c r="K63" s="60" t="s">
        <v>39</v>
      </c>
      <c r="L63" s="56"/>
      <c r="M63" s="57"/>
      <c r="N63" s="57"/>
      <c r="O63" s="56"/>
    </row>
    <row r="64" s="1" customFormat="1" ht="18" customHeight="1" spans="1:15">
      <c r="A64" s="36"/>
      <c r="B64" s="37"/>
      <c r="C64" s="38"/>
      <c r="D64" s="39"/>
      <c r="E64" s="42"/>
      <c r="F64" s="37"/>
      <c r="G64" s="41"/>
      <c r="H64" s="43">
        <v>44182</v>
      </c>
      <c r="I64" s="58">
        <v>11450</v>
      </c>
      <c r="J64" s="59" t="s">
        <v>40</v>
      </c>
      <c r="K64" s="55" t="s">
        <v>68</v>
      </c>
      <c r="L64" s="56"/>
      <c r="M64" s="57"/>
      <c r="N64" s="57"/>
      <c r="O64" s="56"/>
    </row>
    <row r="65" s="1" customFormat="1" ht="18" customHeight="1" spans="1:15">
      <c r="A65" s="36"/>
      <c r="B65" s="37"/>
      <c r="C65" s="38"/>
      <c r="D65" s="39"/>
      <c r="E65" s="42"/>
      <c r="F65" s="37"/>
      <c r="G65" s="41"/>
      <c r="H65" s="43">
        <v>44182</v>
      </c>
      <c r="I65" s="58">
        <v>-84000</v>
      </c>
      <c r="J65" s="59" t="s">
        <v>38</v>
      </c>
      <c r="K65" s="60" t="s">
        <v>39</v>
      </c>
      <c r="L65" s="56"/>
      <c r="M65" s="57"/>
      <c r="N65" s="57"/>
      <c r="O65" s="56"/>
    </row>
    <row r="66" s="1" customFormat="1" ht="18" customHeight="1" spans="1:15">
      <c r="A66" s="36"/>
      <c r="B66" s="37"/>
      <c r="C66" s="38"/>
      <c r="D66" s="39"/>
      <c r="E66" s="42"/>
      <c r="F66" s="37"/>
      <c r="G66" s="41"/>
      <c r="H66" s="43">
        <v>44182</v>
      </c>
      <c r="I66" s="58">
        <v>84000</v>
      </c>
      <c r="J66" s="59" t="s">
        <v>40</v>
      </c>
      <c r="K66" s="55" t="s">
        <v>52</v>
      </c>
      <c r="L66" s="56"/>
      <c r="M66" s="57"/>
      <c r="N66" s="57"/>
      <c r="O66" s="56"/>
    </row>
    <row r="67" s="1" customFormat="1" ht="18" customHeight="1" spans="1:15">
      <c r="A67" s="36"/>
      <c r="B67" s="37"/>
      <c r="C67" s="38"/>
      <c r="D67" s="39"/>
      <c r="E67" s="42"/>
      <c r="F67" s="37"/>
      <c r="G67" s="41"/>
      <c r="H67" s="43">
        <v>44183</v>
      </c>
      <c r="I67" s="58">
        <v>-40976</v>
      </c>
      <c r="J67" s="59" t="s">
        <v>38</v>
      </c>
      <c r="K67" s="60" t="s">
        <v>39</v>
      </c>
      <c r="L67" s="56"/>
      <c r="M67" s="57"/>
      <c r="N67" s="57"/>
      <c r="O67" s="56"/>
    </row>
    <row r="68" s="1" customFormat="1" ht="18" customHeight="1" spans="1:15">
      <c r="A68" s="36"/>
      <c r="B68" s="37"/>
      <c r="C68" s="38"/>
      <c r="D68" s="39"/>
      <c r="E68" s="42"/>
      <c r="F68" s="37"/>
      <c r="G68" s="41"/>
      <c r="H68" s="43">
        <v>44183</v>
      </c>
      <c r="I68" s="58">
        <v>40976</v>
      </c>
      <c r="J68" s="59" t="s">
        <v>40</v>
      </c>
      <c r="K68" s="55" t="s">
        <v>56</v>
      </c>
      <c r="L68" s="56"/>
      <c r="M68" s="57"/>
      <c r="N68" s="57"/>
      <c r="O68" s="56"/>
    </row>
    <row r="69" s="1" customFormat="1" ht="18" customHeight="1" spans="1:15">
      <c r="A69" s="36"/>
      <c r="B69" s="37"/>
      <c r="C69" s="38"/>
      <c r="D69" s="39"/>
      <c r="E69" s="42"/>
      <c r="F69" s="37"/>
      <c r="G69" s="41"/>
      <c r="H69" s="43">
        <v>44190</v>
      </c>
      <c r="I69" s="58">
        <v>-150000</v>
      </c>
      <c r="J69" s="59" t="s">
        <v>38</v>
      </c>
      <c r="K69" s="60" t="s">
        <v>39</v>
      </c>
      <c r="L69" s="56"/>
      <c r="M69" s="57"/>
      <c r="N69" s="57"/>
      <c r="O69" s="56"/>
    </row>
    <row r="70" s="1" customFormat="1" ht="18" customHeight="1" spans="1:15">
      <c r="A70" s="36"/>
      <c r="B70" s="37"/>
      <c r="C70" s="38"/>
      <c r="D70" s="39"/>
      <c r="E70" s="42"/>
      <c r="F70" s="37"/>
      <c r="G70" s="41"/>
      <c r="H70" s="43">
        <v>44190</v>
      </c>
      <c r="I70" s="58">
        <v>75000</v>
      </c>
      <c r="J70" s="59" t="s">
        <v>40</v>
      </c>
      <c r="K70" s="55" t="s">
        <v>69</v>
      </c>
      <c r="L70" s="56"/>
      <c r="M70" s="57"/>
      <c r="N70" s="57"/>
      <c r="O70" s="56"/>
    </row>
    <row r="71" s="1" customFormat="1" ht="18" customHeight="1" spans="1:15">
      <c r="A71" s="36"/>
      <c r="B71" s="37"/>
      <c r="C71" s="38"/>
      <c r="D71" s="39"/>
      <c r="E71" s="42"/>
      <c r="F71" s="37"/>
      <c r="G71" s="41"/>
      <c r="H71" s="43">
        <v>44194</v>
      </c>
      <c r="I71" s="58">
        <v>-100000</v>
      </c>
      <c r="J71" s="59" t="s">
        <v>38</v>
      </c>
      <c r="K71" s="60" t="s">
        <v>39</v>
      </c>
      <c r="L71" s="56"/>
      <c r="M71" s="57"/>
      <c r="N71" s="57"/>
      <c r="O71" s="56"/>
    </row>
    <row r="72" s="1" customFormat="1" ht="18" customHeight="1" spans="1:15">
      <c r="A72" s="36"/>
      <c r="B72" s="37"/>
      <c r="C72" s="38"/>
      <c r="D72" s="39"/>
      <c r="E72" s="42"/>
      <c r="F72" s="37"/>
      <c r="G72" s="41"/>
      <c r="H72" s="43">
        <v>44194</v>
      </c>
      <c r="I72" s="58">
        <v>100000</v>
      </c>
      <c r="J72" s="59" t="s">
        <v>40</v>
      </c>
      <c r="K72" s="55" t="s">
        <v>70</v>
      </c>
      <c r="L72" s="56"/>
      <c r="M72" s="57"/>
      <c r="N72" s="57"/>
      <c r="O72" s="56"/>
    </row>
    <row r="73" s="1" customFormat="1" ht="18" customHeight="1" spans="1:15">
      <c r="A73" s="36"/>
      <c r="B73" s="37"/>
      <c r="C73" s="38"/>
      <c r="D73" s="39"/>
      <c r="E73" s="42"/>
      <c r="F73" s="37"/>
      <c r="G73" s="41"/>
      <c r="H73" s="43"/>
      <c r="I73" s="13"/>
      <c r="J73" s="59"/>
      <c r="K73" s="55"/>
      <c r="L73" s="56"/>
      <c r="M73" s="57"/>
      <c r="N73" s="57"/>
      <c r="O73" s="56"/>
    </row>
    <row r="74" s="1" customFormat="1" ht="18" customHeight="1" spans="1:15">
      <c r="A74" s="36"/>
      <c r="B74" s="37"/>
      <c r="C74" s="38"/>
      <c r="D74" s="39"/>
      <c r="E74" s="42"/>
      <c r="F74" s="37"/>
      <c r="G74" s="41"/>
      <c r="H74" s="43">
        <v>44173</v>
      </c>
      <c r="I74" s="58">
        <v>56500</v>
      </c>
      <c r="J74" s="59" t="s">
        <v>40</v>
      </c>
      <c r="K74" s="55" t="s">
        <v>54</v>
      </c>
      <c r="L74" s="56"/>
      <c r="M74" s="57"/>
      <c r="N74" s="57"/>
      <c r="O74" s="56"/>
    </row>
    <row r="75" s="1" customFormat="1" ht="18" customHeight="1" spans="1:15">
      <c r="A75" s="36"/>
      <c r="B75" s="37"/>
      <c r="C75" s="38"/>
      <c r="D75" s="39"/>
      <c r="E75" s="42"/>
      <c r="F75" s="37"/>
      <c r="G75" s="41"/>
      <c r="H75" s="43"/>
      <c r="I75" s="67">
        <v>26701</v>
      </c>
      <c r="J75" s="68" t="s">
        <v>50</v>
      </c>
      <c r="K75" s="69" t="s">
        <v>71</v>
      </c>
      <c r="L75" s="56"/>
      <c r="M75" s="57"/>
      <c r="N75" s="57"/>
      <c r="O75" s="56"/>
    </row>
    <row r="76" s="1" customFormat="1" ht="18" customHeight="1" spans="1:15">
      <c r="A76" s="36"/>
      <c r="B76" s="37"/>
      <c r="C76" s="38"/>
      <c r="D76" s="39"/>
      <c r="E76" s="42"/>
      <c r="F76" s="37"/>
      <c r="G76" s="41"/>
      <c r="H76" s="43">
        <v>44200</v>
      </c>
      <c r="I76" s="58">
        <v>-16380</v>
      </c>
      <c r="J76" s="59" t="s">
        <v>38</v>
      </c>
      <c r="K76" s="60" t="s">
        <v>39</v>
      </c>
      <c r="L76" s="56"/>
      <c r="M76" s="57"/>
      <c r="N76" s="57"/>
      <c r="O76" s="56"/>
    </row>
    <row r="77" s="1" customFormat="1" ht="18" customHeight="1" spans="1:15">
      <c r="A77" s="36"/>
      <c r="B77" s="37"/>
      <c r="C77" s="38"/>
      <c r="D77" s="39"/>
      <c r="E77" s="42"/>
      <c r="F77" s="37"/>
      <c r="G77" s="41"/>
      <c r="H77" s="43">
        <v>44200</v>
      </c>
      <c r="I77" s="58">
        <v>16380</v>
      </c>
      <c r="J77" s="59" t="s">
        <v>40</v>
      </c>
      <c r="K77" s="55" t="s">
        <v>72</v>
      </c>
      <c r="L77" s="56"/>
      <c r="M77" s="57"/>
      <c r="N77" s="57"/>
      <c r="O77" s="56"/>
    </row>
    <row r="78" s="1" customFormat="1" ht="18" customHeight="1" spans="1:15">
      <c r="A78" s="36"/>
      <c r="B78" s="37"/>
      <c r="C78" s="38"/>
      <c r="D78" s="39"/>
      <c r="E78" s="42"/>
      <c r="F78" s="37"/>
      <c r="G78" s="41"/>
      <c r="H78" s="44">
        <v>44203</v>
      </c>
      <c r="I78" s="62">
        <v>-50000</v>
      </c>
      <c r="J78" s="63" t="s">
        <v>38</v>
      </c>
      <c r="K78" s="64" t="s">
        <v>39</v>
      </c>
      <c r="L78" s="56"/>
      <c r="M78" s="57"/>
      <c r="N78" s="57"/>
      <c r="O78" s="56"/>
    </row>
    <row r="79" s="1" customFormat="1" ht="18" customHeight="1" spans="1:15">
      <c r="A79" s="36"/>
      <c r="B79" s="37"/>
      <c r="C79" s="38"/>
      <c r="D79" s="39"/>
      <c r="E79" s="42"/>
      <c r="F79" s="37"/>
      <c r="G79" s="41"/>
      <c r="H79" s="44">
        <v>44203</v>
      </c>
      <c r="I79" s="62">
        <v>50000</v>
      </c>
      <c r="J79" s="63" t="s">
        <v>50</v>
      </c>
      <c r="K79" s="64" t="s">
        <v>51</v>
      </c>
      <c r="L79" s="56"/>
      <c r="M79" s="57"/>
      <c r="N79" s="57"/>
      <c r="O79" s="56"/>
    </row>
    <row r="80" s="1" customFormat="1" ht="18" customHeight="1" spans="1:15">
      <c r="A80" s="36"/>
      <c r="B80" s="37"/>
      <c r="C80" s="38"/>
      <c r="D80" s="39"/>
      <c r="E80" s="42"/>
      <c r="F80" s="37"/>
      <c r="G80" s="41"/>
      <c r="H80" s="43">
        <v>44204</v>
      </c>
      <c r="I80" s="58">
        <v>-230850</v>
      </c>
      <c r="J80" s="59" t="s">
        <v>38</v>
      </c>
      <c r="K80" s="60" t="s">
        <v>39</v>
      </c>
      <c r="L80" s="56"/>
      <c r="M80" s="57"/>
      <c r="N80" s="57"/>
      <c r="O80" s="56"/>
    </row>
    <row r="81" s="1" customFormat="1" ht="18" customHeight="1" spans="1:15">
      <c r="A81" s="36"/>
      <c r="B81" s="37"/>
      <c r="C81" s="38"/>
      <c r="D81" s="39"/>
      <c r="E81" s="42"/>
      <c r="F81" s="37"/>
      <c r="G81" s="41"/>
      <c r="H81" s="43">
        <v>44204</v>
      </c>
      <c r="I81" s="58">
        <v>230850</v>
      </c>
      <c r="J81" s="59" t="s">
        <v>40</v>
      </c>
      <c r="K81" s="55" t="s">
        <v>73</v>
      </c>
      <c r="L81" s="56"/>
      <c r="M81" s="57"/>
      <c r="N81" s="57"/>
      <c r="O81" s="56"/>
    </row>
    <row r="82" s="1" customFormat="1" ht="18" customHeight="1" spans="1:15">
      <c r="A82" s="36"/>
      <c r="B82" s="37"/>
      <c r="C82" s="38"/>
      <c r="D82" s="39"/>
      <c r="E82" s="42"/>
      <c r="F82" s="37"/>
      <c r="G82" s="41"/>
      <c r="H82" s="43">
        <v>44207</v>
      </c>
      <c r="I82" s="58">
        <v>-80000</v>
      </c>
      <c r="J82" s="59" t="s">
        <v>38</v>
      </c>
      <c r="K82" s="60" t="s">
        <v>39</v>
      </c>
      <c r="L82" s="56"/>
      <c r="M82" s="57"/>
      <c r="N82" s="57"/>
      <c r="O82" s="56"/>
    </row>
    <row r="83" s="1" customFormat="1" ht="18" customHeight="1" spans="1:15">
      <c r="A83" s="36"/>
      <c r="B83" s="37"/>
      <c r="C83" s="38"/>
      <c r="D83" s="39"/>
      <c r="E83" s="42"/>
      <c r="F83" s="37"/>
      <c r="G83" s="41"/>
      <c r="H83" s="43">
        <v>44207</v>
      </c>
      <c r="I83" s="58">
        <v>80000</v>
      </c>
      <c r="J83" s="59" t="s">
        <v>40</v>
      </c>
      <c r="K83" s="55" t="s">
        <v>52</v>
      </c>
      <c r="L83" s="56"/>
      <c r="M83" s="57"/>
      <c r="N83" s="57"/>
      <c r="O83" s="56"/>
    </row>
    <row r="84" s="1" customFormat="1" ht="18" customHeight="1" spans="1:15">
      <c r="A84" s="36"/>
      <c r="B84" s="37"/>
      <c r="C84" s="38"/>
      <c r="D84" s="39"/>
      <c r="E84" s="42"/>
      <c r="F84" s="37"/>
      <c r="G84" s="41"/>
      <c r="H84" s="43">
        <v>44207</v>
      </c>
      <c r="I84" s="58">
        <v>-50000</v>
      </c>
      <c r="J84" s="59" t="s">
        <v>38</v>
      </c>
      <c r="K84" s="60" t="s">
        <v>39</v>
      </c>
      <c r="L84" s="56"/>
      <c r="M84" s="57"/>
      <c r="N84" s="57"/>
      <c r="O84" s="56"/>
    </row>
    <row r="85" s="1" customFormat="1" ht="18" customHeight="1" spans="1:15">
      <c r="A85" s="36"/>
      <c r="B85" s="37"/>
      <c r="C85" s="38"/>
      <c r="D85" s="39"/>
      <c r="E85" s="42"/>
      <c r="F85" s="37"/>
      <c r="G85" s="41"/>
      <c r="H85" s="43">
        <v>44207</v>
      </c>
      <c r="I85" s="58">
        <v>50000</v>
      </c>
      <c r="J85" s="59" t="s">
        <v>40</v>
      </c>
      <c r="K85" s="55" t="s">
        <v>70</v>
      </c>
      <c r="L85" s="56"/>
      <c r="M85" s="57"/>
      <c r="N85" s="57"/>
      <c r="O85" s="56"/>
    </row>
    <row r="86" s="1" customFormat="1" ht="18" customHeight="1" spans="1:15">
      <c r="A86" s="36"/>
      <c r="B86" s="37"/>
      <c r="C86" s="38"/>
      <c r="D86" s="39"/>
      <c r="E86" s="42"/>
      <c r="F86" s="37"/>
      <c r="G86" s="41"/>
      <c r="H86" s="43">
        <v>44207</v>
      </c>
      <c r="I86" s="58">
        <v>-15000</v>
      </c>
      <c r="J86" s="59" t="s">
        <v>38</v>
      </c>
      <c r="K86" s="60" t="s">
        <v>39</v>
      </c>
      <c r="L86" s="56"/>
      <c r="M86" s="57"/>
      <c r="N86" s="57"/>
      <c r="O86" s="56"/>
    </row>
    <row r="87" s="1" customFormat="1" ht="18" customHeight="1" spans="1:15">
      <c r="A87" s="36"/>
      <c r="B87" s="37"/>
      <c r="C87" s="38"/>
      <c r="D87" s="39"/>
      <c r="E87" s="42"/>
      <c r="F87" s="37"/>
      <c r="G87" s="41"/>
      <c r="H87" s="43">
        <v>44207</v>
      </c>
      <c r="I87" s="58">
        <v>15000</v>
      </c>
      <c r="J87" s="59" t="s">
        <v>40</v>
      </c>
      <c r="K87" s="55" t="s">
        <v>74</v>
      </c>
      <c r="L87" s="56"/>
      <c r="M87" s="57"/>
      <c r="N87" s="57"/>
      <c r="O87" s="56"/>
    </row>
    <row r="88" s="1" customFormat="1" ht="18" customHeight="1" spans="1:15">
      <c r="A88" s="36"/>
      <c r="B88" s="37"/>
      <c r="C88" s="38"/>
      <c r="D88" s="39"/>
      <c r="E88" s="42"/>
      <c r="F88" s="37"/>
      <c r="G88" s="41"/>
      <c r="H88" s="43">
        <v>44207</v>
      </c>
      <c r="I88" s="58">
        <v>-20000</v>
      </c>
      <c r="J88" s="59" t="s">
        <v>38</v>
      </c>
      <c r="K88" s="60" t="s">
        <v>39</v>
      </c>
      <c r="L88" s="56"/>
      <c r="M88" s="57"/>
      <c r="N88" s="57"/>
      <c r="O88" s="56"/>
    </row>
    <row r="89" s="1" customFormat="1" ht="18" customHeight="1" spans="1:15">
      <c r="A89" s="36"/>
      <c r="B89" s="37"/>
      <c r="C89" s="38"/>
      <c r="D89" s="39"/>
      <c r="E89" s="42"/>
      <c r="F89" s="37"/>
      <c r="G89" s="41"/>
      <c r="H89" s="43">
        <v>44207</v>
      </c>
      <c r="I89" s="58">
        <v>20000</v>
      </c>
      <c r="J89" s="59" t="s">
        <v>40</v>
      </c>
      <c r="K89" s="55" t="s">
        <v>75</v>
      </c>
      <c r="L89" s="56"/>
      <c r="M89" s="57"/>
      <c r="N89" s="57"/>
      <c r="O89" s="56"/>
    </row>
    <row r="90" s="1" customFormat="1" ht="18" customHeight="1" spans="1:15">
      <c r="A90" s="36"/>
      <c r="B90" s="37"/>
      <c r="C90" s="38"/>
      <c r="D90" s="39"/>
      <c r="E90" s="42"/>
      <c r="F90" s="37"/>
      <c r="G90" s="41"/>
      <c r="H90" s="43">
        <v>44211</v>
      </c>
      <c r="I90" s="58">
        <v>-90187.5</v>
      </c>
      <c r="J90" s="59" t="s">
        <v>38</v>
      </c>
      <c r="K90" s="60" t="s">
        <v>39</v>
      </c>
      <c r="L90" s="56"/>
      <c r="M90" s="57"/>
      <c r="N90" s="57"/>
      <c r="O90" s="56"/>
    </row>
    <row r="91" s="1" customFormat="1" ht="18" customHeight="1" spans="1:15">
      <c r="A91" s="36"/>
      <c r="B91" s="37"/>
      <c r="C91" s="38"/>
      <c r="D91" s="39"/>
      <c r="E91" s="42"/>
      <c r="F91" s="37"/>
      <c r="G91" s="41"/>
      <c r="H91" s="43">
        <v>44211</v>
      </c>
      <c r="I91" s="58">
        <v>90187.5</v>
      </c>
      <c r="J91" s="59" t="s">
        <v>40</v>
      </c>
      <c r="K91" s="55" t="s">
        <v>66</v>
      </c>
      <c r="L91" s="56"/>
      <c r="M91" s="57"/>
      <c r="N91" s="57"/>
      <c r="O91" s="56"/>
    </row>
    <row r="92" s="1" customFormat="1" ht="18" customHeight="1" spans="1:15">
      <c r="A92" s="36"/>
      <c r="B92" s="37"/>
      <c r="C92" s="38"/>
      <c r="D92" s="39"/>
      <c r="E92" s="42"/>
      <c r="F92" s="37"/>
      <c r="G92" s="41"/>
      <c r="H92" s="43">
        <v>44215</v>
      </c>
      <c r="I92" s="58">
        <v>-105867.5</v>
      </c>
      <c r="J92" s="59" t="s">
        <v>38</v>
      </c>
      <c r="K92" s="60" t="s">
        <v>39</v>
      </c>
      <c r="L92" s="56"/>
      <c r="M92" s="57"/>
      <c r="N92" s="57"/>
      <c r="O92" s="56"/>
    </row>
    <row r="93" s="1" customFormat="1" ht="18" customHeight="1" spans="1:15">
      <c r="A93" s="36"/>
      <c r="B93" s="37"/>
      <c r="C93" s="38"/>
      <c r="D93" s="39"/>
      <c r="E93" s="42"/>
      <c r="F93" s="37"/>
      <c r="G93" s="41"/>
      <c r="H93" s="43">
        <v>44215</v>
      </c>
      <c r="I93" s="58">
        <v>105867.5</v>
      </c>
      <c r="J93" s="59" t="s">
        <v>40</v>
      </c>
      <c r="K93" s="55" t="s">
        <v>76</v>
      </c>
      <c r="L93" s="56"/>
      <c r="M93" s="57"/>
      <c r="N93" s="57"/>
      <c r="O93" s="56"/>
    </row>
    <row r="94" s="1" customFormat="1" ht="18" customHeight="1" spans="1:15">
      <c r="A94" s="36"/>
      <c r="B94" s="37"/>
      <c r="C94" s="38"/>
      <c r="D94" s="39"/>
      <c r="E94" s="42"/>
      <c r="F94" s="37"/>
      <c r="G94" s="41"/>
      <c r="H94" s="43">
        <v>44215</v>
      </c>
      <c r="I94" s="58">
        <v>-17000</v>
      </c>
      <c r="J94" s="59" t="s">
        <v>38</v>
      </c>
      <c r="K94" s="60" t="s">
        <v>39</v>
      </c>
      <c r="L94" s="56"/>
      <c r="M94" s="57"/>
      <c r="N94" s="57"/>
      <c r="O94" s="56"/>
    </row>
    <row r="95" s="1" customFormat="1" ht="18" customHeight="1" spans="1:15">
      <c r="A95" s="36"/>
      <c r="B95" s="37"/>
      <c r="C95" s="38"/>
      <c r="D95" s="39"/>
      <c r="E95" s="42"/>
      <c r="F95" s="37"/>
      <c r="G95" s="41"/>
      <c r="H95" s="43">
        <v>44215</v>
      </c>
      <c r="I95" s="58">
        <v>17000</v>
      </c>
      <c r="J95" s="59" t="s">
        <v>40</v>
      </c>
      <c r="K95" s="55" t="s">
        <v>77</v>
      </c>
      <c r="L95" s="56"/>
      <c r="M95" s="57"/>
      <c r="N95" s="57"/>
      <c r="O95" s="56"/>
    </row>
    <row r="96" s="1" customFormat="1" ht="18" customHeight="1" spans="1:15">
      <c r="A96" s="36"/>
      <c r="B96" s="37"/>
      <c r="C96" s="38"/>
      <c r="D96" s="39"/>
      <c r="E96" s="42"/>
      <c r="F96" s="37"/>
      <c r="G96" s="41"/>
      <c r="H96" s="43">
        <v>44217</v>
      </c>
      <c r="I96" s="58">
        <v>-50000</v>
      </c>
      <c r="J96" s="59" t="s">
        <v>38</v>
      </c>
      <c r="K96" s="60" t="s">
        <v>39</v>
      </c>
      <c r="L96" s="56"/>
      <c r="M96" s="57"/>
      <c r="N96" s="57"/>
      <c r="O96" s="56"/>
    </row>
    <row r="97" s="1" customFormat="1" ht="18" customHeight="1" spans="1:15">
      <c r="A97" s="36"/>
      <c r="B97" s="37"/>
      <c r="C97" s="38"/>
      <c r="D97" s="39"/>
      <c r="E97" s="42"/>
      <c r="F97" s="37"/>
      <c r="G97" s="41"/>
      <c r="H97" s="43">
        <v>44217</v>
      </c>
      <c r="I97" s="58">
        <v>50000</v>
      </c>
      <c r="J97" s="59" t="s">
        <v>40</v>
      </c>
      <c r="K97" s="55" t="s">
        <v>70</v>
      </c>
      <c r="L97" s="56"/>
      <c r="M97" s="57"/>
      <c r="N97" s="57"/>
      <c r="O97" s="56"/>
    </row>
    <row r="98" s="1" customFormat="1" ht="18" customHeight="1" spans="1:15">
      <c r="A98" s="36"/>
      <c r="B98" s="37"/>
      <c r="C98" s="38"/>
      <c r="D98" s="39"/>
      <c r="E98" s="42"/>
      <c r="F98" s="37"/>
      <c r="G98" s="41"/>
      <c r="H98" s="43">
        <v>44221</v>
      </c>
      <c r="I98" s="58">
        <v>-155729.6</v>
      </c>
      <c r="J98" s="59" t="s">
        <v>38</v>
      </c>
      <c r="K98" s="60" t="s">
        <v>39</v>
      </c>
      <c r="L98" s="56"/>
      <c r="M98" s="57"/>
      <c r="N98" s="57"/>
      <c r="O98" s="56"/>
    </row>
    <row r="99" s="1" customFormat="1" ht="18" customHeight="1" spans="1:15">
      <c r="A99" s="36"/>
      <c r="B99" s="37"/>
      <c r="C99" s="38"/>
      <c r="D99" s="39"/>
      <c r="E99" s="42"/>
      <c r="F99" s="37"/>
      <c r="G99" s="41"/>
      <c r="H99" s="43">
        <v>44221</v>
      </c>
      <c r="I99" s="58">
        <v>155729.6</v>
      </c>
      <c r="J99" s="59" t="s">
        <v>40</v>
      </c>
      <c r="K99" s="55" t="s">
        <v>78</v>
      </c>
      <c r="L99" s="56"/>
      <c r="M99" s="57"/>
      <c r="N99" s="57"/>
      <c r="O99" s="56"/>
    </row>
    <row r="100" s="1" customFormat="1" ht="18" customHeight="1" spans="1:15">
      <c r="A100" s="36"/>
      <c r="B100" s="37"/>
      <c r="C100" s="38"/>
      <c r="D100" s="39"/>
      <c r="E100" s="42"/>
      <c r="F100" s="37"/>
      <c r="G100" s="41"/>
      <c r="H100" s="44">
        <v>44229</v>
      </c>
      <c r="I100" s="62">
        <v>-70000</v>
      </c>
      <c r="J100" s="63" t="s">
        <v>38</v>
      </c>
      <c r="K100" s="64" t="s">
        <v>39</v>
      </c>
      <c r="L100" s="56"/>
      <c r="M100" s="57"/>
      <c r="N100" s="57"/>
      <c r="O100" s="56"/>
    </row>
    <row r="101" s="1" customFormat="1" ht="18" customHeight="1" spans="1:15">
      <c r="A101" s="36"/>
      <c r="B101" s="37"/>
      <c r="C101" s="38"/>
      <c r="D101" s="39"/>
      <c r="E101" s="42"/>
      <c r="F101" s="37"/>
      <c r="G101" s="41"/>
      <c r="H101" s="44">
        <v>44229</v>
      </c>
      <c r="I101" s="62">
        <v>70000</v>
      </c>
      <c r="J101" s="63" t="s">
        <v>50</v>
      </c>
      <c r="K101" s="64" t="s">
        <v>51</v>
      </c>
      <c r="L101" s="56"/>
      <c r="M101" s="57"/>
      <c r="N101" s="57"/>
      <c r="O101" s="56"/>
    </row>
    <row r="102" s="1" customFormat="1" ht="18" customHeight="1" spans="1:15">
      <c r="A102" s="36"/>
      <c r="B102" s="37"/>
      <c r="C102" s="38"/>
      <c r="D102" s="39"/>
      <c r="E102" s="42"/>
      <c r="F102" s="37"/>
      <c r="G102" s="41"/>
      <c r="H102" s="43">
        <v>44232</v>
      </c>
      <c r="I102" s="58">
        <v>-100000</v>
      </c>
      <c r="J102" s="59" t="s">
        <v>38</v>
      </c>
      <c r="K102" s="60" t="s">
        <v>39</v>
      </c>
      <c r="L102" s="56"/>
      <c r="M102" s="57"/>
      <c r="N102" s="57"/>
      <c r="O102" s="56"/>
    </row>
    <row r="103" s="1" customFormat="1" ht="18" customHeight="1" spans="1:15">
      <c r="A103" s="36"/>
      <c r="B103" s="37"/>
      <c r="C103" s="38"/>
      <c r="D103" s="39"/>
      <c r="E103" s="42"/>
      <c r="F103" s="37"/>
      <c r="G103" s="41"/>
      <c r="H103" s="43">
        <v>44232</v>
      </c>
      <c r="I103" s="58">
        <v>100000</v>
      </c>
      <c r="J103" s="59" t="s">
        <v>40</v>
      </c>
      <c r="K103" s="55" t="s">
        <v>70</v>
      </c>
      <c r="L103" s="56"/>
      <c r="M103" s="57"/>
      <c r="N103" s="57"/>
      <c r="O103" s="56"/>
    </row>
    <row r="104" s="1" customFormat="1" ht="18" customHeight="1" spans="1:15">
      <c r="A104" s="36"/>
      <c r="B104" s="37"/>
      <c r="C104" s="38"/>
      <c r="D104" s="39"/>
      <c r="E104" s="42"/>
      <c r="F104" s="37"/>
      <c r="G104" s="41"/>
      <c r="H104" s="43">
        <v>44232</v>
      </c>
      <c r="I104" s="58">
        <v>-32000</v>
      </c>
      <c r="J104" s="59" t="s">
        <v>38</v>
      </c>
      <c r="K104" s="60" t="s">
        <v>39</v>
      </c>
      <c r="L104" s="56"/>
      <c r="M104" s="57"/>
      <c r="N104" s="57"/>
      <c r="O104" s="56"/>
    </row>
    <row r="105" s="1" customFormat="1" ht="18" customHeight="1" spans="1:15">
      <c r="A105" s="36"/>
      <c r="B105" s="37"/>
      <c r="C105" s="38"/>
      <c r="D105" s="39"/>
      <c r="E105" s="42"/>
      <c r="F105" s="37"/>
      <c r="G105" s="41"/>
      <c r="H105" s="43">
        <v>44232</v>
      </c>
      <c r="I105" s="58">
        <v>32000</v>
      </c>
      <c r="J105" s="59" t="s">
        <v>40</v>
      </c>
      <c r="K105" s="55" t="s">
        <v>52</v>
      </c>
      <c r="L105" s="56"/>
      <c r="M105" s="57"/>
      <c r="N105" s="57"/>
      <c r="O105" s="56"/>
    </row>
    <row r="106" s="1" customFormat="1" ht="18" customHeight="1" spans="1:15">
      <c r="A106" s="36"/>
      <c r="B106" s="37"/>
      <c r="C106" s="38"/>
      <c r="D106" s="39"/>
      <c r="E106" s="42"/>
      <c r="F106" s="37"/>
      <c r="G106" s="41"/>
      <c r="H106" s="43">
        <v>44236</v>
      </c>
      <c r="I106" s="58">
        <v>-15900</v>
      </c>
      <c r="J106" s="59" t="s">
        <v>38</v>
      </c>
      <c r="K106" s="60" t="s">
        <v>39</v>
      </c>
      <c r="L106" s="56"/>
      <c r="M106" s="57"/>
      <c r="N106" s="57"/>
      <c r="O106" s="56"/>
    </row>
    <row r="107" s="1" customFormat="1" ht="18" customHeight="1" spans="1:15">
      <c r="A107" s="36"/>
      <c r="B107" s="37"/>
      <c r="C107" s="38"/>
      <c r="D107" s="39"/>
      <c r="E107" s="42"/>
      <c r="F107" s="37"/>
      <c r="G107" s="41"/>
      <c r="H107" s="43">
        <v>44236</v>
      </c>
      <c r="I107" s="58">
        <v>15900</v>
      </c>
      <c r="J107" s="59" t="s">
        <v>40</v>
      </c>
      <c r="K107" s="55" t="s">
        <v>79</v>
      </c>
      <c r="L107" s="56"/>
      <c r="M107" s="57"/>
      <c r="N107" s="57"/>
      <c r="O107" s="56"/>
    </row>
    <row r="108" s="1" customFormat="1" ht="18" customHeight="1" spans="1:15">
      <c r="A108" s="36"/>
      <c r="B108" s="37"/>
      <c r="C108" s="38"/>
      <c r="D108" s="39"/>
      <c r="E108" s="42"/>
      <c r="F108" s="37"/>
      <c r="G108" s="41"/>
      <c r="H108" s="43">
        <v>44236</v>
      </c>
      <c r="I108" s="58">
        <v>-444690</v>
      </c>
      <c r="J108" s="59" t="s">
        <v>38</v>
      </c>
      <c r="K108" s="60" t="s">
        <v>39</v>
      </c>
      <c r="L108" s="56"/>
      <c r="M108" s="57"/>
      <c r="N108" s="57"/>
      <c r="O108" s="56"/>
    </row>
    <row r="109" s="1" customFormat="1" ht="18" customHeight="1" spans="1:15">
      <c r="A109" s="36"/>
      <c r="B109" s="37"/>
      <c r="C109" s="38"/>
      <c r="D109" s="39"/>
      <c r="E109" s="42"/>
      <c r="F109" s="37"/>
      <c r="G109" s="41"/>
      <c r="H109" s="43">
        <v>44236</v>
      </c>
      <c r="I109" s="58">
        <v>444690</v>
      </c>
      <c r="J109" s="59" t="s">
        <v>40</v>
      </c>
      <c r="K109" s="55" t="s">
        <v>57</v>
      </c>
      <c r="L109" s="56"/>
      <c r="M109" s="57"/>
      <c r="N109" s="57"/>
      <c r="O109" s="56"/>
    </row>
    <row r="110" s="1" customFormat="1" ht="18" customHeight="1" spans="1:15">
      <c r="A110" s="36"/>
      <c r="B110" s="37"/>
      <c r="C110" s="38"/>
      <c r="D110" s="39"/>
      <c r="E110" s="42"/>
      <c r="F110" s="37"/>
      <c r="G110" s="41"/>
      <c r="H110" s="44">
        <v>44236</v>
      </c>
      <c r="I110" s="62">
        <v>-20000</v>
      </c>
      <c r="J110" s="63" t="s">
        <v>38</v>
      </c>
      <c r="K110" s="64" t="s">
        <v>39</v>
      </c>
      <c r="L110" s="56"/>
      <c r="M110" s="57"/>
      <c r="N110" s="57"/>
      <c r="O110" s="56"/>
    </row>
    <row r="111" s="1" customFormat="1" ht="18" customHeight="1" spans="1:15">
      <c r="A111" s="36"/>
      <c r="B111" s="37"/>
      <c r="C111" s="38"/>
      <c r="D111" s="39"/>
      <c r="E111" s="42"/>
      <c r="F111" s="37"/>
      <c r="G111" s="41"/>
      <c r="H111" s="44">
        <v>44236</v>
      </c>
      <c r="I111" s="62">
        <v>20000</v>
      </c>
      <c r="J111" s="63" t="s">
        <v>50</v>
      </c>
      <c r="K111" s="64" t="s">
        <v>60</v>
      </c>
      <c r="L111" s="56"/>
      <c r="M111" s="57"/>
      <c r="N111" s="57"/>
      <c r="O111" s="56"/>
    </row>
    <row r="112" s="1" customFormat="1" ht="18" customHeight="1" spans="1:15">
      <c r="A112" s="36"/>
      <c r="B112" s="37"/>
      <c r="C112" s="38"/>
      <c r="D112" s="39"/>
      <c r="E112" s="42"/>
      <c r="F112" s="37"/>
      <c r="G112" s="41"/>
      <c r="H112" s="44">
        <v>44236</v>
      </c>
      <c r="I112" s="62">
        <v>-40000</v>
      </c>
      <c r="J112" s="63" t="s">
        <v>38</v>
      </c>
      <c r="K112" s="64" t="s">
        <v>39</v>
      </c>
      <c r="L112" s="56"/>
      <c r="M112" s="57"/>
      <c r="N112" s="57"/>
      <c r="O112" s="56"/>
    </row>
    <row r="113" s="1" customFormat="1" ht="18" customHeight="1" spans="1:15">
      <c r="A113" s="36"/>
      <c r="B113" s="37"/>
      <c r="C113" s="38"/>
      <c r="D113" s="39"/>
      <c r="E113" s="42"/>
      <c r="F113" s="37"/>
      <c r="G113" s="41"/>
      <c r="H113" s="44">
        <v>44236</v>
      </c>
      <c r="I113" s="62">
        <v>40000</v>
      </c>
      <c r="J113" s="63" t="s">
        <v>50</v>
      </c>
      <c r="K113" s="64" t="s">
        <v>80</v>
      </c>
      <c r="L113" s="56"/>
      <c r="M113" s="57"/>
      <c r="N113" s="57"/>
      <c r="O113" s="56"/>
    </row>
    <row r="114" s="1" customFormat="1" ht="18" customHeight="1" spans="1:15">
      <c r="A114" s="36"/>
      <c r="B114" s="37"/>
      <c r="C114" s="38"/>
      <c r="D114" s="39"/>
      <c r="E114" s="42"/>
      <c r="F114" s="37"/>
      <c r="G114" s="41"/>
      <c r="H114" s="43"/>
      <c r="I114" s="67">
        <v>16570.5</v>
      </c>
      <c r="J114" s="68" t="s">
        <v>50</v>
      </c>
      <c r="K114" s="69" t="s">
        <v>81</v>
      </c>
      <c r="L114" s="56"/>
      <c r="M114" s="57"/>
      <c r="N114" s="57"/>
      <c r="O114" s="56"/>
    </row>
    <row r="115" s="1" customFormat="1" ht="18" customHeight="1" spans="1:15">
      <c r="A115" s="36"/>
      <c r="B115" s="37"/>
      <c r="C115" s="38"/>
      <c r="D115" s="39"/>
      <c r="E115" s="42"/>
      <c r="F115" s="37"/>
      <c r="G115" s="41"/>
      <c r="H115" s="43"/>
      <c r="I115" s="67">
        <v>8680</v>
      </c>
      <c r="J115" s="68" t="s">
        <v>50</v>
      </c>
      <c r="K115" s="69" t="s">
        <v>82</v>
      </c>
      <c r="L115" s="56"/>
      <c r="M115" s="57"/>
      <c r="N115" s="57"/>
      <c r="O115" s="56"/>
    </row>
    <row r="116" s="1" customFormat="1" ht="18" customHeight="1" spans="1:15">
      <c r="A116" s="36"/>
      <c r="B116" s="37"/>
      <c r="C116" s="38"/>
      <c r="D116" s="39"/>
      <c r="E116" s="42"/>
      <c r="F116" s="37"/>
      <c r="G116" s="41"/>
      <c r="H116" s="43">
        <v>44292</v>
      </c>
      <c r="I116" s="58">
        <v>-50000</v>
      </c>
      <c r="J116" s="59" t="s">
        <v>38</v>
      </c>
      <c r="K116" s="60" t="s">
        <v>39</v>
      </c>
      <c r="L116" s="56"/>
      <c r="M116" s="57"/>
      <c r="N116" s="57"/>
      <c r="O116" s="56"/>
    </row>
    <row r="117" s="1" customFormat="1" ht="18" customHeight="1" spans="1:15">
      <c r="A117" s="36"/>
      <c r="B117" s="37"/>
      <c r="C117" s="38"/>
      <c r="D117" s="39"/>
      <c r="E117" s="42"/>
      <c r="F117" s="37"/>
      <c r="G117" s="41"/>
      <c r="H117" s="43">
        <v>44292</v>
      </c>
      <c r="I117" s="58">
        <v>50000</v>
      </c>
      <c r="J117" s="59" t="s">
        <v>40</v>
      </c>
      <c r="K117" s="55" t="s">
        <v>70</v>
      </c>
      <c r="L117" s="56"/>
      <c r="M117" s="57"/>
      <c r="N117" s="57"/>
      <c r="O117" s="56"/>
    </row>
    <row r="118" s="1" customFormat="1" ht="18" customHeight="1" spans="1:15">
      <c r="A118" s="36"/>
      <c r="B118" s="37"/>
      <c r="C118" s="38"/>
      <c r="D118" s="39"/>
      <c r="E118" s="42"/>
      <c r="F118" s="37"/>
      <c r="G118" s="41"/>
      <c r="H118" s="43">
        <v>44326</v>
      </c>
      <c r="I118" s="58">
        <v>-100000</v>
      </c>
      <c r="J118" s="59" t="s">
        <v>38</v>
      </c>
      <c r="K118" s="60" t="s">
        <v>39</v>
      </c>
      <c r="L118" s="56"/>
      <c r="M118" s="57"/>
      <c r="N118" s="57"/>
      <c r="O118" s="56"/>
    </row>
    <row r="119" s="1" customFormat="1" ht="18" customHeight="1" spans="1:15">
      <c r="A119" s="36"/>
      <c r="B119" s="37"/>
      <c r="C119" s="38"/>
      <c r="D119" s="39"/>
      <c r="E119" s="42"/>
      <c r="F119" s="37"/>
      <c r="G119" s="41"/>
      <c r="H119" s="43">
        <v>44326</v>
      </c>
      <c r="I119" s="58">
        <v>100000</v>
      </c>
      <c r="J119" s="59" t="s">
        <v>40</v>
      </c>
      <c r="K119" s="55" t="s">
        <v>62</v>
      </c>
      <c r="L119" s="56"/>
      <c r="M119" s="57"/>
      <c r="N119" s="57"/>
      <c r="O119" s="56"/>
    </row>
    <row r="120" s="1" customFormat="1" ht="18" customHeight="1" spans="1:15">
      <c r="A120" s="36"/>
      <c r="B120" s="37"/>
      <c r="C120" s="38"/>
      <c r="D120" s="39"/>
      <c r="E120" s="42"/>
      <c r="F120" s="37"/>
      <c r="G120" s="41"/>
      <c r="H120" s="44">
        <v>44368</v>
      </c>
      <c r="I120" s="62">
        <v>-10000</v>
      </c>
      <c r="J120" s="63" t="s">
        <v>38</v>
      </c>
      <c r="K120" s="64" t="s">
        <v>39</v>
      </c>
      <c r="L120" s="56"/>
      <c r="M120" s="57"/>
      <c r="N120" s="57"/>
      <c r="O120" s="56"/>
    </row>
    <row r="121" s="1" customFormat="1" ht="18" customHeight="1" spans="1:15">
      <c r="A121" s="36"/>
      <c r="B121" s="37"/>
      <c r="C121" s="38"/>
      <c r="D121" s="39"/>
      <c r="E121" s="42"/>
      <c r="F121" s="37"/>
      <c r="G121" s="41"/>
      <c r="H121" s="44">
        <v>44368</v>
      </c>
      <c r="I121" s="62">
        <v>10000</v>
      </c>
      <c r="J121" s="63" t="s">
        <v>50</v>
      </c>
      <c r="K121" s="64" t="s">
        <v>51</v>
      </c>
      <c r="L121" s="56"/>
      <c r="M121" s="57"/>
      <c r="N121" s="57"/>
      <c r="O121" s="56"/>
    </row>
    <row r="122" s="1" customFormat="1" ht="18" customHeight="1" spans="1:15">
      <c r="A122" s="36">
        <v>44166</v>
      </c>
      <c r="B122" s="37">
        <f t="shared" ref="B122:B132" si="5">ROUND(G122/(1+E122),2)</f>
        <v>370559.64</v>
      </c>
      <c r="C122" s="38" t="s">
        <v>83</v>
      </c>
      <c r="D122" s="39" t="s">
        <v>46</v>
      </c>
      <c r="E122" s="42"/>
      <c r="F122" s="37">
        <f t="shared" ref="F122:F132" si="6">ROUND(G122/(1+E122)*E122,2)</f>
        <v>0</v>
      </c>
      <c r="G122" s="41">
        <v>370559.64</v>
      </c>
      <c r="H122" s="25"/>
      <c r="I122" s="13"/>
      <c r="J122" s="53"/>
      <c r="K122" s="55" t="s">
        <v>53</v>
      </c>
      <c r="L122" s="56" t="s">
        <v>84</v>
      </c>
      <c r="M122" s="57" t="s">
        <v>85</v>
      </c>
      <c r="N122" s="57"/>
      <c r="O122" s="56"/>
    </row>
    <row r="123" s="1" customFormat="1" ht="18" customHeight="1" spans="1:15">
      <c r="A123" s="36">
        <v>44166</v>
      </c>
      <c r="B123" s="37">
        <f t="shared" si="5"/>
        <v>72212.39</v>
      </c>
      <c r="C123" s="38" t="s">
        <v>45</v>
      </c>
      <c r="D123" s="39" t="s">
        <v>86</v>
      </c>
      <c r="E123" s="40">
        <v>0.13</v>
      </c>
      <c r="F123" s="37">
        <f t="shared" si="6"/>
        <v>9387.61</v>
      </c>
      <c r="G123" s="41">
        <v>81600</v>
      </c>
      <c r="H123" s="25"/>
      <c r="I123" s="13"/>
      <c r="J123" s="53"/>
      <c r="K123" s="55" t="s">
        <v>54</v>
      </c>
      <c r="L123" s="56" t="s">
        <v>87</v>
      </c>
      <c r="M123" s="57" t="s">
        <v>88</v>
      </c>
      <c r="N123" s="57"/>
      <c r="O123" s="56"/>
    </row>
    <row r="124" s="1" customFormat="1" ht="18" customHeight="1" spans="1:15">
      <c r="A124" s="36">
        <v>44166</v>
      </c>
      <c r="B124" s="37">
        <f t="shared" si="5"/>
        <v>77670</v>
      </c>
      <c r="C124" s="38" t="s">
        <v>89</v>
      </c>
      <c r="D124" s="39" t="s">
        <v>46</v>
      </c>
      <c r="E124" s="42"/>
      <c r="F124" s="37">
        <f t="shared" si="6"/>
        <v>0</v>
      </c>
      <c r="G124" s="41">
        <v>77670</v>
      </c>
      <c r="H124" s="25"/>
      <c r="I124" s="13"/>
      <c r="J124" s="53"/>
      <c r="K124" s="55" t="s">
        <v>56</v>
      </c>
      <c r="L124" s="56" t="s">
        <v>90</v>
      </c>
      <c r="M124" s="70" t="s">
        <v>91</v>
      </c>
      <c r="N124" s="57"/>
      <c r="O124" s="56"/>
    </row>
    <row r="125" s="1" customFormat="1" ht="18" customHeight="1" spans="1:15">
      <c r="A125" s="36">
        <v>44166</v>
      </c>
      <c r="B125" s="37">
        <f t="shared" si="5"/>
        <v>20580</v>
      </c>
      <c r="C125" s="38" t="s">
        <v>45</v>
      </c>
      <c r="D125" s="39" t="s">
        <v>92</v>
      </c>
      <c r="E125" s="42"/>
      <c r="F125" s="37">
        <f t="shared" si="6"/>
        <v>0</v>
      </c>
      <c r="G125" s="41">
        <v>20580</v>
      </c>
      <c r="H125" s="25"/>
      <c r="I125" s="13"/>
      <c r="J125" s="53"/>
      <c r="K125" s="55" t="s">
        <v>59</v>
      </c>
      <c r="L125" s="56" t="s">
        <v>90</v>
      </c>
      <c r="M125" s="70" t="s">
        <v>93</v>
      </c>
      <c r="N125" s="57"/>
      <c r="O125" s="56"/>
    </row>
    <row r="126" s="1" customFormat="1" ht="18" customHeight="1" spans="1:15">
      <c r="A126" s="36">
        <v>44166</v>
      </c>
      <c r="B126" s="37">
        <f t="shared" si="5"/>
        <v>11000</v>
      </c>
      <c r="C126" s="38" t="s">
        <v>45</v>
      </c>
      <c r="D126" s="39" t="s">
        <v>92</v>
      </c>
      <c r="E126" s="42"/>
      <c r="F126" s="37">
        <f t="shared" si="6"/>
        <v>0</v>
      </c>
      <c r="G126" s="41">
        <v>11000</v>
      </c>
      <c r="H126" s="25"/>
      <c r="I126" s="13"/>
      <c r="J126" s="53"/>
      <c r="K126" s="55" t="s">
        <v>94</v>
      </c>
      <c r="L126" s="56" t="s">
        <v>95</v>
      </c>
      <c r="M126" s="57"/>
      <c r="N126" s="57"/>
      <c r="O126" s="65"/>
    </row>
    <row r="127" s="1" customFormat="1" ht="18" customHeight="1" spans="1:15">
      <c r="A127" s="36">
        <v>44166</v>
      </c>
      <c r="B127" s="37">
        <f t="shared" si="5"/>
        <v>1900.99</v>
      </c>
      <c r="C127" s="38" t="s">
        <v>45</v>
      </c>
      <c r="D127" s="39" t="s">
        <v>96</v>
      </c>
      <c r="E127" s="40">
        <v>0.01</v>
      </c>
      <c r="F127" s="37">
        <f t="shared" si="6"/>
        <v>19.01</v>
      </c>
      <c r="G127" s="41">
        <v>1920</v>
      </c>
      <c r="H127" s="25"/>
      <c r="I127" s="13"/>
      <c r="J127" s="53"/>
      <c r="K127" s="55" t="s">
        <v>97</v>
      </c>
      <c r="L127" s="56" t="s">
        <v>98</v>
      </c>
      <c r="M127" s="57"/>
      <c r="N127" s="57"/>
      <c r="O127" s="56"/>
    </row>
    <row r="128" s="1" customFormat="1" ht="18" customHeight="1" spans="1:15">
      <c r="A128" s="36">
        <v>44166</v>
      </c>
      <c r="B128" s="37">
        <f t="shared" si="5"/>
        <v>176778.76</v>
      </c>
      <c r="C128" s="38" t="s">
        <v>99</v>
      </c>
      <c r="D128" s="39" t="s">
        <v>86</v>
      </c>
      <c r="E128" s="40">
        <v>0.13</v>
      </c>
      <c r="F128" s="37">
        <f t="shared" si="6"/>
        <v>22981.24</v>
      </c>
      <c r="G128" s="41">
        <v>199760</v>
      </c>
      <c r="H128" s="25"/>
      <c r="I128" s="13"/>
      <c r="J128" s="53"/>
      <c r="K128" s="55" t="s">
        <v>67</v>
      </c>
      <c r="L128" s="56" t="s">
        <v>100</v>
      </c>
      <c r="M128" s="57" t="s">
        <v>101</v>
      </c>
      <c r="N128" s="57"/>
      <c r="O128" s="56"/>
    </row>
    <row r="129" s="1" customFormat="1" ht="18" customHeight="1" spans="1:15">
      <c r="A129" s="36">
        <v>44166</v>
      </c>
      <c r="B129" s="37">
        <f t="shared" si="5"/>
        <v>1380.53</v>
      </c>
      <c r="C129" s="38" t="s">
        <v>45</v>
      </c>
      <c r="D129" s="39" t="s">
        <v>86</v>
      </c>
      <c r="E129" s="40">
        <v>0.13</v>
      </c>
      <c r="F129" s="37">
        <f t="shared" si="6"/>
        <v>179.47</v>
      </c>
      <c r="G129" s="28">
        <v>1560</v>
      </c>
      <c r="H129" s="25"/>
      <c r="I129" s="13"/>
      <c r="J129" s="53"/>
      <c r="K129" s="55" t="s">
        <v>102</v>
      </c>
      <c r="L129" s="56" t="s">
        <v>103</v>
      </c>
      <c r="M129" s="57"/>
      <c r="N129" s="57"/>
      <c r="O129" s="56"/>
    </row>
    <row r="130" s="1" customFormat="1" ht="18" customHeight="1" spans="1:15">
      <c r="A130" s="36">
        <v>44166</v>
      </c>
      <c r="B130" s="37">
        <f t="shared" si="5"/>
        <v>445544.55</v>
      </c>
      <c r="C130" s="38" t="s">
        <v>104</v>
      </c>
      <c r="D130" s="39" t="s">
        <v>86</v>
      </c>
      <c r="E130" s="40">
        <v>0.01</v>
      </c>
      <c r="F130" s="37">
        <f t="shared" si="6"/>
        <v>4455.45</v>
      </c>
      <c r="G130" s="28">
        <v>450000</v>
      </c>
      <c r="H130" s="25"/>
      <c r="I130" s="13"/>
      <c r="J130" s="53"/>
      <c r="K130" s="55" t="s">
        <v>70</v>
      </c>
      <c r="L130" s="56" t="s">
        <v>105</v>
      </c>
      <c r="M130" s="57" t="s">
        <v>101</v>
      </c>
      <c r="N130" s="57"/>
      <c r="O130" s="56" t="s">
        <v>106</v>
      </c>
    </row>
    <row r="131" s="1" customFormat="1" ht="18" customHeight="1" spans="1:15">
      <c r="A131" s="36">
        <v>44166</v>
      </c>
      <c r="B131" s="37">
        <f t="shared" si="5"/>
        <v>132743.36</v>
      </c>
      <c r="C131" s="38" t="s">
        <v>99</v>
      </c>
      <c r="D131" s="39" t="s">
        <v>86</v>
      </c>
      <c r="E131" s="40">
        <v>0.13</v>
      </c>
      <c r="F131" s="37">
        <f t="shared" si="6"/>
        <v>17256.64</v>
      </c>
      <c r="G131" s="28">
        <v>150000</v>
      </c>
      <c r="H131" s="25"/>
      <c r="I131" s="13"/>
      <c r="J131" s="53"/>
      <c r="K131" s="55" t="s">
        <v>69</v>
      </c>
      <c r="L131" s="56" t="s">
        <v>107</v>
      </c>
      <c r="M131" s="57" t="s">
        <v>101</v>
      </c>
      <c r="N131" s="57"/>
      <c r="O131" s="56" t="s">
        <v>108</v>
      </c>
    </row>
    <row r="132" s="1" customFormat="1" ht="18" customHeight="1" spans="1:15">
      <c r="A132" s="36">
        <v>44166</v>
      </c>
      <c r="B132" s="37">
        <f t="shared" si="5"/>
        <v>54373.22</v>
      </c>
      <c r="C132" s="38" t="s">
        <v>45</v>
      </c>
      <c r="D132" s="39" t="s">
        <v>86</v>
      </c>
      <c r="E132" s="40">
        <v>0.06</v>
      </c>
      <c r="F132" s="37">
        <f t="shared" si="6"/>
        <v>3262.39</v>
      </c>
      <c r="G132" s="41">
        <v>57635.61</v>
      </c>
      <c r="H132" s="25"/>
      <c r="I132" s="13"/>
      <c r="J132" s="53"/>
      <c r="K132" s="55" t="s">
        <v>43</v>
      </c>
      <c r="L132" s="56" t="s">
        <v>44</v>
      </c>
      <c r="M132" s="57"/>
      <c r="N132" s="57"/>
      <c r="O132" s="56"/>
    </row>
    <row r="133" s="1" customFormat="1" ht="18" customHeight="1" spans="1:15">
      <c r="A133" s="36">
        <v>44166</v>
      </c>
      <c r="B133" s="37">
        <f t="shared" ref="B133:B141" si="7">ROUND(G133/(1+E133),2)</f>
        <v>102783.98</v>
      </c>
      <c r="C133" s="38" t="s">
        <v>45</v>
      </c>
      <c r="D133" s="39" t="s">
        <v>96</v>
      </c>
      <c r="E133" s="40">
        <v>0.03</v>
      </c>
      <c r="F133" s="37">
        <f t="shared" ref="F133:F140" si="8">ROUND(G133/(1+E133)*E133,2)</f>
        <v>3083.52</v>
      </c>
      <c r="G133" s="41">
        <v>105867.5</v>
      </c>
      <c r="H133" s="25"/>
      <c r="I133" s="13"/>
      <c r="J133" s="53"/>
      <c r="K133" s="55" t="s">
        <v>76</v>
      </c>
      <c r="L133" s="56" t="s">
        <v>109</v>
      </c>
      <c r="M133" s="57" t="s">
        <v>101</v>
      </c>
      <c r="N133" s="57"/>
      <c r="O133" s="56" t="s">
        <v>110</v>
      </c>
    </row>
    <row r="134" s="1" customFormat="1" ht="18" customHeight="1" spans="1:15">
      <c r="A134" s="36">
        <v>44197</v>
      </c>
      <c r="B134" s="37">
        <f t="shared" si="7"/>
        <v>15000</v>
      </c>
      <c r="C134" s="38" t="s">
        <v>99</v>
      </c>
      <c r="D134" s="39" t="s">
        <v>46</v>
      </c>
      <c r="E134" s="40"/>
      <c r="F134" s="37">
        <f t="shared" si="8"/>
        <v>0</v>
      </c>
      <c r="G134" s="41">
        <v>15000</v>
      </c>
      <c r="H134" s="25"/>
      <c r="I134" s="13"/>
      <c r="J134" s="53"/>
      <c r="K134" s="55" t="s">
        <v>111</v>
      </c>
      <c r="L134" s="56" t="s">
        <v>112</v>
      </c>
      <c r="M134" s="57" t="s">
        <v>101</v>
      </c>
      <c r="N134" s="57"/>
      <c r="O134" s="56" t="s">
        <v>113</v>
      </c>
    </row>
    <row r="135" s="1" customFormat="1" ht="18" customHeight="1" spans="1:15">
      <c r="A135" s="36">
        <v>44197</v>
      </c>
      <c r="B135" s="37">
        <f t="shared" si="7"/>
        <v>10132.74</v>
      </c>
      <c r="C135" s="38" t="s">
        <v>45</v>
      </c>
      <c r="D135" s="39" t="s">
        <v>86</v>
      </c>
      <c r="E135" s="40">
        <v>0.13</v>
      </c>
      <c r="F135" s="37">
        <f t="shared" si="8"/>
        <v>1317.26</v>
      </c>
      <c r="G135" s="41">
        <v>11450</v>
      </c>
      <c r="H135" s="25"/>
      <c r="I135" s="13"/>
      <c r="J135" s="53"/>
      <c r="K135" s="55" t="s">
        <v>68</v>
      </c>
      <c r="L135" s="56" t="s">
        <v>114</v>
      </c>
      <c r="M135" s="57"/>
      <c r="N135" s="57"/>
      <c r="O135" s="56" t="s">
        <v>115</v>
      </c>
    </row>
    <row r="136" s="1" customFormat="1" ht="18" customHeight="1" spans="1:15">
      <c r="A136" s="36">
        <v>44197</v>
      </c>
      <c r="B136" s="37">
        <f t="shared" si="7"/>
        <v>38938.05</v>
      </c>
      <c r="C136" s="38" t="s">
        <v>45</v>
      </c>
      <c r="D136" s="39" t="s">
        <v>86</v>
      </c>
      <c r="E136" s="40">
        <v>0.13</v>
      </c>
      <c r="F136" s="37">
        <f t="shared" si="8"/>
        <v>5061.95</v>
      </c>
      <c r="G136" s="41">
        <v>44000</v>
      </c>
      <c r="H136" s="25"/>
      <c r="I136" s="13"/>
      <c r="J136" s="53"/>
      <c r="K136" s="55" t="s">
        <v>64</v>
      </c>
      <c r="L136" s="56" t="s">
        <v>116</v>
      </c>
      <c r="M136" s="57" t="s">
        <v>101</v>
      </c>
      <c r="N136" s="57"/>
      <c r="O136" s="56" t="s">
        <v>117</v>
      </c>
    </row>
    <row r="137" s="1" customFormat="1" ht="18" customHeight="1" spans="1:15">
      <c r="A137" s="36">
        <v>44197</v>
      </c>
      <c r="B137" s="37">
        <f t="shared" si="7"/>
        <v>20707.96</v>
      </c>
      <c r="C137" s="38" t="s">
        <v>45</v>
      </c>
      <c r="D137" s="39" t="s">
        <v>86</v>
      </c>
      <c r="E137" s="40">
        <v>0.13</v>
      </c>
      <c r="F137" s="37">
        <f t="shared" si="8"/>
        <v>2692.04</v>
      </c>
      <c r="G137" s="41">
        <v>23400</v>
      </c>
      <c r="H137" s="25"/>
      <c r="I137" s="13"/>
      <c r="J137" s="53"/>
      <c r="K137" s="55" t="s">
        <v>65</v>
      </c>
      <c r="L137" s="56" t="s">
        <v>118</v>
      </c>
      <c r="M137" s="57" t="s">
        <v>101</v>
      </c>
      <c r="N137" s="57"/>
      <c r="O137" s="56" t="s">
        <v>119</v>
      </c>
    </row>
    <row r="138" s="1" customFormat="1" ht="18" customHeight="1" spans="1:15">
      <c r="A138" s="36">
        <v>44197</v>
      </c>
      <c r="B138" s="37">
        <f t="shared" si="7"/>
        <v>122787.61</v>
      </c>
      <c r="C138" s="38" t="s">
        <v>45</v>
      </c>
      <c r="D138" s="39" t="s">
        <v>86</v>
      </c>
      <c r="E138" s="40">
        <v>0.13</v>
      </c>
      <c r="F138" s="37">
        <f t="shared" si="8"/>
        <v>15962.39</v>
      </c>
      <c r="G138" s="41">
        <v>138750</v>
      </c>
      <c r="H138" s="25"/>
      <c r="I138" s="13"/>
      <c r="J138" s="53"/>
      <c r="K138" s="55" t="s">
        <v>66</v>
      </c>
      <c r="L138" s="56" t="s">
        <v>120</v>
      </c>
      <c r="M138" s="57" t="s">
        <v>121</v>
      </c>
      <c r="N138" s="57"/>
      <c r="O138" s="56"/>
    </row>
    <row r="139" s="1" customFormat="1" ht="18" customHeight="1" spans="1:15">
      <c r="A139" s="36">
        <v>44197</v>
      </c>
      <c r="B139" s="37">
        <f t="shared" si="7"/>
        <v>137813.54</v>
      </c>
      <c r="C139" s="38" t="s">
        <v>99</v>
      </c>
      <c r="D139" s="39" t="s">
        <v>86</v>
      </c>
      <c r="E139" s="40">
        <v>0.13</v>
      </c>
      <c r="F139" s="37">
        <f t="shared" si="8"/>
        <v>17915.76</v>
      </c>
      <c r="G139" s="41">
        <v>155729.3</v>
      </c>
      <c r="H139" s="25"/>
      <c r="I139" s="13"/>
      <c r="J139" s="53"/>
      <c r="K139" s="55" t="s">
        <v>78</v>
      </c>
      <c r="L139" s="56" t="s">
        <v>122</v>
      </c>
      <c r="M139" s="57" t="s">
        <v>101</v>
      </c>
      <c r="N139" s="57" t="s">
        <v>101</v>
      </c>
      <c r="O139" s="56" t="s">
        <v>123</v>
      </c>
    </row>
    <row r="140" s="1" customFormat="1" ht="18" customHeight="1" spans="1:15">
      <c r="A140" s="36">
        <v>44228</v>
      </c>
      <c r="B140" s="37">
        <f t="shared" si="7"/>
        <v>6068</v>
      </c>
      <c r="C140" s="38" t="s">
        <v>45</v>
      </c>
      <c r="D140" s="39" t="s">
        <v>46</v>
      </c>
      <c r="E140" s="42"/>
      <c r="F140" s="37">
        <f t="shared" si="8"/>
        <v>0</v>
      </c>
      <c r="G140" s="41">
        <v>6068</v>
      </c>
      <c r="H140" s="25"/>
      <c r="I140" s="13"/>
      <c r="J140" s="53"/>
      <c r="K140" s="55" t="s">
        <v>124</v>
      </c>
      <c r="L140" s="56" t="s">
        <v>125</v>
      </c>
      <c r="M140" s="57"/>
      <c r="N140" s="57"/>
      <c r="O140" s="56"/>
    </row>
    <row r="141" s="1" customFormat="1" ht="18" customHeight="1" spans="1:15">
      <c r="A141" s="36">
        <v>44317</v>
      </c>
      <c r="B141" s="37">
        <f t="shared" ref="B141:B159" si="9">ROUND(G141/(1+E141),2)</f>
        <v>145132.74</v>
      </c>
      <c r="C141" s="38" t="s">
        <v>45</v>
      </c>
      <c r="D141" s="39" t="s">
        <v>86</v>
      </c>
      <c r="E141" s="40">
        <v>0.13</v>
      </c>
      <c r="F141" s="37">
        <f t="shared" ref="F141:F159" si="10">ROUND(G141/(1+E141)*E141,2)</f>
        <v>18867.26</v>
      </c>
      <c r="G141" s="41">
        <v>164000</v>
      </c>
      <c r="H141" s="25"/>
      <c r="I141" s="13"/>
      <c r="J141" s="53"/>
      <c r="K141" s="55" t="s">
        <v>62</v>
      </c>
      <c r="L141" s="56" t="s">
        <v>126</v>
      </c>
      <c r="M141" s="57" t="s">
        <v>127</v>
      </c>
      <c r="N141" s="57"/>
      <c r="O141" s="56"/>
    </row>
    <row r="142" s="1" customFormat="1" ht="18" customHeight="1" spans="1:15">
      <c r="A142" s="36">
        <v>44317</v>
      </c>
      <c r="B142" s="37">
        <f t="shared" si="9"/>
        <v>27433.63</v>
      </c>
      <c r="C142" s="38" t="s">
        <v>45</v>
      </c>
      <c r="D142" s="39" t="s">
        <v>86</v>
      </c>
      <c r="E142" s="40">
        <v>0.13</v>
      </c>
      <c r="F142" s="37">
        <f t="shared" si="10"/>
        <v>3566.37</v>
      </c>
      <c r="G142" s="41">
        <v>31000</v>
      </c>
      <c r="H142" s="25"/>
      <c r="I142" s="13"/>
      <c r="J142" s="53"/>
      <c r="K142" s="55" t="s">
        <v>63</v>
      </c>
      <c r="L142" s="56" t="s">
        <v>128</v>
      </c>
      <c r="M142" s="57" t="s">
        <v>129</v>
      </c>
      <c r="N142" s="57"/>
      <c r="O142" s="56"/>
    </row>
    <row r="143" s="1" customFormat="1" ht="18" customHeight="1" spans="1:15">
      <c r="A143" s="36">
        <v>44317</v>
      </c>
      <c r="B143" s="37">
        <f t="shared" si="9"/>
        <v>46818.58</v>
      </c>
      <c r="C143" s="38" t="s">
        <v>45</v>
      </c>
      <c r="D143" s="39" t="s">
        <v>86</v>
      </c>
      <c r="E143" s="40">
        <v>0.13</v>
      </c>
      <c r="F143" s="37">
        <f t="shared" si="10"/>
        <v>6086.42</v>
      </c>
      <c r="G143" s="28">
        <v>52905</v>
      </c>
      <c r="H143" s="25"/>
      <c r="I143" s="13"/>
      <c r="J143" s="53"/>
      <c r="K143" s="55" t="s">
        <v>48</v>
      </c>
      <c r="L143" s="56" t="s">
        <v>130</v>
      </c>
      <c r="M143" s="70" t="s">
        <v>131</v>
      </c>
      <c r="N143" s="57"/>
      <c r="O143" s="56"/>
    </row>
    <row r="144" s="1" customFormat="1" ht="18" customHeight="1" spans="1:15">
      <c r="A144" s="36">
        <v>44317</v>
      </c>
      <c r="B144" s="37">
        <f t="shared" si="9"/>
        <v>17248.95</v>
      </c>
      <c r="C144" s="38" t="s">
        <v>45</v>
      </c>
      <c r="D144" s="39" t="s">
        <v>86</v>
      </c>
      <c r="E144" s="40">
        <v>0.06</v>
      </c>
      <c r="F144" s="37">
        <f t="shared" si="10"/>
        <v>1034.94</v>
      </c>
      <c r="G144" s="28">
        <v>18283.89</v>
      </c>
      <c r="H144" s="25"/>
      <c r="I144" s="13"/>
      <c r="J144" s="53"/>
      <c r="K144" s="55" t="s">
        <v>55</v>
      </c>
      <c r="L144" s="56" t="s">
        <v>132</v>
      </c>
      <c r="M144" s="57"/>
      <c r="N144" s="57"/>
      <c r="O144" s="56" t="s">
        <v>133</v>
      </c>
    </row>
    <row r="145" s="1" customFormat="1" ht="18" customHeight="1" spans="1:15">
      <c r="A145" s="36">
        <v>44317</v>
      </c>
      <c r="B145" s="37">
        <f t="shared" si="9"/>
        <v>17699.12</v>
      </c>
      <c r="C145" s="38" t="s">
        <v>45</v>
      </c>
      <c r="D145" s="39" t="s">
        <v>86</v>
      </c>
      <c r="E145" s="40">
        <v>0.13</v>
      </c>
      <c r="F145" s="37">
        <f t="shared" si="10"/>
        <v>2300.88</v>
      </c>
      <c r="G145" s="28">
        <v>20000</v>
      </c>
      <c r="H145" s="25"/>
      <c r="I145" s="13"/>
      <c r="J145" s="53"/>
      <c r="K145" s="55" t="s">
        <v>75</v>
      </c>
      <c r="L145" s="56" t="s">
        <v>134</v>
      </c>
      <c r="M145" s="57"/>
      <c r="N145" s="57"/>
      <c r="O145" s="56"/>
    </row>
    <row r="146" s="1" customFormat="1" ht="18" customHeight="1" spans="1:15">
      <c r="A146" s="36">
        <v>44317</v>
      </c>
      <c r="B146" s="37">
        <f t="shared" si="9"/>
        <v>16876.99</v>
      </c>
      <c r="C146" s="38" t="s">
        <v>45</v>
      </c>
      <c r="D146" s="39" t="s">
        <v>86</v>
      </c>
      <c r="E146" s="40">
        <v>0.03</v>
      </c>
      <c r="F146" s="37">
        <f t="shared" si="10"/>
        <v>506.31</v>
      </c>
      <c r="G146" s="28">
        <v>17383.3</v>
      </c>
      <c r="H146" s="25"/>
      <c r="I146" s="13"/>
      <c r="J146" s="53"/>
      <c r="K146" s="55" t="s">
        <v>77</v>
      </c>
      <c r="L146" s="56" t="s">
        <v>95</v>
      </c>
      <c r="M146" s="57"/>
      <c r="N146" s="57"/>
      <c r="O146" s="56"/>
    </row>
    <row r="147" s="1" customFormat="1" ht="18" customHeight="1" spans="1:15">
      <c r="A147" s="36">
        <v>44317</v>
      </c>
      <c r="B147" s="37">
        <f t="shared" si="9"/>
        <v>247787.61</v>
      </c>
      <c r="C147" s="38" t="s">
        <v>89</v>
      </c>
      <c r="D147" s="39" t="s">
        <v>86</v>
      </c>
      <c r="E147" s="40">
        <v>0.13</v>
      </c>
      <c r="F147" s="37">
        <f t="shared" si="10"/>
        <v>32212.39</v>
      </c>
      <c r="G147" s="28">
        <f>95200+95200+89600</f>
        <v>280000</v>
      </c>
      <c r="H147" s="25"/>
      <c r="I147" s="13"/>
      <c r="J147" s="53"/>
      <c r="K147" s="55" t="s">
        <v>52</v>
      </c>
      <c r="L147" s="56" t="s">
        <v>135</v>
      </c>
      <c r="M147" s="57" t="s">
        <v>136</v>
      </c>
      <c r="N147" s="57"/>
      <c r="O147" s="56"/>
    </row>
    <row r="148" s="1" customFormat="1" ht="18" customHeight="1" spans="1:15">
      <c r="A148" s="36">
        <v>44317</v>
      </c>
      <c r="B148" s="37">
        <f t="shared" si="9"/>
        <v>24000</v>
      </c>
      <c r="C148" s="38" t="s">
        <v>45</v>
      </c>
      <c r="D148" s="39" t="s">
        <v>46</v>
      </c>
      <c r="E148" s="42"/>
      <c r="F148" s="37">
        <f t="shared" si="10"/>
        <v>0</v>
      </c>
      <c r="G148" s="28">
        <v>24000</v>
      </c>
      <c r="H148" s="25"/>
      <c r="I148" s="13"/>
      <c r="J148" s="53"/>
      <c r="K148" s="55" t="s">
        <v>56</v>
      </c>
      <c r="L148" s="56" t="s">
        <v>90</v>
      </c>
      <c r="M148" s="70" t="s">
        <v>91</v>
      </c>
      <c r="N148" s="57"/>
      <c r="O148" s="56"/>
    </row>
    <row r="149" s="1" customFormat="1" ht="18" customHeight="1" spans="1:15">
      <c r="A149" s="36">
        <v>44317</v>
      </c>
      <c r="B149" s="37">
        <f t="shared" si="9"/>
        <v>204292.04</v>
      </c>
      <c r="C149" s="38" t="s">
        <v>45</v>
      </c>
      <c r="D149" s="39" t="s">
        <v>86</v>
      </c>
      <c r="E149" s="40">
        <v>0.13</v>
      </c>
      <c r="F149" s="37">
        <f t="shared" si="10"/>
        <v>26557.96</v>
      </c>
      <c r="G149" s="28">
        <v>230850</v>
      </c>
      <c r="H149" s="25"/>
      <c r="I149" s="13"/>
      <c r="J149" s="53"/>
      <c r="K149" s="55" t="s">
        <v>73</v>
      </c>
      <c r="L149" s="56" t="s">
        <v>137</v>
      </c>
      <c r="M149" s="57" t="s">
        <v>138</v>
      </c>
      <c r="N149" s="57"/>
      <c r="O149" s="56"/>
    </row>
    <row r="150" s="1" customFormat="1" ht="18" customHeight="1" spans="1:15">
      <c r="A150" s="36">
        <v>44317</v>
      </c>
      <c r="B150" s="37">
        <f t="shared" si="9"/>
        <v>713291.26</v>
      </c>
      <c r="C150" s="38" t="s">
        <v>139</v>
      </c>
      <c r="D150" s="39" t="s">
        <v>86</v>
      </c>
      <c r="E150" s="40">
        <v>0.03</v>
      </c>
      <c r="F150" s="37">
        <f t="shared" si="10"/>
        <v>21398.74</v>
      </c>
      <c r="G150" s="28">
        <f>26550+100300+100300+100300+100300+102835+101865+102240</f>
        <v>734690</v>
      </c>
      <c r="H150" s="25"/>
      <c r="I150" s="13"/>
      <c r="J150" s="53"/>
      <c r="K150" s="55" t="s">
        <v>57</v>
      </c>
      <c r="L150" s="56" t="s">
        <v>140</v>
      </c>
      <c r="M150" s="83" t="s">
        <v>141</v>
      </c>
      <c r="N150" s="57"/>
      <c r="O150" s="56" t="s">
        <v>142</v>
      </c>
    </row>
    <row r="151" s="1" customFormat="1" ht="18" customHeight="1" spans="1:15">
      <c r="A151" s="36">
        <v>44317</v>
      </c>
      <c r="B151" s="37">
        <f t="shared" si="9"/>
        <v>14070.8</v>
      </c>
      <c r="C151" s="38" t="s">
        <v>45</v>
      </c>
      <c r="D151" s="39" t="s">
        <v>86</v>
      </c>
      <c r="E151" s="40">
        <v>0.13</v>
      </c>
      <c r="F151" s="37">
        <f t="shared" si="10"/>
        <v>1829.2</v>
      </c>
      <c r="G151" s="28">
        <v>15900</v>
      </c>
      <c r="H151" s="25"/>
      <c r="I151" s="13"/>
      <c r="J151" s="53"/>
      <c r="K151" s="55" t="s">
        <v>143</v>
      </c>
      <c r="L151" s="56" t="s">
        <v>144</v>
      </c>
      <c r="M151" s="57"/>
      <c r="N151" s="57"/>
      <c r="O151" s="56"/>
    </row>
    <row r="152" s="1" customFormat="1" ht="18" customHeight="1" spans="1:15">
      <c r="A152" s="36">
        <v>44317</v>
      </c>
      <c r="B152" s="37">
        <f t="shared" si="9"/>
        <v>7681.42</v>
      </c>
      <c r="C152" s="38" t="s">
        <v>45</v>
      </c>
      <c r="D152" s="39" t="s">
        <v>86</v>
      </c>
      <c r="E152" s="40">
        <v>0.13</v>
      </c>
      <c r="F152" s="37">
        <f t="shared" si="10"/>
        <v>998.58</v>
      </c>
      <c r="G152" s="28">
        <v>8680</v>
      </c>
      <c r="H152" s="25"/>
      <c r="I152" s="13"/>
      <c r="J152" s="53"/>
      <c r="K152" s="55" t="s">
        <v>145</v>
      </c>
      <c r="L152" s="56" t="s">
        <v>146</v>
      </c>
      <c r="M152" s="70" t="s">
        <v>147</v>
      </c>
      <c r="N152" s="57"/>
      <c r="O152" s="56"/>
    </row>
    <row r="153" s="1" customFormat="1" ht="18" customHeight="1" spans="1:15">
      <c r="A153" s="36">
        <v>44317</v>
      </c>
      <c r="B153" s="37">
        <f t="shared" si="9"/>
        <v>7200</v>
      </c>
      <c r="C153" s="38" t="s">
        <v>45</v>
      </c>
      <c r="D153" s="39" t="s">
        <v>46</v>
      </c>
      <c r="E153" s="40"/>
      <c r="F153" s="37">
        <f t="shared" si="10"/>
        <v>0</v>
      </c>
      <c r="G153" s="28">
        <v>7200</v>
      </c>
      <c r="H153" s="25"/>
      <c r="I153" s="13"/>
      <c r="J153" s="53"/>
      <c r="K153" s="55" t="s">
        <v>148</v>
      </c>
      <c r="L153" s="56" t="s">
        <v>95</v>
      </c>
      <c r="M153" s="57"/>
      <c r="N153" s="57"/>
      <c r="O153" s="56"/>
    </row>
    <row r="154" s="1" customFormat="1" ht="18" customHeight="1" spans="1:15">
      <c r="A154" s="36">
        <v>44317</v>
      </c>
      <c r="B154" s="37">
        <f t="shared" si="9"/>
        <v>5100</v>
      </c>
      <c r="C154" s="38" t="s">
        <v>45</v>
      </c>
      <c r="D154" s="39" t="s">
        <v>46</v>
      </c>
      <c r="E154" s="40"/>
      <c r="F154" s="37">
        <f t="shared" si="10"/>
        <v>0</v>
      </c>
      <c r="G154" s="28">
        <v>5100</v>
      </c>
      <c r="H154" s="25"/>
      <c r="I154" s="13"/>
      <c r="J154" s="53"/>
      <c r="K154" s="55" t="s">
        <v>149</v>
      </c>
      <c r="L154" s="56" t="s">
        <v>150</v>
      </c>
      <c r="M154" s="57"/>
      <c r="N154" s="57"/>
      <c r="O154" s="56"/>
    </row>
    <row r="155" s="1" customFormat="1" ht="18" customHeight="1" spans="1:15">
      <c r="A155" s="36">
        <v>44317</v>
      </c>
      <c r="B155" s="37">
        <f t="shared" si="9"/>
        <v>2694.17</v>
      </c>
      <c r="C155" s="38" t="s">
        <v>45</v>
      </c>
      <c r="D155" s="39" t="s">
        <v>86</v>
      </c>
      <c r="E155" s="40">
        <v>0.03</v>
      </c>
      <c r="F155" s="37">
        <f t="shared" si="10"/>
        <v>80.83</v>
      </c>
      <c r="G155" s="28">
        <v>2775</v>
      </c>
      <c r="H155" s="25"/>
      <c r="I155" s="13"/>
      <c r="J155" s="53"/>
      <c r="K155" s="55" t="s">
        <v>151</v>
      </c>
      <c r="L155" s="56" t="s">
        <v>140</v>
      </c>
      <c r="M155" s="57"/>
      <c r="N155" s="57"/>
      <c r="O155" s="56"/>
    </row>
    <row r="156" s="1" customFormat="1" ht="18" customHeight="1" spans="1:15">
      <c r="A156" s="36">
        <v>44317</v>
      </c>
      <c r="B156" s="37">
        <f t="shared" si="9"/>
        <v>5486.73</v>
      </c>
      <c r="C156" s="38" t="s">
        <v>45</v>
      </c>
      <c r="D156" s="39" t="s">
        <v>86</v>
      </c>
      <c r="E156" s="40">
        <v>0.13</v>
      </c>
      <c r="F156" s="37">
        <f t="shared" si="10"/>
        <v>713.27</v>
      </c>
      <c r="G156" s="28">
        <v>6200</v>
      </c>
      <c r="H156" s="25"/>
      <c r="I156" s="13"/>
      <c r="J156" s="53"/>
      <c r="K156" s="55" t="s">
        <v>152</v>
      </c>
      <c r="L156" s="56" t="s">
        <v>153</v>
      </c>
      <c r="M156" s="57"/>
      <c r="N156" s="57"/>
      <c r="O156" s="56"/>
    </row>
    <row r="157" s="1" customFormat="1" ht="18" customHeight="1" spans="1:15">
      <c r="A157" s="36">
        <v>44317</v>
      </c>
      <c r="B157" s="37">
        <f t="shared" si="9"/>
        <v>6000</v>
      </c>
      <c r="C157" s="38" t="s">
        <v>45</v>
      </c>
      <c r="D157" s="39" t="s">
        <v>46</v>
      </c>
      <c r="E157" s="42"/>
      <c r="F157" s="37">
        <f t="shared" si="10"/>
        <v>0</v>
      </c>
      <c r="G157" s="28">
        <v>6000</v>
      </c>
      <c r="H157" s="25"/>
      <c r="I157" s="13"/>
      <c r="J157" s="53"/>
      <c r="K157" s="55" t="s">
        <v>154</v>
      </c>
      <c r="L157" s="56" t="s">
        <v>155</v>
      </c>
      <c r="M157" s="57"/>
      <c r="N157" s="57"/>
      <c r="O157" s="56"/>
    </row>
    <row r="158" s="1" customFormat="1" ht="18" customHeight="1" spans="1:15">
      <c r="A158" s="36">
        <v>44378</v>
      </c>
      <c r="B158" s="37">
        <f t="shared" ref="B158:B166" si="11">ROUND(G158/(1+E158),2)</f>
        <v>2010</v>
      </c>
      <c r="C158" s="38" t="s">
        <v>45</v>
      </c>
      <c r="D158" s="39" t="s">
        <v>46</v>
      </c>
      <c r="E158" s="42"/>
      <c r="F158" s="37">
        <f t="shared" ref="F158:F166" si="12">ROUND(G158/(1+E158)*E158,2)</f>
        <v>0</v>
      </c>
      <c r="G158" s="28">
        <v>2010</v>
      </c>
      <c r="H158" s="25"/>
      <c r="I158" s="13"/>
      <c r="J158" s="53"/>
      <c r="K158" s="55" t="s">
        <v>156</v>
      </c>
      <c r="L158" s="56" t="s">
        <v>157</v>
      </c>
      <c r="M158" s="57"/>
      <c r="N158" s="57"/>
      <c r="O158" s="56" t="s">
        <v>158</v>
      </c>
    </row>
    <row r="159" s="1" customFormat="1" ht="18" customHeight="1" spans="1:15">
      <c r="A159" s="36">
        <v>44378</v>
      </c>
      <c r="B159" s="37">
        <f t="shared" si="11"/>
        <v>141.59</v>
      </c>
      <c r="C159" s="38" t="s">
        <v>45</v>
      </c>
      <c r="D159" s="39" t="s">
        <v>86</v>
      </c>
      <c r="E159" s="40">
        <v>0.13</v>
      </c>
      <c r="F159" s="37">
        <f t="shared" si="12"/>
        <v>18.41</v>
      </c>
      <c r="G159" s="28">
        <v>160</v>
      </c>
      <c r="H159" s="25"/>
      <c r="I159" s="13"/>
      <c r="J159" s="53"/>
      <c r="K159" s="55" t="s">
        <v>145</v>
      </c>
      <c r="L159" s="56" t="s">
        <v>159</v>
      </c>
      <c r="M159" s="57"/>
      <c r="N159" s="57"/>
      <c r="O159" s="56"/>
    </row>
    <row r="160" s="1" customFormat="1" ht="18" customHeight="1" spans="1:15">
      <c r="A160" s="36">
        <v>44378</v>
      </c>
      <c r="B160" s="37">
        <f t="shared" si="11"/>
        <v>1504.42</v>
      </c>
      <c r="C160" s="38" t="s">
        <v>45</v>
      </c>
      <c r="D160" s="39" t="s">
        <v>86</v>
      </c>
      <c r="E160" s="40">
        <v>0.13</v>
      </c>
      <c r="F160" s="37">
        <f t="shared" si="12"/>
        <v>195.58</v>
      </c>
      <c r="G160" s="28">
        <v>1700</v>
      </c>
      <c r="H160" s="25"/>
      <c r="I160" s="13"/>
      <c r="J160" s="53"/>
      <c r="K160" s="55" t="s">
        <v>160</v>
      </c>
      <c r="L160" s="56" t="s">
        <v>161</v>
      </c>
      <c r="M160" s="57"/>
      <c r="N160" s="57"/>
      <c r="O160" s="56"/>
    </row>
    <row r="161" s="1" customFormat="1" ht="18" customHeight="1" spans="1:15">
      <c r="A161" s="36">
        <v>44378</v>
      </c>
      <c r="B161" s="37">
        <f t="shared" si="11"/>
        <v>7522.12</v>
      </c>
      <c r="C161" s="38" t="s">
        <v>45</v>
      </c>
      <c r="D161" s="39" t="s">
        <v>86</v>
      </c>
      <c r="E161" s="40">
        <v>0.13</v>
      </c>
      <c r="F161" s="37">
        <f t="shared" si="12"/>
        <v>977.88</v>
      </c>
      <c r="G161" s="28">
        <v>8500</v>
      </c>
      <c r="H161" s="25"/>
      <c r="I161" s="13"/>
      <c r="J161" s="53"/>
      <c r="K161" s="55" t="s">
        <v>162</v>
      </c>
      <c r="L161" s="56" t="s">
        <v>163</v>
      </c>
      <c r="M161" s="57"/>
      <c r="N161" s="57"/>
      <c r="O161" s="56"/>
    </row>
    <row r="162" s="1" customFormat="1" ht="18" customHeight="1" spans="1:15">
      <c r="A162" s="36">
        <v>44378</v>
      </c>
      <c r="B162" s="37">
        <f t="shared" si="11"/>
        <v>8982.3</v>
      </c>
      <c r="C162" s="38" t="s">
        <v>89</v>
      </c>
      <c r="D162" s="39" t="s">
        <v>86</v>
      </c>
      <c r="E162" s="40">
        <v>0.13</v>
      </c>
      <c r="F162" s="37">
        <f t="shared" si="12"/>
        <v>1167.7</v>
      </c>
      <c r="G162" s="28">
        <f>1670+6800+1680</f>
        <v>10150</v>
      </c>
      <c r="H162" s="25"/>
      <c r="I162" s="13"/>
      <c r="J162" s="53"/>
      <c r="K162" s="55" t="s">
        <v>164</v>
      </c>
      <c r="L162" s="56" t="s">
        <v>165</v>
      </c>
      <c r="M162" s="57"/>
      <c r="N162" s="57"/>
      <c r="O162" s="56"/>
    </row>
    <row r="163" s="1" customFormat="1" ht="18" customHeight="1" spans="1:15">
      <c r="A163" s="36"/>
      <c r="B163" s="37">
        <f t="shared" si="11"/>
        <v>0</v>
      </c>
      <c r="C163" s="38"/>
      <c r="D163" s="39"/>
      <c r="E163" s="42"/>
      <c r="F163" s="37">
        <f t="shared" si="12"/>
        <v>0</v>
      </c>
      <c r="G163" s="28"/>
      <c r="H163" s="25"/>
      <c r="I163" s="13"/>
      <c r="J163" s="53"/>
      <c r="K163" s="55"/>
      <c r="L163" s="56"/>
      <c r="M163" s="57"/>
      <c r="N163" s="57"/>
      <c r="O163" s="56"/>
    </row>
    <row r="164" s="1" customFormat="1" ht="18" customHeight="1" spans="1:15">
      <c r="A164" s="36"/>
      <c r="B164" s="37">
        <f t="shared" si="11"/>
        <v>0</v>
      </c>
      <c r="C164" s="38"/>
      <c r="D164" s="39"/>
      <c r="E164" s="42"/>
      <c r="F164" s="37">
        <f t="shared" si="12"/>
        <v>0</v>
      </c>
      <c r="G164" s="28"/>
      <c r="H164" s="25"/>
      <c r="I164" s="13"/>
      <c r="J164" s="53"/>
      <c r="K164" s="55"/>
      <c r="L164" s="56"/>
      <c r="M164" s="57"/>
      <c r="N164" s="57"/>
      <c r="O164" s="56"/>
    </row>
    <row r="165" s="1" customFormat="1" ht="18" customHeight="1" spans="1:15">
      <c r="A165" s="36"/>
      <c r="B165" s="37">
        <f t="shared" si="11"/>
        <v>0</v>
      </c>
      <c r="C165" s="38"/>
      <c r="D165" s="39"/>
      <c r="E165" s="42"/>
      <c r="F165" s="37">
        <f t="shared" si="12"/>
        <v>0</v>
      </c>
      <c r="G165" s="28"/>
      <c r="H165" s="25"/>
      <c r="I165" s="13"/>
      <c r="J165" s="53"/>
      <c r="K165" s="55"/>
      <c r="L165" s="56"/>
      <c r="M165" s="57"/>
      <c r="N165" s="57"/>
      <c r="O165" s="56"/>
    </row>
    <row r="166" s="1" customFormat="1" ht="18" customHeight="1" spans="1:15">
      <c r="A166" s="36"/>
      <c r="B166" s="37">
        <f t="shared" si="11"/>
        <v>0</v>
      </c>
      <c r="C166" s="38"/>
      <c r="D166" s="39"/>
      <c r="E166" s="42"/>
      <c r="F166" s="37">
        <f t="shared" si="12"/>
        <v>0</v>
      </c>
      <c r="G166" s="28"/>
      <c r="H166" s="25"/>
      <c r="I166" s="13"/>
      <c r="J166" s="53"/>
      <c r="K166" s="55"/>
      <c r="L166" s="56"/>
      <c r="M166" s="57"/>
      <c r="N166" s="57"/>
      <c r="O166" s="56"/>
    </row>
    <row r="167" ht="18" customHeight="1" spans="1:15">
      <c r="A167" s="32" t="s">
        <v>24</v>
      </c>
      <c r="B167" s="31">
        <f>SUM(B19:B166)</f>
        <v>3350449.79</v>
      </c>
      <c r="C167" s="32"/>
      <c r="D167" s="71"/>
      <c r="E167" s="71"/>
      <c r="F167" s="33">
        <f>SUM(F19:F166)</f>
        <v>222087.45</v>
      </c>
      <c r="G167" s="72">
        <f>SUM(G19:G166)</f>
        <v>3572537.24</v>
      </c>
      <c r="H167" s="73"/>
      <c r="I167" s="32">
        <f>SUM(I19:I166)</f>
        <v>-127976.66</v>
      </c>
      <c r="J167" s="84"/>
      <c r="K167" s="71"/>
      <c r="L167" s="34"/>
      <c r="M167" s="53"/>
      <c r="N167" s="53"/>
      <c r="O167" s="34"/>
    </row>
    <row r="168" ht="18" customHeight="1" spans="1:14">
      <c r="A168" s="74" t="s">
        <v>166</v>
      </c>
      <c r="B168" s="75">
        <f>B16*0.936</f>
        <v>2964531.83119266</v>
      </c>
      <c r="C168" s="74"/>
      <c r="D168" s="76"/>
      <c r="E168" s="76"/>
      <c r="F168" s="75"/>
      <c r="G168" s="75">
        <f>G16-G167</f>
        <v>-120251.24</v>
      </c>
      <c r="H168" s="24" t="s">
        <v>167</v>
      </c>
      <c r="I168" s="32">
        <f>I16-I167</f>
        <v>3580262.66</v>
      </c>
      <c r="J168" s="7"/>
      <c r="K168" s="85"/>
      <c r="M168" s="86"/>
      <c r="N168" s="86"/>
    </row>
    <row r="169" ht="18" customHeight="1" spans="1:14">
      <c r="A169" s="74" t="s">
        <v>168</v>
      </c>
      <c r="B169" s="75">
        <f>B168-B167</f>
        <v>-385917.958807339</v>
      </c>
      <c r="C169" s="74"/>
      <c r="D169" s="76"/>
      <c r="E169" s="76"/>
      <c r="F169" s="75"/>
      <c r="G169" s="75"/>
      <c r="H169" s="77"/>
      <c r="I169" s="75"/>
      <c r="J169" s="7"/>
      <c r="K169" s="85"/>
      <c r="M169" s="86"/>
      <c r="N169" s="86"/>
    </row>
    <row r="170" ht="18" customHeight="1" spans="1:3">
      <c r="A170" s="3" t="s">
        <v>169</v>
      </c>
      <c r="C170" s="3"/>
    </row>
    <row r="171" ht="18" customHeight="1" spans="1:6">
      <c r="A171" s="24" t="s">
        <v>170</v>
      </c>
      <c r="B171" s="23" t="s">
        <v>171</v>
      </c>
      <c r="C171" s="34"/>
      <c r="D171" s="24" t="s">
        <v>170</v>
      </c>
      <c r="E171" s="22" t="s">
        <v>16</v>
      </c>
      <c r="F171" s="23" t="s">
        <v>171</v>
      </c>
    </row>
    <row r="172" ht="18" customHeight="1" spans="1:6">
      <c r="A172" s="34" t="s">
        <v>172</v>
      </c>
      <c r="B172" s="19">
        <f>(B168-B167)*0.25</f>
        <v>-96479.4897018349</v>
      </c>
      <c r="C172" s="34"/>
      <c r="D172" s="30" t="s">
        <v>173</v>
      </c>
      <c r="E172" s="24" t="s">
        <v>174</v>
      </c>
      <c r="F172" s="33">
        <f>F16-F167</f>
        <v>-381.009633027948</v>
      </c>
    </row>
    <row r="173" ht="18" customHeight="1" spans="1:6">
      <c r="A173" s="34" t="s">
        <v>175</v>
      </c>
      <c r="B173" s="78">
        <f>G7*0.0003</f>
        <v>1035.6858</v>
      </c>
      <c r="C173" s="34"/>
      <c r="D173" s="79" t="s">
        <v>176</v>
      </c>
      <c r="E173" s="15">
        <v>0.07</v>
      </c>
      <c r="F173" s="13">
        <f>F172*E173</f>
        <v>-26.6706743119564</v>
      </c>
    </row>
    <row r="174" ht="18" customHeight="1" spans="1:6">
      <c r="A174" s="34" t="s">
        <v>177</v>
      </c>
      <c r="B174" s="78">
        <f>B16*0.0006</f>
        <v>1900.34091743119</v>
      </c>
      <c r="C174" s="34"/>
      <c r="D174" s="79" t="s">
        <v>178</v>
      </c>
      <c r="E174" s="15">
        <v>0.03</v>
      </c>
      <c r="F174" s="13">
        <f>F172*E174</f>
        <v>-11.4302889908385</v>
      </c>
    </row>
    <row r="175" ht="18" customHeight="1" spans="1:6">
      <c r="A175" s="34"/>
      <c r="B175" s="80"/>
      <c r="C175" s="34"/>
      <c r="D175" s="79" t="s">
        <v>179</v>
      </c>
      <c r="E175" s="15">
        <v>0.02</v>
      </c>
      <c r="F175" s="13">
        <f>F172*E175</f>
        <v>-7.62019266055897</v>
      </c>
    </row>
    <row r="176" ht="18" customHeight="1" spans="1:6">
      <c r="A176" s="30" t="s">
        <v>180</v>
      </c>
      <c r="B176" s="81">
        <f>SUM(B172:B175)</f>
        <v>-93543.4629844037</v>
      </c>
      <c r="C176" s="34"/>
      <c r="D176" s="35" t="s">
        <v>180</v>
      </c>
      <c r="E176" s="30"/>
      <c r="F176" s="33">
        <f>SUM(F172:F175)</f>
        <v>-426.730788991302</v>
      </c>
    </row>
    <row r="177" ht="18" customHeight="1" spans="3:6">
      <c r="C177" s="3"/>
      <c r="D177" s="13" t="s">
        <v>175</v>
      </c>
      <c r="E177" s="82">
        <v>0.0003</v>
      </c>
      <c r="F177" s="13">
        <f>G16*E177</f>
        <v>1035.6858</v>
      </c>
    </row>
    <row r="178" ht="18" customHeight="1" spans="3:6">
      <c r="C178" s="3"/>
      <c r="D178" s="13" t="s">
        <v>177</v>
      </c>
      <c r="E178" s="82">
        <v>0.0006</v>
      </c>
      <c r="F178" s="13">
        <f>B172</f>
        <v>-96479.4897018349</v>
      </c>
    </row>
    <row r="179" ht="18" customHeight="1" spans="3:6">
      <c r="C179" s="3"/>
      <c r="D179" s="22" t="s">
        <v>180</v>
      </c>
      <c r="E179" s="71"/>
      <c r="F179" s="32">
        <f>F178+F177</f>
        <v>-95443.8039018348</v>
      </c>
    </row>
    <row r="180" ht="18" customHeight="1" spans="3:6">
      <c r="C180" s="3"/>
      <c r="D180" s="22" t="s">
        <v>24</v>
      </c>
      <c r="E180" s="32"/>
      <c r="F180" s="32">
        <f>F176+F179</f>
        <v>-95870.5346908262</v>
      </c>
    </row>
    <row r="181" ht="18" customHeight="1" spans="3:6">
      <c r="C181" s="3"/>
      <c r="D181" s="32" t="s">
        <v>172</v>
      </c>
      <c r="E181" s="71"/>
      <c r="F181" s="32">
        <f>B16*E181</f>
        <v>0</v>
      </c>
    </row>
    <row r="182" ht="18" customHeight="1" spans="3:3">
      <c r="C182" s="3"/>
    </row>
    <row r="183" ht="18" customHeight="1" spans="3:3">
      <c r="C183" s="3"/>
    </row>
    <row r="184" ht="18" customHeight="1" spans="3:3">
      <c r="C184" s="3"/>
    </row>
    <row r="185" spans="3:3">
      <c r="C185" s="3"/>
    </row>
    <row r="186" spans="3:11">
      <c r="C186" s="3"/>
      <c r="K186" s="86">
        <v>2500</v>
      </c>
    </row>
    <row r="187" spans="3:11">
      <c r="C187" s="3"/>
      <c r="K187" s="86">
        <v>57635.61</v>
      </c>
    </row>
    <row r="188" spans="3:11">
      <c r="C188" s="3"/>
      <c r="K188" s="86">
        <v>15872</v>
      </c>
    </row>
    <row r="189" spans="3:11">
      <c r="C189" s="3"/>
      <c r="K189" s="86">
        <v>37033</v>
      </c>
    </row>
    <row r="190" spans="3:11">
      <c r="C190" s="3"/>
      <c r="K190" s="86">
        <v>100000</v>
      </c>
    </row>
    <row r="191" spans="3:11">
      <c r="C191" s="3"/>
      <c r="K191" s="86">
        <v>84000</v>
      </c>
    </row>
    <row r="192" spans="3:11">
      <c r="C192" s="3"/>
      <c r="K192" s="86">
        <v>250000</v>
      </c>
    </row>
    <row r="193" spans="3:11">
      <c r="C193" s="3"/>
      <c r="K193" s="86">
        <v>20000</v>
      </c>
    </row>
    <row r="194" spans="3:11">
      <c r="C194" s="3"/>
      <c r="K194" s="86">
        <v>18283.89</v>
      </c>
    </row>
    <row r="195" spans="3:11">
      <c r="C195" s="3"/>
      <c r="K195" s="86">
        <v>60000</v>
      </c>
    </row>
    <row r="196" spans="3:11">
      <c r="C196" s="3"/>
      <c r="K196" s="86">
        <v>290000</v>
      </c>
    </row>
    <row r="197" spans="3:11">
      <c r="C197" s="3"/>
      <c r="K197" s="86">
        <v>15595.84</v>
      </c>
    </row>
    <row r="198" spans="3:11">
      <c r="C198" s="3"/>
      <c r="K198" s="86">
        <v>100000</v>
      </c>
    </row>
    <row r="199" spans="3:11">
      <c r="C199" s="3"/>
      <c r="K199" s="86">
        <v>10580</v>
      </c>
    </row>
    <row r="200" spans="3:11">
      <c r="C200" s="3"/>
      <c r="K200" s="86">
        <v>20000</v>
      </c>
    </row>
    <row r="201" spans="11:11">
      <c r="K201" s="86">
        <v>8500</v>
      </c>
    </row>
    <row r="202" spans="11:11">
      <c r="K202" s="86">
        <v>24600</v>
      </c>
    </row>
    <row r="203" spans="11:11">
      <c r="K203" s="86">
        <v>31000</v>
      </c>
    </row>
    <row r="204" spans="11:11">
      <c r="K204" s="86">
        <v>44000</v>
      </c>
    </row>
    <row r="205" spans="11:11">
      <c r="K205" s="86">
        <v>7020</v>
      </c>
    </row>
    <row r="206" spans="11:11">
      <c r="K206" s="86">
        <v>41625</v>
      </c>
    </row>
    <row r="207" spans="11:11">
      <c r="K207" s="86">
        <v>199760</v>
      </c>
    </row>
    <row r="208" spans="11:11">
      <c r="K208" s="86">
        <v>11450</v>
      </c>
    </row>
    <row r="209" spans="11:11">
      <c r="K209" s="86">
        <v>84000</v>
      </c>
    </row>
    <row r="210" spans="11:11">
      <c r="K210" s="86">
        <v>40976</v>
      </c>
    </row>
    <row r="211" spans="11:11">
      <c r="K211" s="86">
        <v>75000</v>
      </c>
    </row>
    <row r="212" spans="11:11">
      <c r="K212" s="86">
        <v>100000</v>
      </c>
    </row>
    <row r="213" spans="11:11">
      <c r="K213" s="86">
        <v>56500</v>
      </c>
    </row>
    <row r="214" spans="11:11">
      <c r="K214" s="86">
        <v>26701</v>
      </c>
    </row>
    <row r="215" spans="11:11">
      <c r="K215" s="86">
        <v>16380</v>
      </c>
    </row>
    <row r="216" spans="11:11">
      <c r="K216" s="86">
        <v>50000</v>
      </c>
    </row>
    <row r="217" spans="11:11">
      <c r="K217" s="86">
        <v>230850</v>
      </c>
    </row>
    <row r="218" spans="11:11">
      <c r="K218" s="86">
        <v>80000</v>
      </c>
    </row>
    <row r="219" spans="11:11">
      <c r="K219" s="86">
        <v>50000</v>
      </c>
    </row>
    <row r="220" spans="11:11">
      <c r="K220" s="86">
        <v>15000</v>
      </c>
    </row>
    <row r="221" spans="11:11">
      <c r="K221" s="86">
        <v>20000</v>
      </c>
    </row>
    <row r="222" spans="11:11">
      <c r="K222" s="86">
        <v>90187.5</v>
      </c>
    </row>
    <row r="223" spans="11:11">
      <c r="K223" s="86">
        <v>105867.5</v>
      </c>
    </row>
    <row r="224" spans="11:11">
      <c r="K224" s="86">
        <v>17000</v>
      </c>
    </row>
    <row r="225" spans="11:11">
      <c r="K225" s="86">
        <v>50000</v>
      </c>
    </row>
    <row r="226" spans="11:11">
      <c r="K226" s="86">
        <v>155729.6</v>
      </c>
    </row>
    <row r="227" spans="11:11">
      <c r="K227" s="86">
        <v>70000</v>
      </c>
    </row>
    <row r="228" spans="11:11">
      <c r="K228" s="86">
        <v>100000</v>
      </c>
    </row>
    <row r="229" spans="11:11">
      <c r="K229" s="86">
        <v>32000</v>
      </c>
    </row>
    <row r="230" spans="11:11">
      <c r="K230" s="86">
        <v>15900</v>
      </c>
    </row>
    <row r="231" spans="11:11">
      <c r="K231" s="86">
        <v>444690</v>
      </c>
    </row>
    <row r="232" spans="11:11">
      <c r="K232" s="86">
        <v>20000</v>
      </c>
    </row>
    <row r="233" spans="11:11">
      <c r="K233" s="86">
        <v>40000</v>
      </c>
    </row>
    <row r="234" spans="11:11">
      <c r="K234" s="86">
        <v>16570.5</v>
      </c>
    </row>
    <row r="235" spans="11:11">
      <c r="K235" s="86">
        <v>8680</v>
      </c>
    </row>
    <row r="236" spans="11:11">
      <c r="K236" s="86">
        <v>50000</v>
      </c>
    </row>
    <row r="237" spans="11:11">
      <c r="K237" s="86">
        <v>100000</v>
      </c>
    </row>
    <row r="238" spans="11:11">
      <c r="K238" s="86">
        <v>10000</v>
      </c>
    </row>
  </sheetData>
  <autoFilter ref="A18:O18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婷婷</cp:lastModifiedBy>
  <dcterms:created xsi:type="dcterms:W3CDTF">2016-07-12T06:03:00Z</dcterms:created>
  <cp:lastPrinted>2016-11-23T10:22:00Z</cp:lastPrinted>
  <dcterms:modified xsi:type="dcterms:W3CDTF">2021-10-13T05:13:59Z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6C63DB65817E40258D5B7ECA47B50AC7</vt:lpwstr>
  </property>
</Properties>
</file>