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4"/>
  </bookViews>
  <sheets>
    <sheet name="1-1" sheetId="11" r:id="rId1"/>
    <sheet name="1-2" sheetId="12" r:id="rId2"/>
    <sheet name="2-1" sheetId="13" r:id="rId3"/>
    <sheet name="3-1" sheetId="14" r:id="rId4"/>
    <sheet name="4-1" sheetId="15" r:id="rId5"/>
  </sheets>
  <calcPr calcId="144525"/>
</workbook>
</file>

<file path=xl/sharedStrings.xml><?xml version="1.0" encoding="utf-8"?>
<sst xmlns="http://schemas.openxmlformats.org/spreadsheetml/2006/main" count="438" uniqueCount="77">
  <si>
    <t xml:space="preserve">工程款支付证书 </t>
  </si>
  <si>
    <t>工程名称</t>
  </si>
  <si>
    <t>京台高速长安府段声屏障基础及安装工程</t>
  </si>
  <si>
    <t>建设单位</t>
  </si>
  <si>
    <t>ERP编号</t>
  </si>
  <si>
    <t>档案编号</t>
  </si>
  <si>
    <t>2020034</t>
  </si>
  <si>
    <t>合同金额</t>
  </si>
  <si>
    <t>中标时间</t>
  </si>
  <si>
    <t>2020.9.14</t>
  </si>
  <si>
    <t>已提供工程资料</t>
  </si>
  <si>
    <t>中标通知书、施工合同、投资协议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</si>
  <si>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</si>
  <si>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</si>
  <si>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</si>
  <si>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</si>
  <si>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</si>
  <si>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</si>
  <si>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</si>
  <si>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</si>
  <si>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</si>
  <si>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左  兵13645691849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</si>
  <si>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</si>
  <si>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</si>
  <si>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</si>
  <si>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</si>
  <si>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</si>
  <si>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</si>
  <si>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</si>
  <si>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</si>
  <si>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</si>
  <si>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</si>
  <si>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</si>
  <si>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</si>
  <si>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</si>
  <si>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</si>
  <si>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</si>
  <si>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</si>
  <si>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</si>
  <si>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</si>
  <si>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</si>
  <si>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</si>
  <si>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</si>
  <si>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</si>
  <si>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</si>
  <si>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</si>
  <si>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</si>
  <si>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</si>
  <si>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</si>
  <si>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</si>
  <si>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</si>
  <si>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</si>
  <si>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</si>
  <si>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175 257 190 682</t>
  </si>
  <si>
    <t>1%企税6760元，印花税202.8元</t>
  </si>
  <si>
    <t>转账费</t>
  </si>
  <si>
    <t>暂扣企税</t>
  </si>
  <si>
    <t>江苏华之杰环境科技有限公司-声屏障采购
开户行：江苏银行宜兴城中支行
账号：2922 0188 0000 5645 3</t>
  </si>
  <si>
    <t>2020-9-24外经证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</si>
  <si>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</si>
  <si>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</si>
  <si>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</si>
  <si>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</si>
  <si>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</si>
  <si>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</si>
  <si>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</si>
  <si>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</si>
  <si>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中国人民财产保险股份有限公司巢湖市分公司-一切险
开户行：中国工商银行合肥市淮河路支行
账号：9558 8513 0200 0125 185</t>
  </si>
  <si>
    <t>账号剩余391178元，等下个星期钱会计办好开户回合肥算税</t>
  </si>
  <si>
    <t>剩余全部管理费</t>
  </si>
  <si>
    <t>退暂扣企税</t>
  </si>
  <si>
    <t>宜兴市华鹰地基工程有限公司-分包
开户行：江苏宜兴农村商业银行环科园支行
账号：320 223 6501 2010 0002 5326</t>
  </si>
  <si>
    <t>已转王光如账号</t>
  </si>
  <si>
    <t>安徽华宇交通工程设计咨询有限公司-劳务
开户行：江苏宜兴农村商业银行环科园支行
账号：1024 2010 2100 0323 659</t>
  </si>
  <si>
    <t>中标通知书、施工合同、投资协议、结算</t>
  </si>
  <si>
    <t>安徽华宇交通工程设计咨询有限公司-劳务
开户行：徽商银行合肥新站支行
账号：1024 2010 2100 0323 659</t>
  </si>
  <si>
    <t>左兵-退税金
开户行：招商银行合肥高新区支行
账号：6214 8654 9497 9888</t>
  </si>
</sst>
</file>

<file path=xl/styles.xml><?xml version="1.0" encoding="utf-8"?>
<styleSheet xmlns="http://schemas.openxmlformats.org/spreadsheetml/2006/main">
  <numFmts count="12">
    <numFmt numFmtId="176" formatCode="#,##0_ "/>
    <numFmt numFmtId="177" formatCode="yy/m/d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8" formatCode="#,##0.00_ "/>
    <numFmt numFmtId="179" formatCode="yyyy&quot;年&quot;m&quot;月&quot;d&quot;日&quot;;@"/>
    <numFmt numFmtId="180" formatCode="0.00_ "/>
    <numFmt numFmtId="181" formatCode="0.0%"/>
    <numFmt numFmtId="182" formatCode="0.00_);[Red]\(0.00\)"/>
    <numFmt numFmtId="183" formatCode="[DBNum2][$RMB]General;[Red][DBNum2][$RMB]General"/>
  </numFmts>
  <fonts count="36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6" borderId="12" applyNumberFormat="0" applyAlignment="0" applyProtection="0">
      <alignment vertical="center"/>
    </xf>
    <xf numFmtId="44" fontId="17" fillId="0" borderId="0">
      <protection locked="0"/>
    </xf>
    <xf numFmtId="41" fontId="16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8" borderId="13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7" fillId="0" borderId="0">
      <protection locked="0"/>
    </xf>
    <xf numFmtId="0" fontId="30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3" fillId="11" borderId="18" applyNumberFormat="0" applyAlignment="0" applyProtection="0">
      <alignment vertical="center"/>
    </xf>
    <xf numFmtId="0" fontId="22" fillId="11" borderId="12" applyNumberFormat="0" applyAlignment="0" applyProtection="0">
      <alignment vertical="center"/>
    </xf>
    <xf numFmtId="0" fontId="34" fillId="23" borderId="19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9" fillId="0" borderId="0">
      <protection locked="0"/>
    </xf>
  </cellStyleXfs>
  <cellXfs count="120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8" fontId="3" fillId="2" borderId="2" xfId="50" applyNumberFormat="1" applyFont="1" applyFill="1" applyBorder="1" applyAlignment="1" applyProtection="1">
      <alignment horizontal="center" vertical="center" wrapText="1"/>
    </xf>
    <xf numFmtId="179" fontId="3" fillId="2" borderId="4" xfId="50" applyNumberFormat="1" applyFont="1" applyFill="1" applyBorder="1" applyAlignment="1" applyProtection="1">
      <alignment horizontal="center" vertical="center" wrapText="1"/>
    </xf>
    <xf numFmtId="178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/>
    </xf>
    <xf numFmtId="178" fontId="5" fillId="2" borderId="4" xfId="50" applyNumberFormat="1" applyFont="1" applyFill="1" applyBorder="1" applyAlignment="1" applyProtection="1">
      <alignment horizontal="right" vertical="center" shrinkToFit="1"/>
    </xf>
    <xf numFmtId="178" fontId="1" fillId="2" borderId="2" xfId="50" applyNumberFormat="1" applyFont="1" applyFill="1" applyBorder="1" applyAlignment="1" applyProtection="1">
      <alignment horizontal="right" vertical="center" shrinkToFit="1"/>
    </xf>
    <xf numFmtId="180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 wrapText="1"/>
    </xf>
    <xf numFmtId="181" fontId="1" fillId="2" borderId="2" xfId="19" applyNumberFormat="1" applyFont="1" applyFill="1" applyBorder="1" applyAlignment="1" applyProtection="1">
      <alignment horizontal="center" vertical="center" wrapText="1"/>
    </xf>
    <xf numFmtId="178" fontId="1" fillId="2" borderId="4" xfId="50" applyNumberFormat="1" applyFont="1" applyFill="1" applyBorder="1" applyAlignment="1" applyProtection="1">
      <alignment horizontal="right" vertical="center" shrinkToFit="1"/>
    </xf>
    <xf numFmtId="180" fontId="0" fillId="0" borderId="2" xfId="0" applyNumberFormat="1" applyFont="1" applyFill="1" applyBorder="1" applyAlignment="1">
      <alignment vertical="center"/>
    </xf>
    <xf numFmtId="178" fontId="1" fillId="2" borderId="2" xfId="50" applyNumberFormat="1" applyFont="1" applyFill="1" applyBorder="1" applyAlignment="1" applyProtection="1">
      <alignment vertical="center" shrinkToFit="1"/>
    </xf>
    <xf numFmtId="178" fontId="1" fillId="2" borderId="2" xfId="50" applyNumberFormat="1" applyFont="1" applyFill="1" applyBorder="1" applyAlignment="1" applyProtection="1">
      <alignment horizontal="left" vertical="center" wrapText="1" shrinkToFit="1"/>
    </xf>
    <xf numFmtId="179" fontId="0" fillId="0" borderId="6" xfId="0" applyNumberFormat="1" applyFont="1" applyFill="1" applyBorder="1" applyAlignment="1">
      <alignment horizontal="center" vertical="center"/>
    </xf>
    <xf numFmtId="0" fontId="6" fillId="2" borderId="2" xfId="50" applyFont="1" applyFill="1" applyBorder="1" applyAlignment="1" applyProtection="1">
      <alignment horizontal="center" vertical="center" wrapText="1"/>
    </xf>
    <xf numFmtId="179" fontId="7" fillId="2" borderId="2" xfId="50" applyNumberFormat="1" applyFont="1" applyFill="1" applyBorder="1" applyAlignment="1" applyProtection="1">
      <alignment horizontal="center" vertical="center" shrinkToFit="1"/>
    </xf>
    <xf numFmtId="178" fontId="8" fillId="2" borderId="4" xfId="50" applyNumberFormat="1" applyFont="1" applyFill="1" applyBorder="1" applyAlignment="1" applyProtection="1">
      <alignment horizontal="right" vertical="center" shrinkToFit="1"/>
    </xf>
    <xf numFmtId="178" fontId="9" fillId="2" borderId="2" xfId="50" applyNumberFormat="1" applyFont="1" applyFill="1" applyBorder="1" applyAlignment="1" applyProtection="1">
      <alignment horizontal="right" vertical="center" shrinkToFit="1"/>
    </xf>
    <xf numFmtId="180" fontId="7" fillId="0" borderId="2" xfId="0" applyNumberFormat="1" applyFont="1" applyFill="1" applyBorder="1" applyAlignment="1">
      <alignment horizontal="center" vertical="center"/>
    </xf>
    <xf numFmtId="178" fontId="6" fillId="2" borderId="2" xfId="50" applyNumberFormat="1" applyFont="1" applyFill="1" applyBorder="1" applyAlignment="1" applyProtection="1">
      <alignment horizontal="left" vertical="center" wrapText="1" shrinkToFit="1"/>
    </xf>
    <xf numFmtId="181" fontId="6" fillId="2" borderId="2" xfId="19" applyNumberFormat="1" applyFont="1" applyFill="1" applyBorder="1" applyAlignment="1" applyProtection="1">
      <alignment horizontal="center" vertical="center" wrapText="1"/>
    </xf>
    <xf numFmtId="179" fontId="7" fillId="0" borderId="6" xfId="0" applyNumberFormat="1" applyFont="1" applyFill="1" applyBorder="1" applyAlignment="1">
      <alignment horizontal="center" vertical="center"/>
    </xf>
    <xf numFmtId="180" fontId="6" fillId="2" borderId="2" xfId="4" applyNumberFormat="1" applyFont="1" applyFill="1" applyBorder="1" applyAlignment="1" applyProtection="1">
      <alignment horizontal="center" vertical="center" wrapText="1"/>
    </xf>
    <xf numFmtId="178" fontId="6" fillId="2" borderId="2" xfId="50" applyNumberFormat="1" applyFont="1" applyFill="1" applyBorder="1" applyAlignment="1" applyProtection="1">
      <alignment vertical="center" shrinkToFit="1"/>
    </xf>
    <xf numFmtId="179" fontId="5" fillId="2" borderId="2" xfId="50" applyNumberFormat="1" applyFont="1" applyFill="1" applyBorder="1" applyAlignment="1" applyProtection="1">
      <alignment horizontal="center" vertical="center" shrinkToFit="1"/>
    </xf>
    <xf numFmtId="180" fontId="1" fillId="2" borderId="2" xfId="4" applyNumberFormat="1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8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center" vertical="center" shrinkToFit="1"/>
    </xf>
    <xf numFmtId="178" fontId="6" fillId="2" borderId="2" xfId="50" applyNumberFormat="1" applyFont="1" applyFill="1" applyBorder="1" applyAlignment="1" applyProtection="1">
      <alignment vertical="center" wrapText="1" shrinkToFit="1"/>
    </xf>
    <xf numFmtId="9" fontId="6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80" fontId="3" fillId="2" borderId="2" xfId="50" applyNumberFormat="1" applyFont="1" applyFill="1" applyBorder="1" applyAlignment="1" applyProtection="1">
      <alignment horizontal="center" vertical="center" shrinkToFit="1"/>
    </xf>
    <xf numFmtId="178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2" fontId="12" fillId="2" borderId="3" xfId="50" applyNumberFormat="1" applyFont="1" applyFill="1" applyBorder="1" applyAlignment="1" applyProtection="1">
      <alignment horizontal="center" vertical="center" shrinkToFit="1"/>
    </xf>
    <xf numFmtId="182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8" fontId="3" fillId="2" borderId="2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horizontal="center" vertical="center" wrapText="1"/>
    </xf>
    <xf numFmtId="178" fontId="3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6" fontId="1" fillId="2" borderId="2" xfId="50" applyNumberFormat="1" applyFont="1" applyFill="1" applyBorder="1" applyAlignment="1" applyProtection="1">
      <alignment vertical="center" shrinkToFit="1"/>
    </xf>
    <xf numFmtId="178" fontId="1" fillId="2" borderId="2" xfId="50" applyNumberFormat="1" applyFont="1" applyFill="1" applyBorder="1" applyAlignment="1" applyProtection="1">
      <alignment vertical="center" wrapText="1"/>
    </xf>
    <xf numFmtId="178" fontId="1" fillId="2" borderId="2" xfId="50" applyNumberFormat="1" applyFont="1" applyFill="1" applyBorder="1" applyAlignment="1" applyProtection="1">
      <alignment horizontal="center" vertical="center" shrinkToFit="1"/>
    </xf>
    <xf numFmtId="178" fontId="6" fillId="2" borderId="2" xfId="50" applyNumberFormat="1" applyFont="1" applyFill="1" applyBorder="1" applyAlignment="1" applyProtection="1">
      <alignment horizontal="right" vertical="center" shrinkToFit="1"/>
    </xf>
    <xf numFmtId="0" fontId="6" fillId="2" borderId="2" xfId="50" applyFont="1" applyFill="1" applyBorder="1" applyAlignment="1" applyProtection="1">
      <alignment horizontal="center" vertical="center"/>
    </xf>
    <xf numFmtId="178" fontId="6" fillId="2" borderId="2" xfId="50" applyNumberFormat="1" applyFont="1" applyFill="1" applyBorder="1" applyAlignment="1" applyProtection="1">
      <alignment horizontal="center" vertical="center" wrapText="1"/>
    </xf>
    <xf numFmtId="178" fontId="13" fillId="2" borderId="2" xfId="50" applyNumberFormat="1" applyFont="1" applyFill="1" applyBorder="1" applyAlignment="1" applyProtection="1">
      <alignment horizontal="right" vertical="center" shrinkToFit="1"/>
    </xf>
    <xf numFmtId="178" fontId="13" fillId="2" borderId="2" xfId="50" applyNumberFormat="1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8" fontId="12" fillId="2" borderId="3" xfId="50" applyNumberFormat="1" applyFont="1" applyFill="1" applyBorder="1" applyAlignment="1" applyProtection="1">
      <alignment horizontal="center" vertical="center" shrinkToFit="1"/>
    </xf>
    <xf numFmtId="178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8" fontId="4" fillId="2" borderId="2" xfId="50" applyNumberFormat="1" applyFont="1" applyFill="1" applyBorder="1" applyAlignment="1" applyProtection="1">
      <alignment horizontal="center" vertical="center" wrapText="1"/>
    </xf>
    <xf numFmtId="178" fontId="5" fillId="2" borderId="2" xfId="50" applyNumberFormat="1" applyFont="1" applyFill="1" applyBorder="1" applyAlignment="1" applyProtection="1">
      <alignment horizontal="center" vertical="center" wrapText="1"/>
    </xf>
    <xf numFmtId="178" fontId="3" fillId="3" borderId="3" xfId="50" applyNumberFormat="1" applyFont="1" applyFill="1" applyBorder="1" applyAlignment="1" applyProtection="1">
      <alignment horizontal="center" vertical="center" wrapText="1"/>
    </xf>
    <xf numFmtId="178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8" fontId="3" fillId="2" borderId="3" xfId="50" applyNumberFormat="1" applyFont="1" applyFill="1" applyBorder="1" applyAlignment="1" applyProtection="1">
      <alignment vertical="center" wrapText="1"/>
    </xf>
    <xf numFmtId="178" fontId="3" fillId="2" borderId="5" xfId="50" applyNumberFormat="1" applyFont="1" applyFill="1" applyBorder="1" applyAlignment="1" applyProtection="1">
      <alignment vertical="center" wrapText="1"/>
    </xf>
    <xf numFmtId="178" fontId="0" fillId="2" borderId="2" xfId="50" applyNumberFormat="1" applyFont="1" applyFill="1" applyBorder="1" applyAlignment="1" applyProtection="1">
      <alignment horizontal="left" vertical="center" wrapText="1"/>
    </xf>
    <xf numFmtId="178" fontId="0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 wrapText="1"/>
    </xf>
    <xf numFmtId="180" fontId="1" fillId="2" borderId="2" xfId="50" applyNumberFormat="1" applyFont="1" applyFill="1" applyBorder="1" applyAlignment="1" applyProtection="1">
      <alignment horizontal="center" vertical="center"/>
    </xf>
    <xf numFmtId="178" fontId="7" fillId="2" borderId="2" xfId="50" applyNumberFormat="1" applyFont="1" applyFill="1" applyBorder="1" applyAlignment="1" applyProtection="1">
      <alignment horizontal="left" vertical="center" wrapText="1"/>
    </xf>
    <xf numFmtId="178" fontId="7" fillId="2" borderId="2" xfId="50" applyNumberFormat="1" applyFont="1" applyFill="1" applyBorder="1" applyAlignment="1" applyProtection="1">
      <alignment horizontal="right" vertical="center" shrinkToFit="1"/>
    </xf>
    <xf numFmtId="10" fontId="7" fillId="0" borderId="2" xfId="0" applyNumberFormat="1" applyFont="1" applyFill="1" applyBorder="1" applyAlignment="1">
      <alignment vertical="center" wrapText="1"/>
    </xf>
    <xf numFmtId="180" fontId="7" fillId="2" borderId="2" xfId="0" applyNumberFormat="1" applyFont="1" applyFill="1" applyBorder="1" applyAlignment="1">
      <alignment vertical="center"/>
    </xf>
    <xf numFmtId="180" fontId="0" fillId="2" borderId="2" xfId="0" applyNumberFormat="1" applyFont="1" applyFill="1" applyBorder="1" applyAlignment="1">
      <alignment vertical="center"/>
    </xf>
    <xf numFmtId="180" fontId="6" fillId="2" borderId="2" xfId="50" applyNumberFormat="1" applyFont="1" applyFill="1" applyBorder="1" applyAlignment="1" applyProtection="1">
      <alignment horizontal="center" vertical="center"/>
    </xf>
    <xf numFmtId="180" fontId="3" fillId="2" borderId="2" xfId="50" applyNumberFormat="1" applyFont="1" applyFill="1" applyBorder="1" applyAlignment="1" applyProtection="1">
      <alignment horizontal="right" vertical="center"/>
    </xf>
    <xf numFmtId="178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179" fontId="7" fillId="0" borderId="2" xfId="0" applyNumberFormat="1" applyFont="1" applyFill="1" applyBorder="1" applyAlignment="1">
      <alignment horizontal="center" vertical="center"/>
    </xf>
    <xf numFmtId="180" fontId="7" fillId="0" borderId="2" xfId="0" applyNumberFormat="1" applyFont="1" applyFill="1" applyBorder="1" applyAlignment="1">
      <alignment vertical="center"/>
    </xf>
    <xf numFmtId="180" fontId="7" fillId="0" borderId="2" xfId="0" applyNumberFormat="1" applyFont="1" applyFill="1" applyBorder="1" applyAlignment="1">
      <alignment horizontal="center" vertical="center" wrapText="1"/>
    </xf>
    <xf numFmtId="178" fontId="6" fillId="2" borderId="2" xfId="50" applyNumberFormat="1" applyFont="1" applyFill="1" applyBorder="1" applyAlignment="1" applyProtection="1">
      <alignment horizontal="center" vertical="center" wrapText="1" shrinkToFit="1"/>
    </xf>
    <xf numFmtId="178" fontId="6" fillId="2" borderId="2" xfId="50" applyNumberFormat="1" applyFont="1" applyFill="1" applyBorder="1" applyAlignment="1" applyProtection="1">
      <alignment horizontal="center" vertical="center" shrinkToFit="1"/>
    </xf>
    <xf numFmtId="10" fontId="7" fillId="0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/>
    </xf>
    <xf numFmtId="178" fontId="6" fillId="2" borderId="4" xfId="50" applyNumberFormat="1" applyFont="1" applyFill="1" applyBorder="1" applyAlignment="1" applyProtection="1">
      <alignment horizontal="right" vertical="center" shrinkToFit="1"/>
    </xf>
    <xf numFmtId="176" fontId="6" fillId="2" borderId="2" xfId="50" applyNumberFormat="1" applyFont="1" applyFill="1" applyBorder="1" applyAlignment="1" applyProtection="1">
      <alignment vertical="center" shrinkToFit="1"/>
    </xf>
    <xf numFmtId="178" fontId="6" fillId="2" borderId="2" xfId="50" applyNumberFormat="1" applyFont="1" applyFill="1" applyBorder="1" applyAlignment="1" applyProtection="1">
      <alignment vertical="center" wrapText="1"/>
    </xf>
    <xf numFmtId="176" fontId="1" fillId="2" borderId="2" xfId="50" applyNumberFormat="1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6" Type="http://schemas.openxmlformats.org/officeDocument/2006/relationships/image" Target="../media/image7.jpeg"/><Relationship Id="rId5" Type="http://schemas.openxmlformats.org/officeDocument/2006/relationships/image" Target="../media/image6.png"/><Relationship Id="rId4" Type="http://schemas.openxmlformats.org/officeDocument/2006/relationships/image" Target="../media/image5.png"/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4" Type="http://schemas.openxmlformats.org/officeDocument/2006/relationships/image" Target="../media/image8.png"/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40640</xdr:colOff>
      <xdr:row>27</xdr:row>
      <xdr:rowOff>47625</xdr:rowOff>
    </xdr:from>
    <xdr:to>
      <xdr:col>6</xdr:col>
      <xdr:colOff>1131570</xdr:colOff>
      <xdr:row>55</xdr:row>
      <xdr:rowOff>47625</xdr:rowOff>
    </xdr:to>
    <xdr:pic>
      <xdr:nvPicPr>
        <xdr:cNvPr id="3" name="图片 2" descr="@[$AA~TPMU92QH(1{W@LWI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40" y="8014335"/>
          <a:ext cx="7839710" cy="4800600"/>
        </a:xfrm>
        <a:prstGeom prst="rect">
          <a:avLst/>
        </a:prstGeom>
      </xdr:spPr>
    </xdr:pic>
    <xdr:clientData/>
  </xdr:twoCellAnchor>
  <xdr:twoCellAnchor editAs="oneCell">
    <xdr:from>
      <xdr:col>7</xdr:col>
      <xdr:colOff>104775</xdr:colOff>
      <xdr:row>8</xdr:row>
      <xdr:rowOff>19050</xdr:rowOff>
    </xdr:from>
    <xdr:to>
      <xdr:col>11</xdr:col>
      <xdr:colOff>701675</xdr:colOff>
      <xdr:row>8</xdr:row>
      <xdr:rowOff>431800</xdr:rowOff>
    </xdr:to>
    <xdr:pic>
      <xdr:nvPicPr>
        <xdr:cNvPr id="2" name="图片 1" descr="9PWC22V%L_YRE9FE7N8QJ0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182610" y="3058160"/>
          <a:ext cx="3230245" cy="412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40640</xdr:colOff>
      <xdr:row>27</xdr:row>
      <xdr:rowOff>47625</xdr:rowOff>
    </xdr:from>
    <xdr:to>
      <xdr:col>6</xdr:col>
      <xdr:colOff>1131570</xdr:colOff>
      <xdr:row>55</xdr:row>
      <xdr:rowOff>47625</xdr:rowOff>
    </xdr:to>
    <xdr:pic>
      <xdr:nvPicPr>
        <xdr:cNvPr id="2" name="图片 1" descr="@[$AA~TPMU92QH(1{W@LWI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0640" y="8014335"/>
          <a:ext cx="7839710" cy="4800600"/>
        </a:xfrm>
        <a:prstGeom prst="rect">
          <a:avLst/>
        </a:prstGeom>
      </xdr:spPr>
    </xdr:pic>
    <xdr:clientData/>
  </xdr:twoCellAnchor>
  <xdr:twoCellAnchor editAs="oneCell">
    <xdr:from>
      <xdr:col>7</xdr:col>
      <xdr:colOff>104775</xdr:colOff>
      <xdr:row>8</xdr:row>
      <xdr:rowOff>19050</xdr:rowOff>
    </xdr:from>
    <xdr:to>
      <xdr:col>11</xdr:col>
      <xdr:colOff>701675</xdr:colOff>
      <xdr:row>8</xdr:row>
      <xdr:rowOff>431800</xdr:rowOff>
    </xdr:to>
    <xdr:pic>
      <xdr:nvPicPr>
        <xdr:cNvPr id="3" name="图片 2" descr="9PWC22V%L_YRE9FE7N8QJ0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182610" y="3058160"/>
          <a:ext cx="3230245" cy="4127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104775</xdr:colOff>
      <xdr:row>8</xdr:row>
      <xdr:rowOff>19050</xdr:rowOff>
    </xdr:from>
    <xdr:to>
      <xdr:col>11</xdr:col>
      <xdr:colOff>822325</xdr:colOff>
      <xdr:row>8</xdr:row>
      <xdr:rowOff>431800</xdr:rowOff>
    </xdr:to>
    <xdr:pic>
      <xdr:nvPicPr>
        <xdr:cNvPr id="3" name="图片 2" descr="9PWC22V%L_YRE9FE7N8QJ0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82610" y="3058160"/>
          <a:ext cx="3230245" cy="412750"/>
        </a:xfrm>
        <a:prstGeom prst="rect">
          <a:avLst/>
        </a:prstGeom>
      </xdr:spPr>
    </xdr:pic>
    <xdr:clientData/>
  </xdr:twoCellAnchor>
  <xdr:twoCellAnchor editAs="oneCell">
    <xdr:from>
      <xdr:col>0</xdr:col>
      <xdr:colOff>59690</xdr:colOff>
      <xdr:row>27</xdr:row>
      <xdr:rowOff>123825</xdr:rowOff>
    </xdr:from>
    <xdr:to>
      <xdr:col>6</xdr:col>
      <xdr:colOff>1217295</xdr:colOff>
      <xdr:row>56</xdr:row>
      <xdr:rowOff>9525</xdr:rowOff>
    </xdr:to>
    <xdr:pic>
      <xdr:nvPicPr>
        <xdr:cNvPr id="4" name="图片 3" descr="UP}UIN~9$D)[8QSEPB[VJDM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9690" y="8535035"/>
          <a:ext cx="7906385" cy="48577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104775</xdr:colOff>
      <xdr:row>8</xdr:row>
      <xdr:rowOff>19050</xdr:rowOff>
    </xdr:from>
    <xdr:to>
      <xdr:col>11</xdr:col>
      <xdr:colOff>822325</xdr:colOff>
      <xdr:row>8</xdr:row>
      <xdr:rowOff>431800</xdr:rowOff>
    </xdr:to>
    <xdr:pic>
      <xdr:nvPicPr>
        <xdr:cNvPr id="2" name="图片 1" descr="9PWC22V%L_YRE9FE7N8QJ0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82610" y="3058160"/>
          <a:ext cx="3230245" cy="412750"/>
        </a:xfrm>
        <a:prstGeom prst="rect">
          <a:avLst/>
        </a:prstGeom>
      </xdr:spPr>
    </xdr:pic>
    <xdr:clientData/>
  </xdr:twoCellAnchor>
  <xdr:twoCellAnchor editAs="oneCell">
    <xdr:from>
      <xdr:col>0</xdr:col>
      <xdr:colOff>59690</xdr:colOff>
      <xdr:row>28</xdr:row>
      <xdr:rowOff>123825</xdr:rowOff>
    </xdr:from>
    <xdr:to>
      <xdr:col>6</xdr:col>
      <xdr:colOff>1217295</xdr:colOff>
      <xdr:row>57</xdr:row>
      <xdr:rowOff>9525</xdr:rowOff>
    </xdr:to>
    <xdr:pic>
      <xdr:nvPicPr>
        <xdr:cNvPr id="3" name="图片 2" descr="UP}UIN~9$D)[8QSEPB[VJDM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9690" y="9144635"/>
          <a:ext cx="7906385" cy="4857750"/>
        </a:xfrm>
        <a:prstGeom prst="rect">
          <a:avLst/>
        </a:prstGeom>
      </xdr:spPr>
    </xdr:pic>
    <xdr:clientData/>
  </xdr:twoCellAnchor>
  <xdr:twoCellAnchor editAs="oneCell">
    <xdr:from>
      <xdr:col>6</xdr:col>
      <xdr:colOff>1137920</xdr:colOff>
      <xdr:row>29</xdr:row>
      <xdr:rowOff>9525</xdr:rowOff>
    </xdr:from>
    <xdr:to>
      <xdr:col>16</xdr:col>
      <xdr:colOff>873125</xdr:colOff>
      <xdr:row>57</xdr:row>
      <xdr:rowOff>38100</xdr:rowOff>
    </xdr:to>
    <xdr:pic>
      <xdr:nvPicPr>
        <xdr:cNvPr id="4" name="图片 3" descr="声屏障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886700" y="9201785"/>
          <a:ext cx="7881620" cy="4829175"/>
        </a:xfrm>
        <a:prstGeom prst="rect">
          <a:avLst/>
        </a:prstGeom>
      </xdr:spPr>
    </xdr:pic>
    <xdr:clientData/>
  </xdr:twoCellAnchor>
  <xdr:twoCellAnchor editAs="oneCell">
    <xdr:from>
      <xdr:col>8</xdr:col>
      <xdr:colOff>142875</xdr:colOff>
      <xdr:row>14</xdr:row>
      <xdr:rowOff>285750</xdr:rowOff>
    </xdr:from>
    <xdr:to>
      <xdr:col>14</xdr:col>
      <xdr:colOff>105410</xdr:colOff>
      <xdr:row>16</xdr:row>
      <xdr:rowOff>34925</xdr:rowOff>
    </xdr:to>
    <xdr:pic>
      <xdr:nvPicPr>
        <xdr:cNvPr id="5" name="图片 4" descr="1WO6F`Z[MDW)A7V~E3SU]}B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8593455" y="6842760"/>
          <a:ext cx="4942840" cy="701675"/>
        </a:xfrm>
        <a:prstGeom prst="rect">
          <a:avLst/>
        </a:prstGeom>
      </xdr:spPr>
    </xdr:pic>
    <xdr:clientData/>
  </xdr:twoCellAnchor>
  <xdr:twoCellAnchor editAs="oneCell">
    <xdr:from>
      <xdr:col>8</xdr:col>
      <xdr:colOff>152400</xdr:colOff>
      <xdr:row>15</xdr:row>
      <xdr:rowOff>390525</xdr:rowOff>
    </xdr:from>
    <xdr:to>
      <xdr:col>14</xdr:col>
      <xdr:colOff>114300</xdr:colOff>
      <xdr:row>16</xdr:row>
      <xdr:rowOff>304800</xdr:rowOff>
    </xdr:to>
    <xdr:pic>
      <xdr:nvPicPr>
        <xdr:cNvPr id="6" name="图片 5" descr="4_[3%UYYL4Q`D0_}WL[%KFS"/>
        <xdr:cNvPicPr>
          <a:picLocks noChangeAspect="1"/>
        </xdr:cNvPicPr>
      </xdr:nvPicPr>
      <xdr:blipFill>
        <a:blip r:embed="rId5"/>
        <a:srcRect r="1915" b="5369"/>
        <a:stretch>
          <a:fillRect/>
        </a:stretch>
      </xdr:blipFill>
      <xdr:spPr>
        <a:xfrm>
          <a:off x="8602980" y="7366635"/>
          <a:ext cx="4942205" cy="447675"/>
        </a:xfrm>
        <a:prstGeom prst="rect">
          <a:avLst/>
        </a:prstGeom>
      </xdr:spPr>
    </xdr:pic>
    <xdr:clientData/>
  </xdr:twoCellAnchor>
  <xdr:twoCellAnchor editAs="oneCell">
    <xdr:from>
      <xdr:col>16</xdr:col>
      <xdr:colOff>913130</xdr:colOff>
      <xdr:row>29</xdr:row>
      <xdr:rowOff>0</xdr:rowOff>
    </xdr:from>
    <xdr:to>
      <xdr:col>19</xdr:col>
      <xdr:colOff>1090930</xdr:colOff>
      <xdr:row>84</xdr:row>
      <xdr:rowOff>0</xdr:rowOff>
    </xdr:to>
    <xdr:pic>
      <xdr:nvPicPr>
        <xdr:cNvPr id="7" name="图片 6" descr="73361313b8aee4f1d922a666a0b5c49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5808325" y="9192260"/>
          <a:ext cx="5965825" cy="9429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104775</xdr:colOff>
      <xdr:row>8</xdr:row>
      <xdr:rowOff>19050</xdr:rowOff>
    </xdr:from>
    <xdr:to>
      <xdr:col>11</xdr:col>
      <xdr:colOff>822325</xdr:colOff>
      <xdr:row>8</xdr:row>
      <xdr:rowOff>431800</xdr:rowOff>
    </xdr:to>
    <xdr:pic>
      <xdr:nvPicPr>
        <xdr:cNvPr id="2" name="图片 1" descr="9PWC22V%L_YRE9FE7N8QJ0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182610" y="3058160"/>
          <a:ext cx="3230245" cy="412750"/>
        </a:xfrm>
        <a:prstGeom prst="rect">
          <a:avLst/>
        </a:prstGeom>
      </xdr:spPr>
    </xdr:pic>
    <xdr:clientData/>
  </xdr:twoCellAnchor>
  <xdr:twoCellAnchor editAs="oneCell">
    <xdr:from>
      <xdr:col>4</xdr:col>
      <xdr:colOff>8890</xdr:colOff>
      <xdr:row>13</xdr:row>
      <xdr:rowOff>19050</xdr:rowOff>
    </xdr:from>
    <xdr:to>
      <xdr:col>6</xdr:col>
      <xdr:colOff>375920</xdr:colOff>
      <xdr:row>14</xdr:row>
      <xdr:rowOff>165100</xdr:rowOff>
    </xdr:to>
    <xdr:pic>
      <xdr:nvPicPr>
        <xdr:cNvPr id="5" name="图片 4" descr="1WO6F`Z[MDW)A7V~E3SU]}B"/>
        <xdr:cNvPicPr>
          <a:picLocks noChangeAspect="1"/>
        </xdr:cNvPicPr>
      </xdr:nvPicPr>
      <xdr:blipFill>
        <a:blip r:embed="rId2"/>
        <a:srcRect r="34113" b="-452"/>
        <a:stretch>
          <a:fillRect/>
        </a:stretch>
      </xdr:blipFill>
      <xdr:spPr>
        <a:xfrm>
          <a:off x="3870325" y="6017260"/>
          <a:ext cx="3254375" cy="704850"/>
        </a:xfrm>
        <a:prstGeom prst="rect">
          <a:avLst/>
        </a:prstGeom>
      </xdr:spPr>
    </xdr:pic>
    <xdr:clientData/>
  </xdr:twoCellAnchor>
  <xdr:twoCellAnchor editAs="oneCell">
    <xdr:from>
      <xdr:col>6</xdr:col>
      <xdr:colOff>381000</xdr:colOff>
      <xdr:row>13</xdr:row>
      <xdr:rowOff>19050</xdr:rowOff>
    </xdr:from>
    <xdr:to>
      <xdr:col>9</xdr:col>
      <xdr:colOff>721995</xdr:colOff>
      <xdr:row>13</xdr:row>
      <xdr:rowOff>498475</xdr:rowOff>
    </xdr:to>
    <xdr:pic>
      <xdr:nvPicPr>
        <xdr:cNvPr id="6" name="图片 5" descr="4_[3%UYYL4Q`D0_}WL[%KFS"/>
        <xdr:cNvPicPr>
          <a:picLocks noChangeAspect="1"/>
        </xdr:cNvPicPr>
      </xdr:nvPicPr>
      <xdr:blipFill>
        <a:blip r:embed="rId3"/>
        <a:srcRect r="43914" b="-1390"/>
        <a:stretch>
          <a:fillRect/>
        </a:stretch>
      </xdr:blipFill>
      <xdr:spPr>
        <a:xfrm>
          <a:off x="7129780" y="6017260"/>
          <a:ext cx="2830195" cy="479425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</xdr:colOff>
      <xdr:row>28</xdr:row>
      <xdr:rowOff>9525</xdr:rowOff>
    </xdr:from>
    <xdr:to>
      <xdr:col>8</xdr:col>
      <xdr:colOff>322580</xdr:colOff>
      <xdr:row>59</xdr:row>
      <xdr:rowOff>133350</xdr:rowOff>
    </xdr:to>
    <xdr:pic>
      <xdr:nvPicPr>
        <xdr:cNvPr id="8" name="图片 7" descr="NHK7411)VPDTDZK0L0$9TAA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8575" y="10401935"/>
          <a:ext cx="8744585" cy="5438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C27" sqref="C27:E27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4">
        <v>12922</v>
      </c>
      <c r="R2" s="64" t="s">
        <v>5</v>
      </c>
      <c r="S2" s="64"/>
      <c r="T2" s="85" t="s">
        <v>6</v>
      </c>
      <c r="U2" s="85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3380000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11</v>
      </c>
      <c r="K3" s="20"/>
      <c r="L3" s="20"/>
      <c r="M3" s="20"/>
      <c r="N3" s="20"/>
      <c r="O3" s="6" t="s">
        <v>12</v>
      </c>
      <c r="P3" s="6"/>
      <c r="Q3" s="20" t="s">
        <v>13</v>
      </c>
      <c r="R3" s="86" t="s">
        <v>14</v>
      </c>
      <c r="S3" s="87"/>
      <c r="T3" s="88" t="s">
        <v>15</v>
      </c>
      <c r="U3" s="88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/>
      <c r="D4" s="9"/>
      <c r="E4" s="9"/>
      <c r="F4" s="9" t="s">
        <v>17</v>
      </c>
      <c r="G4" s="11"/>
      <c r="H4" s="6" t="s">
        <v>18</v>
      </c>
      <c r="I4" s="6"/>
      <c r="J4" s="20" t="s">
        <v>19</v>
      </c>
      <c r="K4" s="20"/>
      <c r="L4" s="20"/>
      <c r="M4" s="20"/>
      <c r="N4" s="20"/>
      <c r="O4" s="6" t="s">
        <v>20</v>
      </c>
      <c r="P4" s="6"/>
      <c r="Q4" s="65" t="s">
        <v>21</v>
      </c>
      <c r="R4" s="9" t="s">
        <v>22</v>
      </c>
      <c r="S4" s="65" t="s">
        <v>23</v>
      </c>
      <c r="T4" s="89" t="s">
        <v>24</v>
      </c>
      <c r="U4" s="90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91" t="s">
        <v>31</v>
      </c>
      <c r="R5" s="92"/>
      <c r="S5" s="92"/>
      <c r="T5" s="89" t="s">
        <v>32</v>
      </c>
      <c r="U5" s="93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94" t="s">
        <v>39</v>
      </c>
      <c r="R6" s="95"/>
      <c r="S6" s="95"/>
      <c r="T6" s="89"/>
      <c r="U6" s="93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64" t="s">
        <v>47</v>
      </c>
      <c r="L7" s="64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9"/>
      <c r="U7" s="93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32">
        <v>1</v>
      </c>
      <c r="B8" s="109">
        <v>44103</v>
      </c>
      <c r="C8" s="34">
        <v>676000</v>
      </c>
      <c r="D8" s="71"/>
      <c r="E8" s="36" t="s">
        <v>52</v>
      </c>
      <c r="F8" s="111" t="s">
        <v>53</v>
      </c>
      <c r="G8" s="71"/>
      <c r="H8" s="38">
        <v>0.02</v>
      </c>
      <c r="I8" s="71">
        <f>C8*H8</f>
        <v>13520</v>
      </c>
      <c r="J8" s="112"/>
      <c r="K8" s="32">
        <f>202.8+6760</f>
        <v>6962.8</v>
      </c>
      <c r="L8" s="32" t="s">
        <v>54</v>
      </c>
      <c r="M8" s="71">
        <v>100</v>
      </c>
      <c r="N8" s="73" t="s">
        <v>55</v>
      </c>
      <c r="O8" s="74">
        <v>2548.5</v>
      </c>
      <c r="P8" s="75" t="s">
        <v>56</v>
      </c>
      <c r="Q8" s="100" t="s">
        <v>57</v>
      </c>
      <c r="R8" s="75">
        <v>1450064</v>
      </c>
      <c r="S8" s="75">
        <v>629160</v>
      </c>
      <c r="T8" s="101">
        <v>629160</v>
      </c>
      <c r="U8" s="7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8"/>
      <c r="E9" s="24"/>
      <c r="F9" s="24"/>
      <c r="G9" s="29"/>
      <c r="H9" s="26"/>
      <c r="I9" s="23"/>
      <c r="J9" s="44"/>
      <c r="K9" s="67"/>
      <c r="L9" s="67"/>
      <c r="M9" s="71">
        <v>500</v>
      </c>
      <c r="N9" s="73" t="s">
        <v>58</v>
      </c>
      <c r="O9" s="66"/>
      <c r="P9" s="9"/>
      <c r="Q9" s="96"/>
      <c r="R9" s="9"/>
      <c r="S9" s="9"/>
      <c r="T9" s="97"/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32"/>
      <c r="B10" s="109"/>
      <c r="C10" s="34"/>
      <c r="D10" s="110"/>
      <c r="E10" s="36"/>
      <c r="F10" s="36"/>
      <c r="G10" s="41"/>
      <c r="H10" s="38"/>
      <c r="I10" s="71"/>
      <c r="J10" s="37"/>
      <c r="K10" s="32"/>
      <c r="L10" s="32"/>
      <c r="M10" s="71"/>
      <c r="N10" s="73"/>
      <c r="O10" s="74"/>
      <c r="P10" s="75"/>
      <c r="Q10" s="100"/>
      <c r="R10" s="75"/>
      <c r="S10" s="75"/>
      <c r="T10" s="101"/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32"/>
      <c r="B11" s="109"/>
      <c r="C11" s="116"/>
      <c r="D11" s="110"/>
      <c r="E11" s="36"/>
      <c r="F11" s="36"/>
      <c r="G11" s="37"/>
      <c r="H11" s="38"/>
      <c r="I11" s="71"/>
      <c r="J11" s="112"/>
      <c r="K11" s="72"/>
      <c r="L11" s="72"/>
      <c r="M11" s="71"/>
      <c r="N11" s="73"/>
      <c r="O11" s="117"/>
      <c r="P11" s="118"/>
      <c r="Q11" s="100"/>
      <c r="R11" s="75"/>
      <c r="S11" s="75"/>
      <c r="T11" s="101"/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32"/>
      <c r="B12" s="109"/>
      <c r="C12" s="34"/>
      <c r="D12" s="110"/>
      <c r="E12" s="111"/>
      <c r="F12" s="36"/>
      <c r="G12" s="37"/>
      <c r="H12" s="38"/>
      <c r="I12" s="71"/>
      <c r="J12" s="37"/>
      <c r="K12" s="32"/>
      <c r="L12" s="32"/>
      <c r="M12" s="71"/>
      <c r="N12" s="73"/>
      <c r="O12" s="74"/>
      <c r="P12" s="75"/>
      <c r="Q12" s="100"/>
      <c r="R12" s="75"/>
      <c r="S12" s="75"/>
      <c r="T12" s="101"/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8"/>
      <c r="E13" s="24"/>
      <c r="F13" s="24"/>
      <c r="G13" s="30"/>
      <c r="H13" s="26"/>
      <c r="I13" s="23"/>
      <c r="J13" s="30"/>
      <c r="K13" s="67"/>
      <c r="L13" s="67"/>
      <c r="M13" s="23"/>
      <c r="N13" s="65"/>
      <c r="O13" s="119"/>
      <c r="P13" s="69"/>
      <c r="Q13" s="96"/>
      <c r="R13" s="9"/>
      <c r="S13" s="9"/>
      <c r="T13" s="97"/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8"/>
      <c r="E14" s="24"/>
      <c r="F14" s="24"/>
      <c r="G14" s="30"/>
      <c r="H14" s="26"/>
      <c r="I14" s="23"/>
      <c r="J14" s="30"/>
      <c r="K14" s="20"/>
      <c r="L14" s="20"/>
      <c r="M14" s="23"/>
      <c r="N14" s="65"/>
      <c r="O14" s="66"/>
      <c r="P14" s="9"/>
      <c r="Q14" s="115"/>
      <c r="R14" s="9"/>
      <c r="S14" s="9"/>
      <c r="T14" s="97"/>
      <c r="U14" s="99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2"/>
      <c r="B15" s="33"/>
      <c r="C15" s="34"/>
      <c r="D15" s="35"/>
      <c r="E15" s="36"/>
      <c r="F15" s="36"/>
      <c r="G15" s="37"/>
      <c r="H15" s="38"/>
      <c r="I15" s="71"/>
      <c r="J15" s="37"/>
      <c r="K15" s="72"/>
      <c r="L15" s="72"/>
      <c r="M15" s="71"/>
      <c r="N15" s="73"/>
      <c r="O15" s="74"/>
      <c r="P15" s="75"/>
      <c r="Q15" s="100"/>
      <c r="R15" s="75"/>
      <c r="S15" s="75"/>
      <c r="T15" s="101"/>
      <c r="U15" s="99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2"/>
      <c r="B16" s="39"/>
      <c r="C16" s="34"/>
      <c r="D16" s="40"/>
      <c r="E16" s="36"/>
      <c r="F16" s="36"/>
      <c r="G16" s="41"/>
      <c r="H16" s="38"/>
      <c r="I16" s="71"/>
      <c r="J16" s="71"/>
      <c r="K16" s="32"/>
      <c r="L16" s="32"/>
      <c r="M16" s="71"/>
      <c r="N16" s="73"/>
      <c r="O16" s="71"/>
      <c r="P16" s="73"/>
      <c r="Q16" s="114"/>
      <c r="R16" s="75"/>
      <c r="S16" s="75"/>
      <c r="T16" s="103"/>
      <c r="U16" s="99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2"/>
      <c r="C17" s="22"/>
      <c r="D17" s="43"/>
      <c r="E17" s="44"/>
      <c r="F17" s="45"/>
      <c r="G17" s="46"/>
      <c r="H17" s="47"/>
      <c r="I17" s="23"/>
      <c r="J17" s="23"/>
      <c r="K17" s="23"/>
      <c r="L17" s="23"/>
      <c r="M17" s="23"/>
      <c r="N17" s="65"/>
      <c r="O17" s="23"/>
      <c r="P17" s="65"/>
      <c r="Q17" s="115"/>
      <c r="R17" s="9"/>
      <c r="S17" s="9"/>
      <c r="T17" s="104"/>
      <c r="U17" s="99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2"/>
      <c r="C18" s="22"/>
      <c r="D18" s="43"/>
      <c r="E18" s="24"/>
      <c r="F18" s="24"/>
      <c r="G18" s="46"/>
      <c r="H18" s="48"/>
      <c r="I18" s="23"/>
      <c r="J18" s="23"/>
      <c r="K18" s="44"/>
      <c r="L18" s="44"/>
      <c r="M18" s="23"/>
      <c r="N18" s="65"/>
      <c r="O18" s="23"/>
      <c r="P18" s="65"/>
      <c r="Q18" s="115"/>
      <c r="R18" s="9"/>
      <c r="S18" s="9"/>
      <c r="T18" s="104"/>
      <c r="U18" s="99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2"/>
      <c r="C19" s="49"/>
      <c r="D19" s="43"/>
      <c r="E19" s="44"/>
      <c r="F19" s="45"/>
      <c r="G19" s="46"/>
      <c r="H19" s="47"/>
      <c r="I19" s="23"/>
      <c r="J19" s="23"/>
      <c r="K19" s="23"/>
      <c r="L19" s="23"/>
      <c r="M19" s="23"/>
      <c r="N19" s="65"/>
      <c r="O19" s="23"/>
      <c r="P19" s="65"/>
      <c r="Q19" s="98"/>
      <c r="R19" s="9"/>
      <c r="S19" s="9"/>
      <c r="T19" s="104"/>
      <c r="U19" s="105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2"/>
      <c r="C20" s="22"/>
      <c r="D20" s="43"/>
      <c r="E20" s="24"/>
      <c r="F20" s="24"/>
      <c r="G20" s="46"/>
      <c r="H20" s="48"/>
      <c r="I20" s="23"/>
      <c r="J20" s="23"/>
      <c r="K20" s="23"/>
      <c r="L20" s="23"/>
      <c r="M20" s="23"/>
      <c r="N20" s="65"/>
      <c r="O20" s="23"/>
      <c r="P20" s="65"/>
      <c r="Q20" s="98"/>
      <c r="R20" s="9"/>
      <c r="S20" s="9"/>
      <c r="T20" s="104"/>
      <c r="U20" s="105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2"/>
      <c r="C21" s="22"/>
      <c r="D21" s="43"/>
      <c r="E21" s="24"/>
      <c r="F21" s="24"/>
      <c r="G21" s="46"/>
      <c r="H21" s="48"/>
      <c r="I21" s="23"/>
      <c r="J21" s="23"/>
      <c r="K21" s="23"/>
      <c r="L21" s="23"/>
      <c r="M21" s="23"/>
      <c r="N21" s="65"/>
      <c r="O21" s="23"/>
      <c r="P21" s="65"/>
      <c r="Q21" s="98"/>
      <c r="R21" s="9"/>
      <c r="S21" s="9"/>
      <c r="T21" s="104"/>
      <c r="U21" s="105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2"/>
      <c r="B22" s="50"/>
      <c r="C22" s="34"/>
      <c r="D22" s="40"/>
      <c r="E22" s="36"/>
      <c r="F22" s="36"/>
      <c r="G22" s="51"/>
      <c r="H22" s="52"/>
      <c r="I22" s="71"/>
      <c r="J22" s="71"/>
      <c r="K22" s="71"/>
      <c r="L22" s="71"/>
      <c r="M22" s="71"/>
      <c r="N22" s="73"/>
      <c r="O22" s="71"/>
      <c r="P22" s="73"/>
      <c r="Q22" s="102"/>
      <c r="R22" s="75"/>
      <c r="S22" s="75"/>
      <c r="T22" s="103"/>
      <c r="U22" s="105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2"/>
      <c r="B23" s="50"/>
      <c r="C23" s="34"/>
      <c r="D23" s="40"/>
      <c r="E23" s="36"/>
      <c r="F23" s="36"/>
      <c r="G23" s="51"/>
      <c r="H23" s="52"/>
      <c r="I23" s="71"/>
      <c r="J23" s="71"/>
      <c r="K23" s="71"/>
      <c r="L23" s="71"/>
      <c r="M23" s="71"/>
      <c r="N23" s="73"/>
      <c r="O23" s="71"/>
      <c r="P23" s="73"/>
      <c r="Q23" s="102"/>
      <c r="R23" s="75"/>
      <c r="S23" s="75"/>
      <c r="T23" s="103"/>
      <c r="U23" s="105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2"/>
      <c r="B24" s="50"/>
      <c r="C24" s="34"/>
      <c r="D24" s="40"/>
      <c r="E24" s="36"/>
      <c r="F24" s="36"/>
      <c r="G24" s="51"/>
      <c r="H24" s="52"/>
      <c r="I24" s="71"/>
      <c r="J24" s="71"/>
      <c r="K24" s="71"/>
      <c r="L24" s="71"/>
      <c r="M24" s="71"/>
      <c r="N24" s="73"/>
      <c r="O24" s="71"/>
      <c r="P24" s="73"/>
      <c r="Q24" s="102"/>
      <c r="R24" s="75"/>
      <c r="S24" s="75"/>
      <c r="T24" s="103"/>
      <c r="U24" s="105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59</v>
      </c>
      <c r="B25" s="6"/>
      <c r="C25" s="53">
        <f>SUM(C8:C24)</f>
        <v>676000</v>
      </c>
      <c r="D25" s="54">
        <f>SUM(D8:D24)</f>
        <v>0</v>
      </c>
      <c r="E25" s="55"/>
      <c r="F25" s="55"/>
      <c r="G25" s="55"/>
      <c r="H25" s="53" t="s">
        <v>60</v>
      </c>
      <c r="I25" s="66">
        <f>SUM(I8:I24)</f>
        <v>13520</v>
      </c>
      <c r="J25" s="55"/>
      <c r="K25" s="66">
        <f>SUM(K8:K17)</f>
        <v>6962.8</v>
      </c>
      <c r="L25" s="66"/>
      <c r="M25" s="66">
        <f>SUM(M8:M24)</f>
        <v>600</v>
      </c>
      <c r="N25" s="53" t="s">
        <v>60</v>
      </c>
      <c r="O25" s="66">
        <f>SUM(O8:O24)</f>
        <v>2548.5</v>
      </c>
      <c r="P25" s="53" t="s">
        <v>60</v>
      </c>
      <c r="Q25" s="53" t="s">
        <v>60</v>
      </c>
      <c r="R25" s="53"/>
      <c r="S25" s="53"/>
      <c r="T25" s="66">
        <f>SUM(T8:T24)</f>
        <v>629160</v>
      </c>
      <c r="U25" s="106">
        <f>D25+C25-T25-I25-K25-M25-O25</f>
        <v>23208.7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61</v>
      </c>
      <c r="B26" s="56"/>
      <c r="C26" s="56" t="s">
        <v>62</v>
      </c>
      <c r="D26" s="56"/>
      <c r="E26" s="56"/>
      <c r="F26" s="57">
        <f>O26</f>
        <v>629160</v>
      </c>
      <c r="G26" s="58"/>
      <c r="H26" s="59" t="s">
        <v>63</v>
      </c>
      <c r="I26" s="76"/>
      <c r="J26" s="76"/>
      <c r="K26" s="76"/>
      <c r="L26" s="76"/>
      <c r="M26" s="77"/>
      <c r="N26" s="56" t="s">
        <v>64</v>
      </c>
      <c r="O26" s="78">
        <v>629160</v>
      </c>
      <c r="P26" s="79"/>
      <c r="Q26" s="79"/>
      <c r="R26" s="79"/>
      <c r="S26" s="79"/>
      <c r="T26" s="79"/>
      <c r="U26" s="107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65</v>
      </c>
      <c r="D27" s="56"/>
      <c r="E27" s="56"/>
      <c r="F27" s="57">
        <v>0</v>
      </c>
      <c r="G27" s="58"/>
      <c r="H27" s="60"/>
      <c r="I27" s="80"/>
      <c r="J27" s="80"/>
      <c r="K27" s="80"/>
      <c r="L27" s="80"/>
      <c r="M27" s="81"/>
      <c r="N27" s="56" t="s">
        <v>66</v>
      </c>
      <c r="O27" s="82">
        <f>O26</f>
        <v>629160</v>
      </c>
      <c r="P27" s="83"/>
      <c r="Q27" s="83"/>
      <c r="R27" s="83"/>
      <c r="S27" s="83"/>
      <c r="T27" s="83"/>
      <c r="U27" s="108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ignoredErrors>
    <ignoredError sqref="T2" numberStoredAsText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6.6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4">
        <v>12922</v>
      </c>
      <c r="R2" s="64" t="s">
        <v>5</v>
      </c>
      <c r="S2" s="64"/>
      <c r="T2" s="85" t="s">
        <v>6</v>
      </c>
      <c r="U2" s="85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3380000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11</v>
      </c>
      <c r="K3" s="20"/>
      <c r="L3" s="20"/>
      <c r="M3" s="20"/>
      <c r="N3" s="20"/>
      <c r="O3" s="6" t="s">
        <v>12</v>
      </c>
      <c r="P3" s="6"/>
      <c r="Q3" s="20" t="s">
        <v>13</v>
      </c>
      <c r="R3" s="86" t="s">
        <v>14</v>
      </c>
      <c r="S3" s="87"/>
      <c r="T3" s="88" t="s">
        <v>15</v>
      </c>
      <c r="U3" s="88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/>
      <c r="D4" s="9"/>
      <c r="E4" s="9"/>
      <c r="F4" s="9" t="s">
        <v>17</v>
      </c>
      <c r="G4" s="11"/>
      <c r="H4" s="6" t="s">
        <v>18</v>
      </c>
      <c r="I4" s="6"/>
      <c r="J4" s="20" t="s">
        <v>19</v>
      </c>
      <c r="K4" s="20"/>
      <c r="L4" s="20"/>
      <c r="M4" s="20"/>
      <c r="N4" s="20"/>
      <c r="O4" s="6" t="s">
        <v>20</v>
      </c>
      <c r="P4" s="6"/>
      <c r="Q4" s="65" t="s">
        <v>21</v>
      </c>
      <c r="R4" s="9" t="s">
        <v>22</v>
      </c>
      <c r="S4" s="65" t="s">
        <v>23</v>
      </c>
      <c r="T4" s="89" t="s">
        <v>24</v>
      </c>
      <c r="U4" s="90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91" t="s">
        <v>31</v>
      </c>
      <c r="R5" s="92"/>
      <c r="S5" s="92"/>
      <c r="T5" s="89" t="s">
        <v>32</v>
      </c>
      <c r="U5" s="93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94" t="s">
        <v>39</v>
      </c>
      <c r="R6" s="95"/>
      <c r="S6" s="95"/>
      <c r="T6" s="89"/>
      <c r="U6" s="93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64" t="s">
        <v>47</v>
      </c>
      <c r="L7" s="64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9"/>
      <c r="U7" s="93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44103</v>
      </c>
      <c r="C8" s="22">
        <v>676000</v>
      </c>
      <c r="D8" s="23"/>
      <c r="E8" s="24" t="s">
        <v>52</v>
      </c>
      <c r="F8" s="25" t="s">
        <v>53</v>
      </c>
      <c r="G8" s="23"/>
      <c r="H8" s="26">
        <v>0.02</v>
      </c>
      <c r="I8" s="23">
        <f>C8*H8</f>
        <v>13520</v>
      </c>
      <c r="J8" s="44"/>
      <c r="K8" s="20">
        <f>202.8+6760</f>
        <v>6962.8</v>
      </c>
      <c r="L8" s="20" t="s">
        <v>54</v>
      </c>
      <c r="M8" s="23">
        <v>100</v>
      </c>
      <c r="N8" s="65" t="s">
        <v>55</v>
      </c>
      <c r="O8" s="66">
        <v>2548.5</v>
      </c>
      <c r="P8" s="9" t="s">
        <v>56</v>
      </c>
      <c r="Q8" s="96" t="s">
        <v>57</v>
      </c>
      <c r="R8" s="9">
        <v>1450064</v>
      </c>
      <c r="S8" s="9">
        <v>629160</v>
      </c>
      <c r="T8" s="97">
        <v>629160</v>
      </c>
      <c r="U8" s="7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8"/>
      <c r="E9" s="24"/>
      <c r="F9" s="24"/>
      <c r="G9" s="29"/>
      <c r="H9" s="26"/>
      <c r="I9" s="23"/>
      <c r="J9" s="44"/>
      <c r="K9" s="67"/>
      <c r="L9" s="67"/>
      <c r="M9" s="23">
        <v>500</v>
      </c>
      <c r="N9" s="65" t="s">
        <v>58</v>
      </c>
      <c r="O9" s="66"/>
      <c r="P9" s="9"/>
      <c r="Q9" s="96"/>
      <c r="R9" s="9"/>
      <c r="S9" s="9"/>
      <c r="T9" s="97"/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32">
        <v>2</v>
      </c>
      <c r="B10" s="109">
        <v>44161</v>
      </c>
      <c r="C10" s="34"/>
      <c r="D10" s="110"/>
      <c r="E10" s="36"/>
      <c r="F10" s="36"/>
      <c r="G10" s="41"/>
      <c r="H10" s="38"/>
      <c r="I10" s="71"/>
      <c r="J10" s="37"/>
      <c r="K10" s="32"/>
      <c r="L10" s="32"/>
      <c r="M10" s="71">
        <v>50</v>
      </c>
      <c r="N10" s="73" t="s">
        <v>55</v>
      </c>
      <c r="O10" s="74"/>
      <c r="P10" s="75"/>
      <c r="Q10" s="100" t="s">
        <v>67</v>
      </c>
      <c r="R10" s="75">
        <v>10795.72</v>
      </c>
      <c r="S10" s="75"/>
      <c r="T10" s="101">
        <v>10795.72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32"/>
      <c r="B11" s="109"/>
      <c r="C11" s="116"/>
      <c r="D11" s="110"/>
      <c r="E11" s="36"/>
      <c r="F11" s="36"/>
      <c r="G11" s="37"/>
      <c r="H11" s="38"/>
      <c r="I11" s="71"/>
      <c r="J11" s="112"/>
      <c r="K11" s="72"/>
      <c r="L11" s="72"/>
      <c r="M11" s="71"/>
      <c r="N11" s="73"/>
      <c r="O11" s="117"/>
      <c r="P11" s="118"/>
      <c r="Q11" s="100"/>
      <c r="R11" s="75"/>
      <c r="S11" s="75"/>
      <c r="T11" s="101"/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32"/>
      <c r="B12" s="109"/>
      <c r="C12" s="34"/>
      <c r="D12" s="110"/>
      <c r="E12" s="111"/>
      <c r="F12" s="36"/>
      <c r="G12" s="37"/>
      <c r="H12" s="38"/>
      <c r="I12" s="71"/>
      <c r="J12" s="37"/>
      <c r="K12" s="32"/>
      <c r="L12" s="32"/>
      <c r="M12" s="71"/>
      <c r="N12" s="73"/>
      <c r="O12" s="74"/>
      <c r="P12" s="75"/>
      <c r="Q12" s="100"/>
      <c r="R12" s="75"/>
      <c r="S12" s="75"/>
      <c r="T12" s="101"/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8"/>
      <c r="E13" s="24"/>
      <c r="F13" s="24"/>
      <c r="G13" s="30"/>
      <c r="H13" s="26"/>
      <c r="I13" s="23"/>
      <c r="J13" s="30"/>
      <c r="K13" s="67"/>
      <c r="L13" s="67"/>
      <c r="M13" s="23"/>
      <c r="N13" s="65"/>
      <c r="O13" s="119"/>
      <c r="P13" s="69"/>
      <c r="Q13" s="96"/>
      <c r="R13" s="9"/>
      <c r="S13" s="9"/>
      <c r="T13" s="97"/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8"/>
      <c r="E14" s="24"/>
      <c r="F14" s="24"/>
      <c r="G14" s="30"/>
      <c r="H14" s="26"/>
      <c r="I14" s="23"/>
      <c r="J14" s="30"/>
      <c r="K14" s="20"/>
      <c r="L14" s="20"/>
      <c r="M14" s="23"/>
      <c r="N14" s="65"/>
      <c r="O14" s="66"/>
      <c r="P14" s="9"/>
      <c r="Q14" s="115"/>
      <c r="R14" s="9"/>
      <c r="S14" s="9"/>
      <c r="T14" s="97"/>
      <c r="U14" s="99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2"/>
      <c r="B15" s="33"/>
      <c r="C15" s="34"/>
      <c r="D15" s="35"/>
      <c r="E15" s="36"/>
      <c r="F15" s="36"/>
      <c r="G15" s="37"/>
      <c r="H15" s="38"/>
      <c r="I15" s="71"/>
      <c r="J15" s="37"/>
      <c r="K15" s="72"/>
      <c r="L15" s="72"/>
      <c r="M15" s="71"/>
      <c r="N15" s="73"/>
      <c r="O15" s="74"/>
      <c r="P15" s="75"/>
      <c r="Q15" s="100"/>
      <c r="R15" s="75"/>
      <c r="S15" s="75"/>
      <c r="T15" s="101"/>
      <c r="U15" s="99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2"/>
      <c r="B16" s="39"/>
      <c r="C16" s="34"/>
      <c r="D16" s="40"/>
      <c r="E16" s="36"/>
      <c r="F16" s="36"/>
      <c r="G16" s="41"/>
      <c r="H16" s="38"/>
      <c r="I16" s="71"/>
      <c r="J16" s="71"/>
      <c r="K16" s="32"/>
      <c r="L16" s="32"/>
      <c r="M16" s="71"/>
      <c r="N16" s="73"/>
      <c r="O16" s="71"/>
      <c r="P16" s="73"/>
      <c r="Q16" s="114"/>
      <c r="R16" s="75"/>
      <c r="S16" s="75"/>
      <c r="T16" s="103"/>
      <c r="U16" s="99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2"/>
      <c r="C17" s="22"/>
      <c r="D17" s="43"/>
      <c r="E17" s="44"/>
      <c r="F17" s="45"/>
      <c r="G17" s="46"/>
      <c r="H17" s="47"/>
      <c r="I17" s="23"/>
      <c r="J17" s="23"/>
      <c r="K17" s="23"/>
      <c r="L17" s="23"/>
      <c r="M17" s="23"/>
      <c r="N17" s="65"/>
      <c r="O17" s="23"/>
      <c r="P17" s="65"/>
      <c r="Q17" s="115"/>
      <c r="R17" s="9"/>
      <c r="S17" s="9"/>
      <c r="T17" s="104"/>
      <c r="U17" s="99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2"/>
      <c r="C18" s="22"/>
      <c r="D18" s="43"/>
      <c r="E18" s="24"/>
      <c r="F18" s="24"/>
      <c r="G18" s="46"/>
      <c r="H18" s="48"/>
      <c r="I18" s="23"/>
      <c r="J18" s="23"/>
      <c r="K18" s="44"/>
      <c r="L18" s="44"/>
      <c r="M18" s="23"/>
      <c r="N18" s="65"/>
      <c r="O18" s="23"/>
      <c r="P18" s="65"/>
      <c r="Q18" s="115"/>
      <c r="R18" s="9"/>
      <c r="S18" s="9"/>
      <c r="T18" s="104"/>
      <c r="U18" s="99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2"/>
      <c r="C19" s="49"/>
      <c r="D19" s="43"/>
      <c r="E19" s="44"/>
      <c r="F19" s="45"/>
      <c r="G19" s="46"/>
      <c r="H19" s="47"/>
      <c r="I19" s="23"/>
      <c r="J19" s="23"/>
      <c r="K19" s="23"/>
      <c r="L19" s="23"/>
      <c r="M19" s="23"/>
      <c r="N19" s="65"/>
      <c r="O19" s="23"/>
      <c r="P19" s="65"/>
      <c r="Q19" s="98"/>
      <c r="R19" s="9"/>
      <c r="S19" s="9"/>
      <c r="T19" s="104"/>
      <c r="U19" s="105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2"/>
      <c r="C20" s="22"/>
      <c r="D20" s="43"/>
      <c r="E20" s="24"/>
      <c r="F20" s="24"/>
      <c r="G20" s="46"/>
      <c r="H20" s="48"/>
      <c r="I20" s="23"/>
      <c r="J20" s="23"/>
      <c r="K20" s="23"/>
      <c r="L20" s="23"/>
      <c r="M20" s="23"/>
      <c r="N20" s="65"/>
      <c r="O20" s="23"/>
      <c r="P20" s="65"/>
      <c r="Q20" s="98"/>
      <c r="R20" s="9"/>
      <c r="S20" s="9"/>
      <c r="T20" s="104"/>
      <c r="U20" s="105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2"/>
      <c r="C21" s="22"/>
      <c r="D21" s="43"/>
      <c r="E21" s="24"/>
      <c r="F21" s="24"/>
      <c r="G21" s="46"/>
      <c r="H21" s="48"/>
      <c r="I21" s="23"/>
      <c r="J21" s="23"/>
      <c r="K21" s="23"/>
      <c r="L21" s="23"/>
      <c r="M21" s="23"/>
      <c r="N21" s="65"/>
      <c r="O21" s="23"/>
      <c r="P21" s="65"/>
      <c r="Q21" s="98"/>
      <c r="R21" s="9"/>
      <c r="S21" s="9"/>
      <c r="T21" s="104"/>
      <c r="U21" s="105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2"/>
      <c r="B22" s="50"/>
      <c r="C22" s="34"/>
      <c r="D22" s="40"/>
      <c r="E22" s="36"/>
      <c r="F22" s="36"/>
      <c r="G22" s="51"/>
      <c r="H22" s="52"/>
      <c r="I22" s="71"/>
      <c r="J22" s="71"/>
      <c r="K22" s="71"/>
      <c r="L22" s="71"/>
      <c r="M22" s="71"/>
      <c r="N22" s="73"/>
      <c r="O22" s="71"/>
      <c r="P22" s="73"/>
      <c r="Q22" s="102"/>
      <c r="R22" s="75"/>
      <c r="S22" s="75"/>
      <c r="T22" s="103"/>
      <c r="U22" s="105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2"/>
      <c r="B23" s="50"/>
      <c r="C23" s="34"/>
      <c r="D23" s="40"/>
      <c r="E23" s="36"/>
      <c r="F23" s="36"/>
      <c r="G23" s="51"/>
      <c r="H23" s="52"/>
      <c r="I23" s="71"/>
      <c r="J23" s="71"/>
      <c r="K23" s="71"/>
      <c r="L23" s="71"/>
      <c r="M23" s="71"/>
      <c r="N23" s="73"/>
      <c r="O23" s="71"/>
      <c r="P23" s="73"/>
      <c r="Q23" s="102"/>
      <c r="R23" s="75"/>
      <c r="S23" s="75"/>
      <c r="T23" s="103"/>
      <c r="U23" s="105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2"/>
      <c r="B24" s="50"/>
      <c r="C24" s="34"/>
      <c r="D24" s="40"/>
      <c r="E24" s="36"/>
      <c r="F24" s="36"/>
      <c r="G24" s="51"/>
      <c r="H24" s="52"/>
      <c r="I24" s="71"/>
      <c r="J24" s="71"/>
      <c r="K24" s="71"/>
      <c r="L24" s="71"/>
      <c r="M24" s="71"/>
      <c r="N24" s="73"/>
      <c r="O24" s="71"/>
      <c r="P24" s="73"/>
      <c r="Q24" s="102"/>
      <c r="R24" s="75"/>
      <c r="S24" s="75"/>
      <c r="T24" s="103"/>
      <c r="U24" s="105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59</v>
      </c>
      <c r="B25" s="6"/>
      <c r="C25" s="53">
        <f>SUM(C8:C24)</f>
        <v>676000</v>
      </c>
      <c r="D25" s="54">
        <f>SUM(D8:D24)</f>
        <v>0</v>
      </c>
      <c r="E25" s="55"/>
      <c r="F25" s="55"/>
      <c r="G25" s="55"/>
      <c r="H25" s="53" t="s">
        <v>60</v>
      </c>
      <c r="I25" s="66">
        <f>SUM(I8:I24)</f>
        <v>13520</v>
      </c>
      <c r="J25" s="55"/>
      <c r="K25" s="66">
        <f>SUM(K8:K17)</f>
        <v>6962.8</v>
      </c>
      <c r="L25" s="66"/>
      <c r="M25" s="66">
        <f>SUM(M8:M24)</f>
        <v>650</v>
      </c>
      <c r="N25" s="53" t="s">
        <v>60</v>
      </c>
      <c r="O25" s="66">
        <f>SUM(O8:O24)</f>
        <v>2548.5</v>
      </c>
      <c r="P25" s="53" t="s">
        <v>60</v>
      </c>
      <c r="Q25" s="53" t="s">
        <v>60</v>
      </c>
      <c r="R25" s="53"/>
      <c r="S25" s="53"/>
      <c r="T25" s="66">
        <f>SUM(T8:T24)</f>
        <v>639955.72</v>
      </c>
      <c r="U25" s="106">
        <f>D25+C25-T25-I25-K25-M25-O25</f>
        <v>12362.98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61</v>
      </c>
      <c r="B26" s="56"/>
      <c r="C26" s="56" t="s">
        <v>62</v>
      </c>
      <c r="D26" s="56"/>
      <c r="E26" s="56"/>
      <c r="F26" s="57">
        <f>O26</f>
        <v>10792.72</v>
      </c>
      <c r="G26" s="58"/>
      <c r="H26" s="59" t="s">
        <v>63</v>
      </c>
      <c r="I26" s="76"/>
      <c r="J26" s="76"/>
      <c r="K26" s="76"/>
      <c r="L26" s="76"/>
      <c r="M26" s="77"/>
      <c r="N26" s="56" t="s">
        <v>64</v>
      </c>
      <c r="O26" s="78">
        <v>10792.72</v>
      </c>
      <c r="P26" s="79"/>
      <c r="Q26" s="79"/>
      <c r="R26" s="79"/>
      <c r="S26" s="79"/>
      <c r="T26" s="79"/>
      <c r="U26" s="107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65</v>
      </c>
      <c r="D27" s="56"/>
      <c r="E27" s="56"/>
      <c r="F27" s="57">
        <v>0</v>
      </c>
      <c r="G27" s="58"/>
      <c r="H27" s="60"/>
      <c r="I27" s="80"/>
      <c r="J27" s="80"/>
      <c r="K27" s="80"/>
      <c r="L27" s="80"/>
      <c r="M27" s="81"/>
      <c r="N27" s="56" t="s">
        <v>66</v>
      </c>
      <c r="O27" s="82">
        <f>O26</f>
        <v>10792.72</v>
      </c>
      <c r="P27" s="83"/>
      <c r="Q27" s="83"/>
      <c r="R27" s="83"/>
      <c r="S27" s="83"/>
      <c r="T27" s="83"/>
      <c r="U27" s="108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U25" sqref="U25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7.75" style="1" customWidth="1"/>
    <col min="12" max="12" width="11.5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6.6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4">
        <v>12922</v>
      </c>
      <c r="R2" s="64" t="s">
        <v>5</v>
      </c>
      <c r="S2" s="64"/>
      <c r="T2" s="85" t="s">
        <v>6</v>
      </c>
      <c r="U2" s="85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3380000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11</v>
      </c>
      <c r="K3" s="20"/>
      <c r="L3" s="20"/>
      <c r="M3" s="20"/>
      <c r="N3" s="20"/>
      <c r="O3" s="6" t="s">
        <v>12</v>
      </c>
      <c r="P3" s="6"/>
      <c r="Q3" s="20" t="s">
        <v>13</v>
      </c>
      <c r="R3" s="86" t="s">
        <v>14</v>
      </c>
      <c r="S3" s="87"/>
      <c r="T3" s="88" t="s">
        <v>15</v>
      </c>
      <c r="U3" s="88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/>
      <c r="D4" s="9"/>
      <c r="E4" s="9"/>
      <c r="F4" s="9" t="s">
        <v>17</v>
      </c>
      <c r="G4" s="11"/>
      <c r="H4" s="6" t="s">
        <v>18</v>
      </c>
      <c r="I4" s="6"/>
      <c r="J4" s="20" t="s">
        <v>19</v>
      </c>
      <c r="K4" s="20"/>
      <c r="L4" s="20"/>
      <c r="M4" s="20"/>
      <c r="N4" s="20"/>
      <c r="O4" s="6" t="s">
        <v>20</v>
      </c>
      <c r="P4" s="6"/>
      <c r="Q4" s="65" t="s">
        <v>21</v>
      </c>
      <c r="R4" s="9" t="s">
        <v>22</v>
      </c>
      <c r="S4" s="65" t="s">
        <v>23</v>
      </c>
      <c r="T4" s="89" t="s">
        <v>24</v>
      </c>
      <c r="U4" s="90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91" t="s">
        <v>31</v>
      </c>
      <c r="R5" s="92"/>
      <c r="S5" s="92"/>
      <c r="T5" s="89" t="s">
        <v>32</v>
      </c>
      <c r="U5" s="93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94" t="s">
        <v>39</v>
      </c>
      <c r="R6" s="95"/>
      <c r="S6" s="95"/>
      <c r="T6" s="89"/>
      <c r="U6" s="93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64" t="s">
        <v>47</v>
      </c>
      <c r="L7" s="64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9"/>
      <c r="U7" s="93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44103</v>
      </c>
      <c r="C8" s="22">
        <v>676000</v>
      </c>
      <c r="D8" s="23"/>
      <c r="E8" s="24" t="s">
        <v>52</v>
      </c>
      <c r="F8" s="25" t="s">
        <v>53</v>
      </c>
      <c r="G8" s="23"/>
      <c r="H8" s="26">
        <v>0.02</v>
      </c>
      <c r="I8" s="23">
        <f>C8*H8</f>
        <v>13520</v>
      </c>
      <c r="J8" s="44"/>
      <c r="K8" s="20">
        <f>202.8+6760</f>
        <v>6962.8</v>
      </c>
      <c r="L8" s="20" t="s">
        <v>54</v>
      </c>
      <c r="M8" s="23">
        <v>100</v>
      </c>
      <c r="N8" s="65" t="s">
        <v>55</v>
      </c>
      <c r="O8" s="66">
        <v>2548.5</v>
      </c>
      <c r="P8" s="9" t="s">
        <v>56</v>
      </c>
      <c r="Q8" s="96" t="s">
        <v>57</v>
      </c>
      <c r="R8" s="9">
        <v>1450064</v>
      </c>
      <c r="S8" s="9">
        <v>629160</v>
      </c>
      <c r="T8" s="97">
        <v>629160</v>
      </c>
      <c r="U8" s="7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8"/>
      <c r="E9" s="24"/>
      <c r="F9" s="24"/>
      <c r="G9" s="29"/>
      <c r="H9" s="26"/>
      <c r="I9" s="23"/>
      <c r="J9" s="44"/>
      <c r="K9" s="67"/>
      <c r="L9" s="67"/>
      <c r="M9" s="23">
        <v>500</v>
      </c>
      <c r="N9" s="65" t="s">
        <v>58</v>
      </c>
      <c r="O9" s="66"/>
      <c r="P9" s="9"/>
      <c r="Q9" s="96"/>
      <c r="R9" s="9"/>
      <c r="S9" s="9"/>
      <c r="T9" s="97"/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2</v>
      </c>
      <c r="B10" s="21">
        <v>44161</v>
      </c>
      <c r="C10" s="22"/>
      <c r="D10" s="28"/>
      <c r="E10" s="24"/>
      <c r="F10" s="24"/>
      <c r="G10" s="29"/>
      <c r="H10" s="26"/>
      <c r="I10" s="23"/>
      <c r="J10" s="30"/>
      <c r="K10" s="20"/>
      <c r="L10" s="20"/>
      <c r="M10" s="23">
        <v>50</v>
      </c>
      <c r="N10" s="65" t="s">
        <v>55</v>
      </c>
      <c r="O10" s="66"/>
      <c r="P10" s="9"/>
      <c r="Q10" s="96" t="s">
        <v>67</v>
      </c>
      <c r="R10" s="9"/>
      <c r="S10" s="9"/>
      <c r="T10" s="97">
        <v>10795.72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9" customHeight="1" spans="1:16384">
      <c r="A11" s="32">
        <v>3</v>
      </c>
      <c r="B11" s="109">
        <v>44176</v>
      </c>
      <c r="C11" s="116">
        <v>1000000</v>
      </c>
      <c r="D11" s="110"/>
      <c r="E11" s="36" t="s">
        <v>52</v>
      </c>
      <c r="F11" s="111" t="s">
        <v>53</v>
      </c>
      <c r="G11" s="37"/>
      <c r="H11" s="38">
        <v>0.02</v>
      </c>
      <c r="I11" s="71">
        <v>20000</v>
      </c>
      <c r="J11" s="112"/>
      <c r="K11" s="32"/>
      <c r="L11" s="32" t="s">
        <v>68</v>
      </c>
      <c r="M11" s="71">
        <v>150</v>
      </c>
      <c r="N11" s="73" t="s">
        <v>55</v>
      </c>
      <c r="O11" s="117"/>
      <c r="P11" s="118"/>
      <c r="Q11" s="100" t="s">
        <v>67</v>
      </c>
      <c r="R11" s="75"/>
      <c r="S11" s="75"/>
      <c r="T11" s="101">
        <v>1034.28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6" customHeight="1" spans="1:16384">
      <c r="A12" s="32"/>
      <c r="B12" s="109"/>
      <c r="C12" s="34"/>
      <c r="D12" s="110"/>
      <c r="E12" s="111"/>
      <c r="F12" s="36"/>
      <c r="G12" s="37"/>
      <c r="H12" s="38"/>
      <c r="I12" s="71"/>
      <c r="J12" s="37"/>
      <c r="K12" s="32"/>
      <c r="L12" s="32"/>
      <c r="M12" s="71"/>
      <c r="N12" s="73"/>
      <c r="O12" s="74"/>
      <c r="P12" s="75"/>
      <c r="Q12" s="100" t="s">
        <v>57</v>
      </c>
      <c r="R12" s="75">
        <v>1450064</v>
      </c>
      <c r="S12" s="75"/>
      <c r="T12" s="101">
        <v>600000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3" customHeight="1" spans="1:16384">
      <c r="A13" s="20"/>
      <c r="B13" s="21"/>
      <c r="C13" s="22"/>
      <c r="D13" s="28"/>
      <c r="E13" s="24"/>
      <c r="F13" s="24"/>
      <c r="G13" s="30"/>
      <c r="H13" s="26"/>
      <c r="I13" s="23"/>
      <c r="J13" s="30"/>
      <c r="K13" s="67"/>
      <c r="L13" s="67"/>
      <c r="M13" s="23"/>
      <c r="N13" s="65"/>
      <c r="O13" s="119"/>
      <c r="P13" s="69"/>
      <c r="Q13" s="96"/>
      <c r="R13" s="9"/>
      <c r="S13" s="9"/>
      <c r="T13" s="97"/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8"/>
      <c r="E14" s="24"/>
      <c r="F14" s="24"/>
      <c r="G14" s="30"/>
      <c r="H14" s="26"/>
      <c r="I14" s="23"/>
      <c r="J14" s="30"/>
      <c r="K14" s="20"/>
      <c r="L14" s="20"/>
      <c r="M14" s="23"/>
      <c r="N14" s="65"/>
      <c r="O14" s="66"/>
      <c r="P14" s="9"/>
      <c r="Q14" s="115"/>
      <c r="R14" s="9"/>
      <c r="S14" s="9"/>
      <c r="T14" s="97"/>
      <c r="U14" s="99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2"/>
      <c r="B15" s="33"/>
      <c r="C15" s="34"/>
      <c r="D15" s="35"/>
      <c r="E15" s="36"/>
      <c r="F15" s="36"/>
      <c r="G15" s="37"/>
      <c r="H15" s="38"/>
      <c r="I15" s="71"/>
      <c r="J15" s="37"/>
      <c r="K15" s="72"/>
      <c r="L15" s="72"/>
      <c r="M15" s="71"/>
      <c r="N15" s="73"/>
      <c r="O15" s="74"/>
      <c r="P15" s="75"/>
      <c r="Q15" s="100"/>
      <c r="R15" s="75"/>
      <c r="S15" s="75"/>
      <c r="T15" s="101"/>
      <c r="U15" s="99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2"/>
      <c r="B16" s="39"/>
      <c r="C16" s="34"/>
      <c r="D16" s="40"/>
      <c r="E16" s="36"/>
      <c r="F16" s="36"/>
      <c r="G16" s="41"/>
      <c r="H16" s="38"/>
      <c r="I16" s="71"/>
      <c r="J16" s="71"/>
      <c r="K16" s="32"/>
      <c r="L16" s="32"/>
      <c r="M16" s="71"/>
      <c r="N16" s="73"/>
      <c r="O16" s="71"/>
      <c r="P16" s="73"/>
      <c r="Q16" s="114"/>
      <c r="R16" s="75"/>
      <c r="S16" s="75"/>
      <c r="T16" s="103"/>
      <c r="U16" s="99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2"/>
      <c r="C17" s="22"/>
      <c r="D17" s="43"/>
      <c r="E17" s="44"/>
      <c r="F17" s="45"/>
      <c r="G17" s="46"/>
      <c r="H17" s="47"/>
      <c r="I17" s="23"/>
      <c r="J17" s="23"/>
      <c r="K17" s="23"/>
      <c r="L17" s="23"/>
      <c r="M17" s="23"/>
      <c r="N17" s="65"/>
      <c r="O17" s="23"/>
      <c r="P17" s="65"/>
      <c r="Q17" s="115"/>
      <c r="R17" s="9"/>
      <c r="S17" s="9"/>
      <c r="T17" s="104"/>
      <c r="U17" s="99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2"/>
      <c r="C18" s="22"/>
      <c r="D18" s="43"/>
      <c r="E18" s="24"/>
      <c r="F18" s="24"/>
      <c r="G18" s="46"/>
      <c r="H18" s="48"/>
      <c r="I18" s="23"/>
      <c r="J18" s="23"/>
      <c r="K18" s="44"/>
      <c r="L18" s="44"/>
      <c r="M18" s="23"/>
      <c r="N18" s="65"/>
      <c r="O18" s="23"/>
      <c r="P18" s="65"/>
      <c r="Q18" s="115"/>
      <c r="R18" s="9"/>
      <c r="S18" s="9"/>
      <c r="T18" s="104"/>
      <c r="U18" s="99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2"/>
      <c r="C19" s="49"/>
      <c r="D19" s="43"/>
      <c r="E19" s="44"/>
      <c r="F19" s="45"/>
      <c r="G19" s="46"/>
      <c r="H19" s="47"/>
      <c r="I19" s="23"/>
      <c r="J19" s="23"/>
      <c r="K19" s="23"/>
      <c r="L19" s="23"/>
      <c r="M19" s="23"/>
      <c r="N19" s="65"/>
      <c r="O19" s="23"/>
      <c r="P19" s="65"/>
      <c r="Q19" s="98"/>
      <c r="R19" s="9"/>
      <c r="S19" s="9"/>
      <c r="T19" s="104"/>
      <c r="U19" s="105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2"/>
      <c r="C20" s="22"/>
      <c r="D20" s="43"/>
      <c r="E20" s="24"/>
      <c r="F20" s="24"/>
      <c r="G20" s="46"/>
      <c r="H20" s="48"/>
      <c r="I20" s="23"/>
      <c r="J20" s="23"/>
      <c r="K20" s="23"/>
      <c r="L20" s="23"/>
      <c r="M20" s="23"/>
      <c r="N20" s="65"/>
      <c r="O20" s="23"/>
      <c r="P20" s="65"/>
      <c r="Q20" s="98"/>
      <c r="R20" s="9"/>
      <c r="S20" s="9"/>
      <c r="T20" s="104"/>
      <c r="U20" s="105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2"/>
      <c r="C21" s="22"/>
      <c r="D21" s="43"/>
      <c r="E21" s="24"/>
      <c r="F21" s="24"/>
      <c r="G21" s="46"/>
      <c r="H21" s="48"/>
      <c r="I21" s="23"/>
      <c r="J21" s="23"/>
      <c r="K21" s="23"/>
      <c r="L21" s="23"/>
      <c r="M21" s="23"/>
      <c r="N21" s="65"/>
      <c r="O21" s="23"/>
      <c r="P21" s="65"/>
      <c r="Q21" s="98"/>
      <c r="R21" s="9"/>
      <c r="S21" s="9"/>
      <c r="T21" s="104"/>
      <c r="U21" s="105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2"/>
      <c r="B22" s="50"/>
      <c r="C22" s="34"/>
      <c r="D22" s="40"/>
      <c r="E22" s="36"/>
      <c r="F22" s="36"/>
      <c r="G22" s="51"/>
      <c r="H22" s="52"/>
      <c r="I22" s="71"/>
      <c r="J22" s="71"/>
      <c r="K22" s="71"/>
      <c r="L22" s="71"/>
      <c r="M22" s="71"/>
      <c r="N22" s="73"/>
      <c r="O22" s="71"/>
      <c r="P22" s="73"/>
      <c r="Q22" s="102"/>
      <c r="R22" s="75"/>
      <c r="S22" s="75"/>
      <c r="T22" s="103"/>
      <c r="U22" s="105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2"/>
      <c r="B23" s="50"/>
      <c r="C23" s="34"/>
      <c r="D23" s="40"/>
      <c r="E23" s="36"/>
      <c r="F23" s="36"/>
      <c r="G23" s="51"/>
      <c r="H23" s="52"/>
      <c r="I23" s="71"/>
      <c r="J23" s="71"/>
      <c r="K23" s="71"/>
      <c r="L23" s="71"/>
      <c r="M23" s="71"/>
      <c r="N23" s="73"/>
      <c r="O23" s="71"/>
      <c r="P23" s="73"/>
      <c r="Q23" s="102"/>
      <c r="R23" s="75"/>
      <c r="S23" s="75"/>
      <c r="T23" s="103"/>
      <c r="U23" s="105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2"/>
      <c r="B24" s="50"/>
      <c r="C24" s="34"/>
      <c r="D24" s="40"/>
      <c r="E24" s="36"/>
      <c r="F24" s="36"/>
      <c r="G24" s="51"/>
      <c r="H24" s="52"/>
      <c r="I24" s="71"/>
      <c r="J24" s="71"/>
      <c r="K24" s="71"/>
      <c r="L24" s="71"/>
      <c r="M24" s="71"/>
      <c r="N24" s="73"/>
      <c r="O24" s="71"/>
      <c r="P24" s="73"/>
      <c r="Q24" s="102"/>
      <c r="R24" s="75"/>
      <c r="S24" s="75"/>
      <c r="T24" s="103"/>
      <c r="U24" s="105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59</v>
      </c>
      <c r="B25" s="6"/>
      <c r="C25" s="53">
        <f>SUM(C8:C24)</f>
        <v>1676000</v>
      </c>
      <c r="D25" s="54">
        <f>SUM(D8:D24)</f>
        <v>0</v>
      </c>
      <c r="E25" s="55"/>
      <c r="F25" s="55"/>
      <c r="G25" s="55"/>
      <c r="H25" s="53" t="s">
        <v>60</v>
      </c>
      <c r="I25" s="66">
        <f>SUM(I8:I24)</f>
        <v>33520</v>
      </c>
      <c r="J25" s="55"/>
      <c r="K25" s="66">
        <f>SUM(K8:K17)</f>
        <v>6962.8</v>
      </c>
      <c r="L25" s="66"/>
      <c r="M25" s="66">
        <f>SUM(M8:M24)</f>
        <v>800</v>
      </c>
      <c r="N25" s="53" t="s">
        <v>60</v>
      </c>
      <c r="O25" s="66">
        <f>SUM(O8:O24)</f>
        <v>2548.5</v>
      </c>
      <c r="P25" s="53" t="s">
        <v>60</v>
      </c>
      <c r="Q25" s="53" t="s">
        <v>60</v>
      </c>
      <c r="R25" s="53"/>
      <c r="S25" s="53"/>
      <c r="T25" s="66">
        <f>SUM(T8:T24)</f>
        <v>1240990</v>
      </c>
      <c r="U25" s="106">
        <f>D25+C25-T25-I25-K25-M25-O25</f>
        <v>391178.7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61</v>
      </c>
      <c r="B26" s="56"/>
      <c r="C26" s="56" t="s">
        <v>62</v>
      </c>
      <c r="D26" s="56"/>
      <c r="E26" s="56"/>
      <c r="F26" s="57">
        <f>O26</f>
        <v>601034.28</v>
      </c>
      <c r="G26" s="58"/>
      <c r="H26" s="59" t="s">
        <v>63</v>
      </c>
      <c r="I26" s="76"/>
      <c r="J26" s="76"/>
      <c r="K26" s="76"/>
      <c r="L26" s="76"/>
      <c r="M26" s="77"/>
      <c r="N26" s="56" t="s">
        <v>64</v>
      </c>
      <c r="O26" s="78">
        <f>T11+T12</f>
        <v>601034.28</v>
      </c>
      <c r="P26" s="79"/>
      <c r="Q26" s="79"/>
      <c r="R26" s="79"/>
      <c r="S26" s="79"/>
      <c r="T26" s="79"/>
      <c r="U26" s="107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65</v>
      </c>
      <c r="D27" s="56"/>
      <c r="E27" s="56"/>
      <c r="F27" s="57">
        <v>0</v>
      </c>
      <c r="G27" s="58"/>
      <c r="H27" s="60"/>
      <c r="I27" s="80"/>
      <c r="J27" s="80"/>
      <c r="K27" s="80"/>
      <c r="L27" s="80"/>
      <c r="M27" s="81"/>
      <c r="N27" s="56" t="s">
        <v>66</v>
      </c>
      <c r="O27" s="82">
        <f>O26</f>
        <v>601034.28</v>
      </c>
      <c r="P27" s="83"/>
      <c r="Q27" s="83"/>
      <c r="R27" s="83"/>
      <c r="S27" s="83"/>
      <c r="T27" s="83"/>
      <c r="U27" s="108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workbookViewId="0">
      <selection activeCell="F15" sqref="F15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7.75" style="1" customWidth="1"/>
    <col min="12" max="12" width="11.5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6.6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4">
        <v>12922</v>
      </c>
      <c r="R2" s="64" t="s">
        <v>5</v>
      </c>
      <c r="S2" s="64"/>
      <c r="T2" s="85" t="s">
        <v>6</v>
      </c>
      <c r="U2" s="85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3380000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11</v>
      </c>
      <c r="K3" s="20"/>
      <c r="L3" s="20"/>
      <c r="M3" s="20"/>
      <c r="N3" s="20"/>
      <c r="O3" s="6" t="s">
        <v>12</v>
      </c>
      <c r="P3" s="6"/>
      <c r="Q3" s="20" t="s">
        <v>13</v>
      </c>
      <c r="R3" s="86" t="s">
        <v>14</v>
      </c>
      <c r="S3" s="87"/>
      <c r="T3" s="88" t="s">
        <v>15</v>
      </c>
      <c r="U3" s="88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3380000</v>
      </c>
      <c r="D4" s="9"/>
      <c r="E4" s="9"/>
      <c r="F4" s="9" t="s">
        <v>17</v>
      </c>
      <c r="G4" s="11"/>
      <c r="H4" s="6" t="s">
        <v>18</v>
      </c>
      <c r="I4" s="6"/>
      <c r="J4" s="20" t="s">
        <v>19</v>
      </c>
      <c r="K4" s="20"/>
      <c r="L4" s="20"/>
      <c r="M4" s="20"/>
      <c r="N4" s="20"/>
      <c r="O4" s="6" t="s">
        <v>20</v>
      </c>
      <c r="P4" s="6"/>
      <c r="Q4" s="65" t="s">
        <v>21</v>
      </c>
      <c r="R4" s="9" t="s">
        <v>22</v>
      </c>
      <c r="S4" s="65" t="s">
        <v>23</v>
      </c>
      <c r="T4" s="89" t="s">
        <v>24</v>
      </c>
      <c r="U4" s="90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91" t="s">
        <v>31</v>
      </c>
      <c r="R5" s="92"/>
      <c r="S5" s="92"/>
      <c r="T5" s="89" t="s">
        <v>32</v>
      </c>
      <c r="U5" s="93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94" t="s">
        <v>39</v>
      </c>
      <c r="R6" s="95"/>
      <c r="S6" s="95"/>
      <c r="T6" s="89"/>
      <c r="U6" s="93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64" t="s">
        <v>47</v>
      </c>
      <c r="L7" s="64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9"/>
      <c r="U7" s="93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44103</v>
      </c>
      <c r="C8" s="22">
        <v>676000</v>
      </c>
      <c r="D8" s="23"/>
      <c r="E8" s="24" t="s">
        <v>52</v>
      </c>
      <c r="F8" s="25" t="s">
        <v>53</v>
      </c>
      <c r="G8" s="23"/>
      <c r="H8" s="26">
        <v>0.02</v>
      </c>
      <c r="I8" s="23">
        <f>C8*H8</f>
        <v>13520</v>
      </c>
      <c r="J8" s="44"/>
      <c r="K8" s="20">
        <f>202.8+6760</f>
        <v>6962.8</v>
      </c>
      <c r="L8" s="20" t="s">
        <v>54</v>
      </c>
      <c r="M8" s="23">
        <v>100</v>
      </c>
      <c r="N8" s="65" t="s">
        <v>55</v>
      </c>
      <c r="O8" s="66">
        <v>2548.5</v>
      </c>
      <c r="P8" s="9" t="s">
        <v>56</v>
      </c>
      <c r="Q8" s="96" t="s">
        <v>57</v>
      </c>
      <c r="R8" s="9">
        <v>1450064</v>
      </c>
      <c r="S8" s="9">
        <v>629160</v>
      </c>
      <c r="T8" s="97">
        <v>629160</v>
      </c>
      <c r="U8" s="7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8"/>
      <c r="E9" s="24"/>
      <c r="F9" s="24"/>
      <c r="G9" s="29"/>
      <c r="H9" s="26"/>
      <c r="I9" s="23"/>
      <c r="J9" s="44"/>
      <c r="K9" s="67"/>
      <c r="L9" s="67"/>
      <c r="M9" s="23">
        <v>500</v>
      </c>
      <c r="N9" s="65" t="s">
        <v>58</v>
      </c>
      <c r="O9" s="66"/>
      <c r="P9" s="9"/>
      <c r="Q9" s="96"/>
      <c r="R9" s="9"/>
      <c r="S9" s="9"/>
      <c r="T9" s="97"/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2</v>
      </c>
      <c r="B10" s="21">
        <v>44161</v>
      </c>
      <c r="C10" s="22"/>
      <c r="D10" s="28"/>
      <c r="E10" s="24"/>
      <c r="F10" s="24"/>
      <c r="G10" s="29"/>
      <c r="H10" s="26"/>
      <c r="I10" s="23"/>
      <c r="J10" s="30"/>
      <c r="K10" s="20"/>
      <c r="L10" s="20"/>
      <c r="M10" s="23">
        <v>50</v>
      </c>
      <c r="N10" s="65" t="s">
        <v>55</v>
      </c>
      <c r="O10" s="66"/>
      <c r="P10" s="9"/>
      <c r="Q10" s="96" t="s">
        <v>67</v>
      </c>
      <c r="R10" s="9"/>
      <c r="S10" s="9"/>
      <c r="T10" s="97">
        <v>10795.72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9" customHeight="1" spans="1:16384">
      <c r="A11" s="20">
        <v>3</v>
      </c>
      <c r="B11" s="21">
        <v>44176</v>
      </c>
      <c r="C11" s="27">
        <v>1000000</v>
      </c>
      <c r="D11" s="28"/>
      <c r="E11" s="24" t="s">
        <v>52</v>
      </c>
      <c r="F11" s="25" t="s">
        <v>53</v>
      </c>
      <c r="G11" s="30"/>
      <c r="H11" s="26">
        <v>0.02</v>
      </c>
      <c r="I11" s="23">
        <v>20000</v>
      </c>
      <c r="J11" s="44"/>
      <c r="K11" s="20"/>
      <c r="L11" s="20" t="s">
        <v>68</v>
      </c>
      <c r="M11" s="23">
        <v>150</v>
      </c>
      <c r="N11" s="65" t="s">
        <v>55</v>
      </c>
      <c r="O11" s="68"/>
      <c r="P11" s="69"/>
      <c r="Q11" s="96" t="s">
        <v>67</v>
      </c>
      <c r="R11" s="9"/>
      <c r="S11" s="9"/>
      <c r="T11" s="97">
        <v>1034.28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6" customHeight="1" spans="1:16384">
      <c r="A12" s="20"/>
      <c r="B12" s="21"/>
      <c r="C12" s="22"/>
      <c r="D12" s="28"/>
      <c r="E12" s="25"/>
      <c r="F12" s="24"/>
      <c r="G12" s="30"/>
      <c r="H12" s="26"/>
      <c r="I12" s="23"/>
      <c r="J12" s="30"/>
      <c r="K12" s="20"/>
      <c r="L12" s="20"/>
      <c r="M12" s="23"/>
      <c r="N12" s="65"/>
      <c r="O12" s="66"/>
      <c r="P12" s="9"/>
      <c r="Q12" s="96" t="s">
        <v>57</v>
      </c>
      <c r="R12" s="9">
        <v>1450064</v>
      </c>
      <c r="S12" s="9"/>
      <c r="T12" s="97">
        <v>600000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3" customHeight="1" spans="1:16384">
      <c r="A13" s="32">
        <v>4</v>
      </c>
      <c r="B13" s="109">
        <v>44222</v>
      </c>
      <c r="C13" s="34">
        <v>900000</v>
      </c>
      <c r="D13" s="110"/>
      <c r="E13" s="36" t="s">
        <v>52</v>
      </c>
      <c r="F13" s="111" t="s">
        <v>53</v>
      </c>
      <c r="G13" s="37"/>
      <c r="H13" s="38">
        <v>0.02</v>
      </c>
      <c r="I13" s="71">
        <v>34080</v>
      </c>
      <c r="J13" s="112" t="s">
        <v>69</v>
      </c>
      <c r="K13" s="72">
        <v>54511.8</v>
      </c>
      <c r="L13" s="72"/>
      <c r="M13" s="71">
        <v>200</v>
      </c>
      <c r="N13" s="73" t="s">
        <v>55</v>
      </c>
      <c r="O13" s="113">
        <v>-2548.5</v>
      </c>
      <c r="P13" s="73" t="s">
        <v>70</v>
      </c>
      <c r="Q13" s="100" t="s">
        <v>71</v>
      </c>
      <c r="R13" s="75">
        <v>818928</v>
      </c>
      <c r="S13" s="75"/>
      <c r="T13" s="101">
        <v>600000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4" customHeight="1" spans="1:16384">
      <c r="A14" s="20"/>
      <c r="B14" s="31"/>
      <c r="C14" s="22"/>
      <c r="D14" s="28"/>
      <c r="E14" s="24"/>
      <c r="F14" s="24"/>
      <c r="G14" s="30"/>
      <c r="H14" s="26"/>
      <c r="I14" s="23"/>
      <c r="J14" s="30"/>
      <c r="K14" s="32">
        <v>10444.2</v>
      </c>
      <c r="L14" s="32" t="s">
        <v>72</v>
      </c>
      <c r="M14" s="23"/>
      <c r="N14" s="65"/>
      <c r="O14" s="66"/>
      <c r="P14" s="9"/>
      <c r="Q14" s="102" t="s">
        <v>73</v>
      </c>
      <c r="R14" s="75">
        <v>932000</v>
      </c>
      <c r="S14" s="75"/>
      <c r="T14" s="101">
        <v>604935.4</v>
      </c>
      <c r="U14" s="99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20"/>
      <c r="B15" s="31"/>
      <c r="C15" s="22"/>
      <c r="D15" s="28"/>
      <c r="E15" s="24"/>
      <c r="F15" s="24"/>
      <c r="G15" s="30"/>
      <c r="H15" s="26"/>
      <c r="I15" s="23"/>
      <c r="J15" s="30"/>
      <c r="K15" s="32">
        <v>-10444.2</v>
      </c>
      <c r="L15" s="20"/>
      <c r="M15" s="23"/>
      <c r="N15" s="65"/>
      <c r="O15" s="66"/>
      <c r="P15" s="9"/>
      <c r="Q15" s="102"/>
      <c r="R15" s="75"/>
      <c r="S15" s="75"/>
      <c r="T15" s="101"/>
      <c r="U15" s="99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32"/>
      <c r="B16" s="33"/>
      <c r="C16" s="34"/>
      <c r="D16" s="35"/>
      <c r="E16" s="36"/>
      <c r="F16" s="36"/>
      <c r="G16" s="37"/>
      <c r="H16" s="38"/>
      <c r="I16" s="71"/>
      <c r="J16" s="37"/>
      <c r="K16" s="72"/>
      <c r="L16" s="72"/>
      <c r="M16" s="71"/>
      <c r="N16" s="73"/>
      <c r="O16" s="74"/>
      <c r="P16" s="75"/>
      <c r="Q16" s="100"/>
      <c r="R16" s="75"/>
      <c r="S16" s="75"/>
      <c r="T16" s="101"/>
      <c r="U16" s="99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32"/>
      <c r="B17" s="39"/>
      <c r="C17" s="34"/>
      <c r="D17" s="40"/>
      <c r="E17" s="36"/>
      <c r="F17" s="36"/>
      <c r="G17" s="41"/>
      <c r="H17" s="38"/>
      <c r="I17" s="71"/>
      <c r="J17" s="71"/>
      <c r="K17" s="32"/>
      <c r="L17" s="32"/>
      <c r="M17" s="71"/>
      <c r="N17" s="73"/>
      <c r="O17" s="71"/>
      <c r="P17" s="73"/>
      <c r="Q17" s="114"/>
      <c r="R17" s="75"/>
      <c r="S17" s="75"/>
      <c r="T17" s="103"/>
      <c r="U17" s="99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2"/>
      <c r="C18" s="22"/>
      <c r="D18" s="43"/>
      <c r="E18" s="44"/>
      <c r="F18" s="45"/>
      <c r="G18" s="46"/>
      <c r="H18" s="47"/>
      <c r="I18" s="23"/>
      <c r="J18" s="23"/>
      <c r="K18" s="23"/>
      <c r="L18" s="23"/>
      <c r="M18" s="23"/>
      <c r="N18" s="65"/>
      <c r="O18" s="23"/>
      <c r="P18" s="65"/>
      <c r="Q18" s="115"/>
      <c r="R18" s="9"/>
      <c r="S18" s="9"/>
      <c r="T18" s="104"/>
      <c r="U18" s="99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hidden="1" customHeight="1" spans="1:16384">
      <c r="A19" s="20"/>
      <c r="B19" s="42"/>
      <c r="C19" s="22"/>
      <c r="D19" s="43"/>
      <c r="E19" s="24"/>
      <c r="F19" s="24"/>
      <c r="G19" s="46"/>
      <c r="H19" s="48"/>
      <c r="I19" s="23"/>
      <c r="J19" s="23"/>
      <c r="K19" s="44"/>
      <c r="L19" s="44"/>
      <c r="M19" s="23"/>
      <c r="N19" s="65"/>
      <c r="O19" s="23"/>
      <c r="P19" s="65"/>
      <c r="Q19" s="115"/>
      <c r="R19" s="9"/>
      <c r="S19" s="9"/>
      <c r="T19" s="104"/>
      <c r="U19" s="99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2"/>
      <c r="C20" s="49"/>
      <c r="D20" s="43"/>
      <c r="E20" s="44"/>
      <c r="F20" s="45"/>
      <c r="G20" s="46"/>
      <c r="H20" s="47"/>
      <c r="I20" s="23"/>
      <c r="J20" s="23"/>
      <c r="K20" s="23"/>
      <c r="L20" s="23"/>
      <c r="M20" s="23"/>
      <c r="N20" s="65"/>
      <c r="O20" s="23"/>
      <c r="P20" s="65"/>
      <c r="Q20" s="98"/>
      <c r="R20" s="9"/>
      <c r="S20" s="9"/>
      <c r="T20" s="104"/>
      <c r="U20" s="105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2"/>
      <c r="C21" s="22"/>
      <c r="D21" s="43"/>
      <c r="E21" s="24"/>
      <c r="F21" s="24"/>
      <c r="G21" s="46"/>
      <c r="H21" s="48"/>
      <c r="I21" s="23"/>
      <c r="J21" s="23"/>
      <c r="K21" s="23"/>
      <c r="L21" s="23"/>
      <c r="M21" s="23"/>
      <c r="N21" s="65"/>
      <c r="O21" s="23"/>
      <c r="P21" s="65"/>
      <c r="Q21" s="98"/>
      <c r="R21" s="9"/>
      <c r="S21" s="9"/>
      <c r="T21" s="104"/>
      <c r="U21" s="105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20"/>
      <c r="B22" s="42"/>
      <c r="C22" s="22"/>
      <c r="D22" s="43"/>
      <c r="E22" s="24"/>
      <c r="F22" s="24"/>
      <c r="G22" s="46"/>
      <c r="H22" s="48"/>
      <c r="I22" s="23"/>
      <c r="J22" s="23"/>
      <c r="K22" s="23"/>
      <c r="L22" s="23"/>
      <c r="M22" s="23"/>
      <c r="N22" s="65"/>
      <c r="O22" s="23"/>
      <c r="P22" s="65"/>
      <c r="Q22" s="98"/>
      <c r="R22" s="9"/>
      <c r="S22" s="9"/>
      <c r="T22" s="104"/>
      <c r="U22" s="105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2"/>
      <c r="B23" s="50"/>
      <c r="C23" s="34"/>
      <c r="D23" s="40"/>
      <c r="E23" s="36"/>
      <c r="F23" s="36"/>
      <c r="G23" s="51"/>
      <c r="H23" s="52"/>
      <c r="I23" s="71"/>
      <c r="J23" s="71"/>
      <c r="K23" s="71"/>
      <c r="L23" s="71"/>
      <c r="M23" s="71"/>
      <c r="N23" s="73"/>
      <c r="O23" s="71"/>
      <c r="P23" s="73"/>
      <c r="Q23" s="102"/>
      <c r="R23" s="75"/>
      <c r="S23" s="75"/>
      <c r="T23" s="103"/>
      <c r="U23" s="105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2"/>
      <c r="B24" s="50"/>
      <c r="C24" s="34"/>
      <c r="D24" s="40"/>
      <c r="E24" s="36"/>
      <c r="F24" s="36"/>
      <c r="G24" s="51"/>
      <c r="H24" s="52"/>
      <c r="I24" s="71"/>
      <c r="J24" s="71"/>
      <c r="K24" s="71"/>
      <c r="L24" s="71"/>
      <c r="M24" s="71"/>
      <c r="N24" s="73"/>
      <c r="O24" s="71"/>
      <c r="P24" s="73"/>
      <c r="Q24" s="102"/>
      <c r="R24" s="75"/>
      <c r="S24" s="75"/>
      <c r="T24" s="103"/>
      <c r="U24" s="105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1" hidden="1" customHeight="1" spans="1:16384">
      <c r="A25" s="32"/>
      <c r="B25" s="50"/>
      <c r="C25" s="34"/>
      <c r="D25" s="40"/>
      <c r="E25" s="36"/>
      <c r="F25" s="36"/>
      <c r="G25" s="51"/>
      <c r="H25" s="52"/>
      <c r="I25" s="71"/>
      <c r="J25" s="71"/>
      <c r="K25" s="71"/>
      <c r="L25" s="71"/>
      <c r="M25" s="71"/>
      <c r="N25" s="73"/>
      <c r="O25" s="71"/>
      <c r="P25" s="73"/>
      <c r="Q25" s="102"/>
      <c r="R25" s="75"/>
      <c r="S25" s="75"/>
      <c r="T25" s="103"/>
      <c r="U25" s="105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" t="s">
        <v>59</v>
      </c>
      <c r="B26" s="6"/>
      <c r="C26" s="53">
        <f>SUM(C8:C25)</f>
        <v>2576000</v>
      </c>
      <c r="D26" s="54">
        <f>SUM(D8:D25)</f>
        <v>0</v>
      </c>
      <c r="E26" s="55"/>
      <c r="F26" s="55"/>
      <c r="G26" s="55"/>
      <c r="H26" s="53" t="s">
        <v>60</v>
      </c>
      <c r="I26" s="66">
        <f>SUM(I8:I25)</f>
        <v>67600</v>
      </c>
      <c r="J26" s="55"/>
      <c r="K26" s="66">
        <f>SUM(K8:K18)</f>
        <v>61474.6</v>
      </c>
      <c r="L26" s="66"/>
      <c r="M26" s="66">
        <f>SUM(M8:M25)</f>
        <v>1000</v>
      </c>
      <c r="N26" s="53" t="s">
        <v>60</v>
      </c>
      <c r="O26" s="66">
        <f>SUM(O8:O25)</f>
        <v>0</v>
      </c>
      <c r="P26" s="53" t="s">
        <v>60</v>
      </c>
      <c r="Q26" s="53" t="s">
        <v>60</v>
      </c>
      <c r="R26" s="53"/>
      <c r="S26" s="53"/>
      <c r="T26" s="66">
        <f>SUM(T8:T25)</f>
        <v>2445925.4</v>
      </c>
      <c r="U26" s="106">
        <f>D26+C26-T26-I26-K26-M26-O26</f>
        <v>8.73114913702011e-11</v>
      </c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 t="s">
        <v>61</v>
      </c>
      <c r="B27" s="56"/>
      <c r="C27" s="56" t="s">
        <v>62</v>
      </c>
      <c r="D27" s="56"/>
      <c r="E27" s="56"/>
      <c r="F27" s="57">
        <f>O27</f>
        <v>1204935.4</v>
      </c>
      <c r="G27" s="58"/>
      <c r="H27" s="59" t="s">
        <v>63</v>
      </c>
      <c r="I27" s="76"/>
      <c r="J27" s="76"/>
      <c r="K27" s="76"/>
      <c r="L27" s="76"/>
      <c r="M27" s="77"/>
      <c r="N27" s="56" t="s">
        <v>64</v>
      </c>
      <c r="O27" s="78">
        <f>T13+T14</f>
        <v>1204935.4</v>
      </c>
      <c r="P27" s="79"/>
      <c r="Q27" s="79"/>
      <c r="R27" s="79"/>
      <c r="S27" s="79"/>
      <c r="T27" s="79"/>
      <c r="U27" s="107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56"/>
      <c r="B28" s="56"/>
      <c r="C28" s="56" t="s">
        <v>65</v>
      </c>
      <c r="D28" s="56"/>
      <c r="E28" s="56"/>
      <c r="F28" s="57">
        <v>0</v>
      </c>
      <c r="G28" s="58"/>
      <c r="H28" s="60"/>
      <c r="I28" s="80"/>
      <c r="J28" s="80"/>
      <c r="K28" s="80"/>
      <c r="L28" s="80"/>
      <c r="M28" s="81"/>
      <c r="N28" s="56" t="s">
        <v>66</v>
      </c>
      <c r="O28" s="82">
        <f>O27</f>
        <v>1204935.4</v>
      </c>
      <c r="P28" s="83"/>
      <c r="Q28" s="83"/>
      <c r="R28" s="83"/>
      <c r="S28" s="83"/>
      <c r="T28" s="83"/>
      <c r="U28" s="108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61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6:B26"/>
    <mergeCell ref="C27:E27"/>
    <mergeCell ref="F27:G27"/>
    <mergeCell ref="O27:U27"/>
    <mergeCell ref="C28:E28"/>
    <mergeCell ref="F28:G28"/>
    <mergeCell ref="O28:U28"/>
    <mergeCell ref="A5:A7"/>
    <mergeCell ref="T5:T7"/>
    <mergeCell ref="U5:U7"/>
    <mergeCell ref="A27:B28"/>
    <mergeCell ref="H27:M28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abSelected="1" topLeftCell="A4" workbookViewId="0">
      <selection activeCell="D16" sqref="D1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7.75" style="1" customWidth="1"/>
    <col min="12" max="12" width="11.5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6.62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7"/>
      <c r="O2" s="63" t="s">
        <v>4</v>
      </c>
      <c r="P2" s="63"/>
      <c r="Q2" s="84">
        <v>12922</v>
      </c>
      <c r="R2" s="64" t="s">
        <v>5</v>
      </c>
      <c r="S2" s="64"/>
      <c r="T2" s="85" t="s">
        <v>6</v>
      </c>
      <c r="U2" s="85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3380000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74</v>
      </c>
      <c r="K3" s="20"/>
      <c r="L3" s="20"/>
      <c r="M3" s="20"/>
      <c r="N3" s="20"/>
      <c r="O3" s="6" t="s">
        <v>12</v>
      </c>
      <c r="P3" s="6"/>
      <c r="Q3" s="20" t="s">
        <v>13</v>
      </c>
      <c r="R3" s="86" t="s">
        <v>14</v>
      </c>
      <c r="S3" s="87"/>
      <c r="T3" s="88" t="s">
        <v>15</v>
      </c>
      <c r="U3" s="88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3380000</v>
      </c>
      <c r="D4" s="9"/>
      <c r="E4" s="9"/>
      <c r="F4" s="9" t="s">
        <v>17</v>
      </c>
      <c r="G4" s="11"/>
      <c r="H4" s="6" t="s">
        <v>18</v>
      </c>
      <c r="I4" s="6"/>
      <c r="J4" s="20" t="s">
        <v>19</v>
      </c>
      <c r="K4" s="20"/>
      <c r="L4" s="20"/>
      <c r="M4" s="20"/>
      <c r="N4" s="20"/>
      <c r="O4" s="6" t="s">
        <v>20</v>
      </c>
      <c r="P4" s="6"/>
      <c r="Q4" s="65" t="s">
        <v>21</v>
      </c>
      <c r="R4" s="9" t="s">
        <v>22</v>
      </c>
      <c r="S4" s="65" t="s">
        <v>23</v>
      </c>
      <c r="T4" s="89" t="s">
        <v>24</v>
      </c>
      <c r="U4" s="90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91" t="s">
        <v>31</v>
      </c>
      <c r="R5" s="92"/>
      <c r="S5" s="92"/>
      <c r="T5" s="89" t="s">
        <v>32</v>
      </c>
      <c r="U5" s="93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94" t="s">
        <v>39</v>
      </c>
      <c r="R6" s="95"/>
      <c r="S6" s="95"/>
      <c r="T6" s="89"/>
      <c r="U6" s="93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64" t="s">
        <v>47</v>
      </c>
      <c r="L7" s="64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9"/>
      <c r="U7" s="93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44103</v>
      </c>
      <c r="C8" s="22">
        <v>676000</v>
      </c>
      <c r="D8" s="23"/>
      <c r="E8" s="24" t="s">
        <v>52</v>
      </c>
      <c r="F8" s="25" t="s">
        <v>53</v>
      </c>
      <c r="G8" s="23"/>
      <c r="H8" s="26">
        <v>0.02</v>
      </c>
      <c r="I8" s="23">
        <f>C8*H8</f>
        <v>13520</v>
      </c>
      <c r="J8" s="44"/>
      <c r="K8" s="20">
        <f>202.8+6760</f>
        <v>6962.8</v>
      </c>
      <c r="L8" s="20" t="s">
        <v>54</v>
      </c>
      <c r="M8" s="23">
        <v>100</v>
      </c>
      <c r="N8" s="65" t="s">
        <v>55</v>
      </c>
      <c r="O8" s="66">
        <v>2548.5</v>
      </c>
      <c r="P8" s="9" t="s">
        <v>56</v>
      </c>
      <c r="Q8" s="96" t="s">
        <v>57</v>
      </c>
      <c r="R8" s="9">
        <v>1450064</v>
      </c>
      <c r="S8" s="9">
        <v>629160</v>
      </c>
      <c r="T8" s="97">
        <v>629160</v>
      </c>
      <c r="U8" s="72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8"/>
      <c r="E9" s="24"/>
      <c r="F9" s="24"/>
      <c r="G9" s="29"/>
      <c r="H9" s="26"/>
      <c r="I9" s="23"/>
      <c r="J9" s="44"/>
      <c r="K9" s="67"/>
      <c r="L9" s="67"/>
      <c r="M9" s="23">
        <v>500</v>
      </c>
      <c r="N9" s="65" t="s">
        <v>58</v>
      </c>
      <c r="O9" s="66"/>
      <c r="P9" s="9"/>
      <c r="Q9" s="96"/>
      <c r="R9" s="9"/>
      <c r="S9" s="9"/>
      <c r="T9" s="97"/>
      <c r="U9" s="67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2</v>
      </c>
      <c r="B10" s="21">
        <v>44161</v>
      </c>
      <c r="C10" s="22"/>
      <c r="D10" s="28"/>
      <c r="E10" s="24"/>
      <c r="F10" s="24"/>
      <c r="G10" s="29"/>
      <c r="H10" s="26"/>
      <c r="I10" s="23"/>
      <c r="J10" s="30"/>
      <c r="K10" s="20"/>
      <c r="L10" s="20"/>
      <c r="M10" s="23">
        <v>50</v>
      </c>
      <c r="N10" s="65" t="s">
        <v>55</v>
      </c>
      <c r="O10" s="66"/>
      <c r="P10" s="9"/>
      <c r="Q10" s="96" t="s">
        <v>67</v>
      </c>
      <c r="R10" s="9"/>
      <c r="S10" s="9"/>
      <c r="T10" s="97">
        <v>10795.72</v>
      </c>
      <c r="U10" s="67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9" customHeight="1" spans="1:16384">
      <c r="A11" s="20">
        <v>3</v>
      </c>
      <c r="B11" s="21">
        <v>44176</v>
      </c>
      <c r="C11" s="27">
        <v>1000000</v>
      </c>
      <c r="D11" s="28"/>
      <c r="E11" s="24" t="s">
        <v>52</v>
      </c>
      <c r="F11" s="25" t="s">
        <v>53</v>
      </c>
      <c r="G11" s="30"/>
      <c r="H11" s="26">
        <v>0.02</v>
      </c>
      <c r="I11" s="23">
        <v>20000</v>
      </c>
      <c r="J11" s="44"/>
      <c r="K11" s="20"/>
      <c r="L11" s="20" t="s">
        <v>68</v>
      </c>
      <c r="M11" s="23">
        <v>150</v>
      </c>
      <c r="N11" s="65" t="s">
        <v>55</v>
      </c>
      <c r="O11" s="68"/>
      <c r="P11" s="69"/>
      <c r="Q11" s="96" t="s">
        <v>67</v>
      </c>
      <c r="R11" s="9"/>
      <c r="S11" s="9"/>
      <c r="T11" s="97">
        <v>1034.28</v>
      </c>
      <c r="U11" s="67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6" customHeight="1" spans="1:16384">
      <c r="A12" s="20"/>
      <c r="B12" s="21"/>
      <c r="C12" s="22"/>
      <c r="D12" s="28"/>
      <c r="E12" s="25"/>
      <c r="F12" s="24"/>
      <c r="G12" s="30"/>
      <c r="H12" s="26"/>
      <c r="I12" s="23"/>
      <c r="J12" s="30"/>
      <c r="K12" s="20"/>
      <c r="L12" s="20"/>
      <c r="M12" s="23"/>
      <c r="N12" s="65"/>
      <c r="O12" s="66"/>
      <c r="P12" s="9"/>
      <c r="Q12" s="96" t="s">
        <v>57</v>
      </c>
      <c r="R12" s="9">
        <v>1450064</v>
      </c>
      <c r="S12" s="9"/>
      <c r="T12" s="97">
        <v>600000</v>
      </c>
      <c r="U12" s="67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3" customHeight="1" spans="1:16384">
      <c r="A13" s="20">
        <v>4</v>
      </c>
      <c r="B13" s="21">
        <v>44222</v>
      </c>
      <c r="C13" s="22">
        <v>900000</v>
      </c>
      <c r="D13" s="28"/>
      <c r="E13" s="24" t="s">
        <v>52</v>
      </c>
      <c r="F13" s="25" t="s">
        <v>53</v>
      </c>
      <c r="G13" s="30"/>
      <c r="H13" s="26">
        <v>0.02</v>
      </c>
      <c r="I13" s="23">
        <v>34080</v>
      </c>
      <c r="J13" s="44" t="s">
        <v>69</v>
      </c>
      <c r="K13" s="67">
        <v>54511.8</v>
      </c>
      <c r="L13" s="67"/>
      <c r="M13" s="23">
        <v>200</v>
      </c>
      <c r="N13" s="65" t="s">
        <v>55</v>
      </c>
      <c r="O13" s="70">
        <v>-2548.5</v>
      </c>
      <c r="P13" s="65" t="s">
        <v>70</v>
      </c>
      <c r="Q13" s="96" t="s">
        <v>71</v>
      </c>
      <c r="R13" s="9">
        <v>818928</v>
      </c>
      <c r="S13" s="9"/>
      <c r="T13" s="97">
        <v>600000</v>
      </c>
      <c r="U13" s="67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4" customHeight="1" spans="1:16384">
      <c r="A14" s="20"/>
      <c r="B14" s="31"/>
      <c r="C14" s="22"/>
      <c r="D14" s="28"/>
      <c r="E14" s="24"/>
      <c r="F14" s="24"/>
      <c r="G14" s="30"/>
      <c r="H14" s="26"/>
      <c r="I14" s="23"/>
      <c r="J14" s="30"/>
      <c r="K14" s="20">
        <v>10444.2</v>
      </c>
      <c r="L14" s="20" t="s">
        <v>72</v>
      </c>
      <c r="M14" s="23"/>
      <c r="N14" s="65"/>
      <c r="O14" s="66"/>
      <c r="P14" s="9"/>
      <c r="Q14" s="98" t="s">
        <v>75</v>
      </c>
      <c r="R14" s="9">
        <v>932000</v>
      </c>
      <c r="S14" s="9"/>
      <c r="T14" s="97">
        <v>604935.4</v>
      </c>
      <c r="U14" s="99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20"/>
      <c r="B15" s="31"/>
      <c r="C15" s="22"/>
      <c r="D15" s="28"/>
      <c r="E15" s="24"/>
      <c r="F15" s="24"/>
      <c r="G15" s="30"/>
      <c r="H15" s="26"/>
      <c r="I15" s="23"/>
      <c r="J15" s="30"/>
      <c r="K15" s="20">
        <v>-10444.2</v>
      </c>
      <c r="L15" s="20"/>
      <c r="M15" s="23"/>
      <c r="N15" s="65"/>
      <c r="O15" s="66"/>
      <c r="P15" s="9"/>
      <c r="Q15" s="98"/>
      <c r="R15" s="9"/>
      <c r="S15" s="9"/>
      <c r="T15" s="97"/>
      <c r="U15" s="99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32">
        <v>5</v>
      </c>
      <c r="B16" s="33">
        <v>44312</v>
      </c>
      <c r="C16" s="34">
        <v>702600</v>
      </c>
      <c r="D16" s="35"/>
      <c r="E16" s="36"/>
      <c r="F16" s="36"/>
      <c r="G16" s="37"/>
      <c r="H16" s="38"/>
      <c r="I16" s="71">
        <v>0</v>
      </c>
      <c r="J16" s="37"/>
      <c r="K16" s="72">
        <v>0</v>
      </c>
      <c r="L16" s="72"/>
      <c r="M16" s="71">
        <v>300</v>
      </c>
      <c r="N16" s="73" t="s">
        <v>55</v>
      </c>
      <c r="O16" s="74"/>
      <c r="P16" s="75"/>
      <c r="Q16" s="100" t="s">
        <v>75</v>
      </c>
      <c r="R16" s="75">
        <v>932000</v>
      </c>
      <c r="S16" s="75">
        <v>931700</v>
      </c>
      <c r="T16" s="101">
        <v>326764.6</v>
      </c>
      <c r="U16" s="99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5" customHeight="1" spans="1:16384">
      <c r="A17" s="32"/>
      <c r="B17" s="39"/>
      <c r="C17" s="34"/>
      <c r="D17" s="40"/>
      <c r="E17" s="36"/>
      <c r="F17" s="36"/>
      <c r="G17" s="41"/>
      <c r="H17" s="38"/>
      <c r="I17" s="71"/>
      <c r="J17" s="71"/>
      <c r="K17" s="32"/>
      <c r="L17" s="32"/>
      <c r="M17" s="71">
        <v>50</v>
      </c>
      <c r="N17" s="73" t="s">
        <v>55</v>
      </c>
      <c r="O17" s="71"/>
      <c r="P17" s="73"/>
      <c r="Q17" s="102" t="s">
        <v>57</v>
      </c>
      <c r="R17" s="75">
        <v>1450064</v>
      </c>
      <c r="S17" s="75">
        <v>1450064</v>
      </c>
      <c r="T17" s="103">
        <v>148400.8</v>
      </c>
      <c r="U17" s="99"/>
      <c r="W17" s="1">
        <f>S17-T17-T12-T8</f>
        <v>72503.2</v>
      </c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20"/>
      <c r="B18" s="42"/>
      <c r="C18" s="22"/>
      <c r="D18" s="43"/>
      <c r="E18" s="44"/>
      <c r="F18" s="45"/>
      <c r="G18" s="46"/>
      <c r="H18" s="47"/>
      <c r="I18" s="23"/>
      <c r="J18" s="23"/>
      <c r="K18" s="23"/>
      <c r="L18" s="23"/>
      <c r="M18" s="23"/>
      <c r="N18" s="65"/>
      <c r="O18" s="23"/>
      <c r="P18" s="65"/>
      <c r="Q18" s="102" t="s">
        <v>71</v>
      </c>
      <c r="R18" s="75">
        <v>818928</v>
      </c>
      <c r="S18" s="75">
        <v>818928</v>
      </c>
      <c r="T18" s="103">
        <v>177981.6</v>
      </c>
      <c r="U18" s="99"/>
      <c r="W18" s="1">
        <f>S18-T18-T13</f>
        <v>40946.4</v>
      </c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4" customHeight="1" spans="1:16384">
      <c r="A19" s="20"/>
      <c r="B19" s="42"/>
      <c r="C19" s="22"/>
      <c r="D19" s="43"/>
      <c r="E19" s="24"/>
      <c r="F19" s="24"/>
      <c r="G19" s="46"/>
      <c r="H19" s="48"/>
      <c r="I19" s="23"/>
      <c r="J19" s="23"/>
      <c r="K19" s="44"/>
      <c r="L19" s="44"/>
      <c r="M19" s="23"/>
      <c r="N19" s="65"/>
      <c r="O19" s="23"/>
      <c r="P19" s="65"/>
      <c r="Q19" s="102" t="s">
        <v>76</v>
      </c>
      <c r="R19" s="75"/>
      <c r="S19" s="75"/>
      <c r="T19" s="103">
        <v>36953.4</v>
      </c>
      <c r="U19" s="99"/>
      <c r="W19" s="1">
        <f>W17+W18</f>
        <v>113449.6</v>
      </c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2"/>
      <c r="C20" s="49"/>
      <c r="D20" s="43"/>
      <c r="E20" s="44"/>
      <c r="F20" s="45"/>
      <c r="G20" s="46"/>
      <c r="H20" s="47"/>
      <c r="I20" s="23"/>
      <c r="J20" s="23"/>
      <c r="K20" s="23"/>
      <c r="L20" s="23"/>
      <c r="M20" s="23"/>
      <c r="N20" s="65"/>
      <c r="O20" s="23"/>
      <c r="P20" s="65"/>
      <c r="Q20" s="98"/>
      <c r="R20" s="9"/>
      <c r="S20" s="9"/>
      <c r="T20" s="104"/>
      <c r="U20" s="105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2"/>
      <c r="C21" s="22"/>
      <c r="D21" s="43"/>
      <c r="E21" s="24"/>
      <c r="F21" s="24"/>
      <c r="G21" s="46"/>
      <c r="H21" s="48"/>
      <c r="I21" s="23"/>
      <c r="J21" s="23"/>
      <c r="K21" s="23"/>
      <c r="L21" s="23"/>
      <c r="M21" s="23"/>
      <c r="N21" s="65"/>
      <c r="O21" s="23"/>
      <c r="P21" s="65"/>
      <c r="Q21" s="98"/>
      <c r="R21" s="9"/>
      <c r="S21" s="9"/>
      <c r="T21" s="104"/>
      <c r="U21" s="105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20"/>
      <c r="B22" s="42"/>
      <c r="C22" s="22"/>
      <c r="D22" s="43"/>
      <c r="E22" s="24"/>
      <c r="F22" s="24"/>
      <c r="G22" s="46"/>
      <c r="H22" s="48"/>
      <c r="I22" s="23"/>
      <c r="J22" s="23"/>
      <c r="K22" s="23"/>
      <c r="L22" s="23"/>
      <c r="M22" s="23"/>
      <c r="N22" s="65"/>
      <c r="O22" s="23"/>
      <c r="P22" s="65"/>
      <c r="Q22" s="98"/>
      <c r="R22" s="9"/>
      <c r="S22" s="9"/>
      <c r="T22" s="104"/>
      <c r="U22" s="105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2"/>
      <c r="B23" s="50"/>
      <c r="C23" s="34"/>
      <c r="D23" s="40"/>
      <c r="E23" s="36"/>
      <c r="F23" s="36"/>
      <c r="G23" s="51"/>
      <c r="H23" s="52"/>
      <c r="I23" s="71"/>
      <c r="J23" s="71"/>
      <c r="K23" s="71"/>
      <c r="L23" s="71"/>
      <c r="M23" s="71"/>
      <c r="N23" s="73"/>
      <c r="O23" s="71"/>
      <c r="P23" s="73"/>
      <c r="Q23" s="102"/>
      <c r="R23" s="75"/>
      <c r="S23" s="75"/>
      <c r="T23" s="103"/>
      <c r="U23" s="105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2"/>
      <c r="B24" s="50"/>
      <c r="C24" s="34"/>
      <c r="D24" s="40"/>
      <c r="E24" s="36"/>
      <c r="F24" s="36"/>
      <c r="G24" s="51"/>
      <c r="H24" s="52"/>
      <c r="I24" s="71"/>
      <c r="J24" s="71"/>
      <c r="K24" s="71"/>
      <c r="L24" s="71"/>
      <c r="M24" s="71"/>
      <c r="N24" s="73"/>
      <c r="O24" s="71"/>
      <c r="P24" s="73"/>
      <c r="Q24" s="102"/>
      <c r="R24" s="75"/>
      <c r="S24" s="75"/>
      <c r="T24" s="103"/>
      <c r="U24" s="105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" customHeight="1" spans="1:16384">
      <c r="A25" s="32"/>
      <c r="B25" s="50"/>
      <c r="C25" s="34"/>
      <c r="D25" s="40"/>
      <c r="E25" s="36"/>
      <c r="F25" s="36"/>
      <c r="G25" s="51"/>
      <c r="H25" s="52"/>
      <c r="I25" s="71"/>
      <c r="J25" s="71"/>
      <c r="K25" s="71"/>
      <c r="L25" s="71"/>
      <c r="M25" s="71"/>
      <c r="N25" s="73"/>
      <c r="O25" s="71"/>
      <c r="P25" s="73"/>
      <c r="Q25" s="102"/>
      <c r="R25" s="75"/>
      <c r="S25" s="75"/>
      <c r="T25" s="103"/>
      <c r="U25" s="105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" t="s">
        <v>59</v>
      </c>
      <c r="B26" s="6"/>
      <c r="C26" s="53">
        <f>SUM(C8:C25)</f>
        <v>3278600</v>
      </c>
      <c r="D26" s="54">
        <f>SUM(D8:D25)</f>
        <v>0</v>
      </c>
      <c r="E26" s="55"/>
      <c r="F26" s="55"/>
      <c r="G26" s="55"/>
      <c r="H26" s="53" t="s">
        <v>60</v>
      </c>
      <c r="I26" s="66">
        <f>SUM(I8:I25)</f>
        <v>67600</v>
      </c>
      <c r="J26" s="55"/>
      <c r="K26" s="66">
        <f>SUM(K8:K18)</f>
        <v>61474.6</v>
      </c>
      <c r="L26" s="66"/>
      <c r="M26" s="66">
        <f>SUM(M8:M25)</f>
        <v>1350</v>
      </c>
      <c r="N26" s="53" t="s">
        <v>60</v>
      </c>
      <c r="O26" s="66">
        <f>SUM(O8:O25)</f>
        <v>0</v>
      </c>
      <c r="P26" s="53" t="s">
        <v>60</v>
      </c>
      <c r="Q26" s="53" t="s">
        <v>60</v>
      </c>
      <c r="R26" s="53"/>
      <c r="S26" s="53"/>
      <c r="T26" s="66">
        <f>SUM(T8:T25)</f>
        <v>3136025.8</v>
      </c>
      <c r="U26" s="106">
        <f>D26+C26-T26-I26-K26-M26-O26</f>
        <v>12149.6000000002</v>
      </c>
      <c r="W26" s="1">
        <f>W19+J32</f>
        <v>12049.6</v>
      </c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 t="s">
        <v>61</v>
      </c>
      <c r="B27" s="56"/>
      <c r="C27" s="56" t="s">
        <v>62</v>
      </c>
      <c r="D27" s="56"/>
      <c r="E27" s="56"/>
      <c r="F27" s="57">
        <f>O27</f>
        <v>702300</v>
      </c>
      <c r="G27" s="58"/>
      <c r="H27" s="59" t="s">
        <v>63</v>
      </c>
      <c r="I27" s="76"/>
      <c r="J27" s="76"/>
      <c r="K27" s="76"/>
      <c r="L27" s="76"/>
      <c r="M27" s="77"/>
      <c r="N27" s="56" t="s">
        <v>64</v>
      </c>
      <c r="O27" s="78">
        <v>702300</v>
      </c>
      <c r="P27" s="79"/>
      <c r="Q27" s="79"/>
      <c r="R27" s="79"/>
      <c r="S27" s="79"/>
      <c r="T27" s="79"/>
      <c r="U27" s="107"/>
      <c r="W27" s="1">
        <v>12149.6</v>
      </c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ht="30" customHeight="1" spans="1:16384">
      <c r="A28" s="56"/>
      <c r="B28" s="56"/>
      <c r="C28" s="56" t="s">
        <v>65</v>
      </c>
      <c r="D28" s="56"/>
      <c r="E28" s="56"/>
      <c r="F28" s="57">
        <v>0</v>
      </c>
      <c r="G28" s="58"/>
      <c r="H28" s="60"/>
      <c r="I28" s="80"/>
      <c r="J28" s="80"/>
      <c r="K28" s="80"/>
      <c r="L28" s="80"/>
      <c r="M28" s="81"/>
      <c r="N28" s="56" t="s">
        <v>66</v>
      </c>
      <c r="O28" s="82">
        <f>O27</f>
        <v>702300</v>
      </c>
      <c r="P28" s="83"/>
      <c r="Q28" s="83"/>
      <c r="R28" s="83"/>
      <c r="S28" s="83"/>
      <c r="T28" s="83"/>
      <c r="U28" s="108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>
        <f>C26/C4</f>
        <v>0.97</v>
      </c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>
        <f>C26-C4</f>
        <v>-101400</v>
      </c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2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61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6:B26"/>
    <mergeCell ref="C27:E27"/>
    <mergeCell ref="F27:G27"/>
    <mergeCell ref="O27:U27"/>
    <mergeCell ref="C28:E28"/>
    <mergeCell ref="F28:G28"/>
    <mergeCell ref="O28:U28"/>
    <mergeCell ref="A5:A7"/>
    <mergeCell ref="T5:T7"/>
    <mergeCell ref="U5:U7"/>
    <mergeCell ref="A27:B28"/>
    <mergeCell ref="H27:M28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1-1</vt:lpstr>
      <vt:lpstr>1-2</vt:lpstr>
      <vt:lpstr>2-1</vt:lpstr>
      <vt:lpstr>3-1</vt:lpstr>
      <vt:lpstr>4-1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2021-05-07T07:53:57Z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7900702DAD13465CAFCB1A1CFFC2D735</vt:lpwstr>
  </property>
</Properties>
</file>