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2780" firstSheet="3" activeTab="17"/>
  </bookViews>
  <sheets>
    <sheet name="第1次" sheetId="1" r:id="rId1"/>
    <sheet name="第一次-1" sheetId="2" r:id="rId2"/>
    <sheet name="第二次" sheetId="3" r:id="rId3"/>
    <sheet name="2-1" sheetId="4" r:id="rId4"/>
    <sheet name="第三次" sheetId="5" r:id="rId5"/>
    <sheet name="第四次" sheetId="6" r:id="rId6"/>
    <sheet name="4-2" sheetId="7" r:id="rId7"/>
    <sheet name="4-3" sheetId="8" r:id="rId8"/>
    <sheet name="4-4" sheetId="9" r:id="rId9"/>
    <sheet name="第五次" sheetId="10" r:id="rId10"/>
    <sheet name="5-2" sheetId="11" r:id="rId11"/>
    <sheet name="5-3" sheetId="12" r:id="rId12"/>
    <sheet name="第六次" sheetId="13" r:id="rId13"/>
    <sheet name="6-2" sheetId="14" r:id="rId14"/>
    <sheet name="第七次" sheetId="15" r:id="rId15"/>
    <sheet name="第八次" sheetId="16" r:id="rId16"/>
    <sheet name="8-2" sheetId="17" r:id="rId17"/>
    <sheet name="9-1" sheetId="18" r:id="rId18"/>
  </sheets>
  <definedNames>
    <definedName name="_xlnm._FilterDatabase" localSheetId="9" hidden="1">第五次!$7:$42</definedName>
    <definedName name="_xlnm._FilterDatabase" localSheetId="14" hidden="1">第七次!$7:$52</definedName>
    <definedName name="_xlnm._FilterDatabase" localSheetId="16" hidden="1">'8-2'!$7:$62</definedName>
    <definedName name="_xlnm._FilterDatabase" localSheetId="17" hidden="1">'9-1'!$7:$56</definedName>
  </definedNames>
  <calcPr calcId="144525"/>
</workbook>
</file>

<file path=xl/sharedStrings.xml><?xml version="1.0" encoding="utf-8"?>
<sst xmlns="http://schemas.openxmlformats.org/spreadsheetml/2006/main" count="2714" uniqueCount="126">
  <si>
    <t xml:space="preserve">工程款支付证书 </t>
  </si>
  <si>
    <t>工程名称</t>
  </si>
  <si>
    <t>临泉县2019年农村公路二期建设项目（X106（张新至陶老）、X110（谢马路）县乡道路改建工程）施工项目二标段</t>
  </si>
  <si>
    <t>建设单位</t>
  </si>
  <si>
    <t>临泉县重点工程建设服务中心</t>
  </si>
  <si>
    <t>ERP编号</t>
  </si>
  <si>
    <t>档案编号</t>
  </si>
  <si>
    <t>2019027</t>
  </si>
  <si>
    <t>合同金额</t>
  </si>
  <si>
    <t>中标时间</t>
  </si>
  <si>
    <t>已提供工程资料</t>
  </si>
  <si>
    <t>中标书、施工合同原件、投资协议</t>
  </si>
  <si>
    <t>保存地址</t>
  </si>
  <si>
    <t>合肥</t>
  </si>
  <si>
    <t>责任单位</t>
  </si>
  <si>
    <t>第十大区安徽省</t>
  </si>
  <si>
    <t>决算金额</t>
  </si>
  <si>
    <t>决算时间</t>
  </si>
  <si>
    <t>项目部印章</t>
  </si>
  <si>
    <t>无</t>
  </si>
  <si>
    <t>施工人</t>
  </si>
  <si>
    <t>李玉龙13956759501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</si>
  <si>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</si>
  <si>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</si>
  <si>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</si>
  <si>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</si>
  <si>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</si>
  <si>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</si>
  <si>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</si>
  <si>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</si>
  <si>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</si>
  <si>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</si>
  <si>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</si>
  <si>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</si>
  <si>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</si>
  <si>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</si>
  <si>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</si>
  <si>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</si>
  <si>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</si>
  <si>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</si>
  <si>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</si>
  <si>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</si>
  <si>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</si>
  <si>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</si>
  <si>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</si>
  <si>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</si>
  <si>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</si>
  <si>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</si>
  <si>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</si>
  <si>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</si>
  <si>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</si>
  <si>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</si>
  <si>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</si>
  <si>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临泉县王志文建材有限公司-钢筋款
开户行：建设银行临泉光明路支行
账号：34050171120500000358</t>
  </si>
  <si>
    <t>安徽苑元汇建筑工程有限公司-水泥款
开户行：中国银行阜阳莲池支行
账号：175253286664</t>
  </si>
  <si>
    <t>安徽诚谊建设工程有限公司-水泥款
开户行：中国建设银行股份有限公司临泉光明路支行
账号：34050171120500000139</t>
  </si>
  <si>
    <t>中国太平洋人寿保险股份有限公司阜阳中心支公司-意外险
开户行：颍泉支行（农业银行）
账号：12011001040010527</t>
  </si>
  <si>
    <t>安徽省建筑工程质量第二监督检测站阜阳分站-橡胶支座检测
开户行：工商银行阜阳颍州支行
账号：1311036109200078425</t>
  </si>
  <si>
    <t>中行</t>
  </si>
  <si>
    <t>建造师占用费11*1500，2019-11-26外经证500元</t>
  </si>
  <si>
    <t>暂扣企税</t>
  </si>
  <si>
    <t>转账费</t>
  </si>
  <si>
    <t>退李玉龙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</si>
  <si>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</si>
  <si>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</si>
  <si>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</si>
  <si>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</si>
  <si>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</si>
  <si>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</si>
  <si>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</si>
  <si>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</si>
  <si>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壹佰叁拾柒万柒仟玖佰玖拾伍元整</t>
  </si>
  <si>
    <t>5206 8432 3131 0000 02</t>
  </si>
  <si>
    <t>周转金转账费待下次工程款来了一起补扣，共1000元</t>
  </si>
  <si>
    <t>安徽仲泽恒建设工程有限公司-路面分包
开户行：建设银行临泉光明路支行
账号：3405 0171 1205 0000 0324</t>
  </si>
  <si>
    <t>肆拾万元整</t>
  </si>
  <si>
    <t>此次印章费2020.2.11~2020.7.11  1000*5=5000</t>
  </si>
  <si>
    <t>退暂扣企税</t>
  </si>
  <si>
    <t>安徽智宏建设投资有限公司-劳务
开户行：徽商银行合肥包河工业园支行
账号：223021658001000002</t>
  </si>
  <si>
    <t>转账费100待下次工程款到再扣除</t>
  </si>
  <si>
    <t>临泉县奇玉建材经销部-生石灰
开户行：建行临泉光明路支行
账号：3405 0171 1205 0000 0608</t>
  </si>
  <si>
    <t>伍拾万元整</t>
  </si>
  <si>
    <t>柒拾万元整</t>
  </si>
  <si>
    <t>中行蜀山支行</t>
  </si>
  <si>
    <t>175 257 190 682</t>
  </si>
  <si>
    <t>李玉龙建行合肥高新开发区支行</t>
  </si>
  <si>
    <t>6236 6816 3000 0011 779</t>
  </si>
  <si>
    <t>贰佰壹拾陆万贰仟柒佰元整</t>
  </si>
  <si>
    <t>壹佰玖拾肆万捌仟肆佰伍拾元整</t>
  </si>
  <si>
    <t>第15、16次转账费200下次扣除</t>
  </si>
  <si>
    <t>壹佰万元整</t>
  </si>
  <si>
    <t>第15、16、20次转账费200下次扣除</t>
  </si>
  <si>
    <t>第15、16、20、21次转账费200下次扣除</t>
  </si>
  <si>
    <t>冠县通路交通设施有限公司-护栏
开户行：农业银行冠县清泉支行
账号：1582 1801 0400 0910 0</t>
  </si>
  <si>
    <t>壹拾万元整</t>
  </si>
  <si>
    <t>第15、16次转账费下次扣除</t>
  </si>
  <si>
    <t>第15、16、20次转账费下次扣除</t>
  </si>
  <si>
    <t>第15、16、20、21次转账费下次扣除</t>
  </si>
  <si>
    <t>转账费（补扣第15、16、20、21次转账费）</t>
  </si>
  <si>
    <t>安徽立质工程试验检测有限公司-检测
开户行：交通银行股份有限公司合肥北京路支行
账号：3413 3500 0018 8800 1853 6</t>
  </si>
  <si>
    <t>叁佰贰拾贰万玖仟贰佰元整</t>
  </si>
  <si>
    <t>第23次转账费下次扣除</t>
  </si>
  <si>
    <t>贰拾贰万元整</t>
  </si>
  <si>
    <t>第24次转账费下次扣除</t>
  </si>
  <si>
    <t>临泉县振通建材有限公司-护坡砖
开户行：建行临泉鲷阳路支行
账号：3405 0171 1201 0000 0061</t>
  </si>
  <si>
    <t>陆万捌仟柒佰柒拾伍元整</t>
  </si>
  <si>
    <t>扣除全部管理费</t>
  </si>
  <si>
    <t>补扣23，24次转账费</t>
  </si>
  <si>
    <t>企税</t>
  </si>
  <si>
    <t>玖拾柒万肆仟肆佰捌拾贰元整</t>
  </si>
  <si>
    <t>第26次转账费下次扣除</t>
  </si>
  <si>
    <t>已收齐</t>
  </si>
  <si>
    <t>26次转账费下次扣</t>
  </si>
  <si>
    <t>临泉县军伟交通安全设施有限公司-护栏
开户行：建设银行临泉光明路支行
账号：3405 0171 1205 0000 0102</t>
  </si>
  <si>
    <t>临泉县城关镇三合制管厂-管涵
开户行：建设银行临泉支行
账号：3400 1711 2080 5301 1138</t>
  </si>
  <si>
    <t>中行庐江支行</t>
  </si>
  <si>
    <t>175 202 745 165</t>
  </si>
  <si>
    <t>沈丘县华俊再生资源有限公司-砂石
开户行：农业银行沈丘县产业集聚区分理处
账号：1657 8001 0400 0432 7</t>
  </si>
  <si>
    <t>第26次转账费</t>
  </si>
  <si>
    <t>安徽隆茂工程材料有限公司-机械
开户行：建设银行临泉支行
账号：3405 0171 1208 0000 0757</t>
  </si>
  <si>
    <t>安徽隆茂工程材料有限公司-钢筋
开户行：建设银行临泉支行
账号：3405 0171 1208 0000 0757</t>
  </si>
  <si>
    <t>临泉县欣苑木制品有限公司-模板
开户行：建设银行临泉支行
账号：3405 0171 1208 0000 0840</t>
  </si>
  <si>
    <t>王小辉-安保
开户行：农行临泉县杨桥分理处
账号：6228 4822 9879 4434 579</t>
  </si>
  <si>
    <t>王飞-砂石（法人户）
开户行：建行临泉光明支行
账号：6217 0017 3000 6493 071</t>
  </si>
  <si>
    <t>安徽春源建设工程有限公司-劳务
开户行：建设银行临泉支行
账号：3405 0171 1208 0000 1141</t>
  </si>
  <si>
    <t>李玉龙-退税
开户行：建行合肥高新开发区支行
账号：6236 6816 3000 3697 806</t>
  </si>
</sst>
</file>

<file path=xl/styles.xml><?xml version="1.0" encoding="utf-8"?>
<styleSheet xmlns="http://schemas.openxmlformats.org/spreadsheetml/2006/main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.00_ "/>
    <numFmt numFmtId="180" formatCode="0_ "/>
    <numFmt numFmtId="181" formatCode="0.0%"/>
    <numFmt numFmtId="182" formatCode="0.00_);[Red]\(0.00\)"/>
    <numFmt numFmtId="183" formatCode="#,##0_ "/>
    <numFmt numFmtId="184" formatCode="[DBNum2][$RMB]General;[Red][DBNum2][$RMB]General"/>
  </numFmts>
  <fonts count="34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1"/>
      <color rgb="FF000000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9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13" applyNumberFormat="0" applyAlignment="0" applyProtection="0">
      <alignment vertical="center"/>
    </xf>
    <xf numFmtId="44" fontId="5" fillId="0" borderId="0">
      <protection locked="0"/>
    </xf>
    <xf numFmtId="41" fontId="13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9" borderId="14" applyNumberFormat="0" applyFon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5" fillId="0" borderId="0">
      <protection locked="0"/>
    </xf>
    <xf numFmtId="0" fontId="24" fillId="0" borderId="15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6" fillId="13" borderId="17" applyNumberFormat="0" applyAlignment="0" applyProtection="0">
      <alignment vertical="center"/>
    </xf>
    <xf numFmtId="0" fontId="27" fillId="13" borderId="13" applyNumberFormat="0" applyAlignment="0" applyProtection="0">
      <alignment vertical="center"/>
    </xf>
    <xf numFmtId="0" fontId="28" fillId="14" borderId="18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3" fillId="0" borderId="0">
      <protection locked="0"/>
    </xf>
  </cellStyleXfs>
  <cellXfs count="115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4" fillId="2" borderId="3" xfId="50" applyFont="1" applyFill="1" applyBorder="1" applyAlignment="1" applyProtection="1">
      <alignment horizontal="center" vertical="center" shrinkToFit="1"/>
    </xf>
    <xf numFmtId="177" fontId="3" fillId="2" borderId="2" xfId="50" applyNumberFormat="1" applyFont="1" applyFill="1" applyBorder="1" applyAlignment="1" applyProtection="1">
      <alignment horizontal="center" vertical="center" wrapText="1"/>
    </xf>
    <xf numFmtId="178" fontId="3" fillId="2" borderId="4" xfId="50" applyNumberFormat="1" applyFont="1" applyFill="1" applyBorder="1" applyAlignment="1" applyProtection="1">
      <alignment horizontal="center" vertical="center" wrapText="1"/>
    </xf>
    <xf numFmtId="177" fontId="1" fillId="2" borderId="4" xfId="50" applyNumberFormat="1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8" fontId="0" fillId="2" borderId="6" xfId="50" applyNumberFormat="1" applyFont="1" applyFill="1" applyBorder="1" applyAlignment="1" applyProtection="1">
      <alignment horizontal="center" vertical="center" shrinkToFit="1"/>
    </xf>
    <xf numFmtId="179" fontId="5" fillId="0" borderId="2" xfId="0" applyNumberFormat="1" applyFont="1" applyFill="1" applyBorder="1" applyAlignment="1">
      <alignment horizontal="center" vertical="center"/>
    </xf>
    <xf numFmtId="179" fontId="5" fillId="0" borderId="2" xfId="0" applyNumberFormat="1" applyFont="1" applyFill="1" applyBorder="1">
      <alignment vertical="center"/>
    </xf>
    <xf numFmtId="180" fontId="5" fillId="0" borderId="2" xfId="0" applyNumberFormat="1" applyFont="1" applyFill="1" applyBorder="1" applyAlignment="1">
      <alignment horizontal="center" vertical="center" wrapText="1"/>
    </xf>
    <xf numFmtId="177" fontId="1" fillId="2" borderId="2" xfId="50" applyNumberFormat="1" applyFont="1" applyFill="1" applyBorder="1" applyAlignment="1" applyProtection="1">
      <alignment horizontal="right" vertical="center" shrinkToFit="1"/>
    </xf>
    <xf numFmtId="181" fontId="1" fillId="2" borderId="2" xfId="19" applyNumberFormat="1" applyFont="1" applyFill="1" applyBorder="1" applyAlignment="1" applyProtection="1">
      <alignment horizontal="center" vertical="center" wrapText="1"/>
    </xf>
    <xf numFmtId="177" fontId="1" fillId="2" borderId="4" xfId="50" applyNumberFormat="1" applyFont="1" applyFill="1" applyBorder="1" applyAlignment="1" applyProtection="1">
      <alignment horizontal="right" vertical="center" shrinkToFit="1"/>
    </xf>
    <xf numFmtId="179" fontId="0" fillId="0" borderId="2" xfId="0" applyNumberFormat="1" applyFont="1" applyFill="1" applyBorder="1">
      <alignment vertical="center"/>
    </xf>
    <xf numFmtId="179" fontId="0" fillId="0" borderId="2" xfId="0" applyNumberFormat="1" applyFont="1" applyFill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77" fontId="1" fillId="2" borderId="2" xfId="50" applyNumberFormat="1" applyFont="1" applyFill="1" applyBorder="1" applyAlignment="1" applyProtection="1">
      <alignment vertical="center" shrinkToFit="1"/>
    </xf>
    <xf numFmtId="178" fontId="0" fillId="0" borderId="2" xfId="0" applyNumberFormat="1" applyFont="1" applyFill="1" applyBorder="1" applyAlignment="1">
      <alignment horizontal="center" vertical="center"/>
    </xf>
    <xf numFmtId="177" fontId="1" fillId="2" borderId="2" xfId="50" applyNumberFormat="1" applyFont="1" applyFill="1" applyBorder="1" applyAlignment="1" applyProtection="1">
      <alignment horizontal="left" vertical="center" wrapText="1" shrinkToFit="1"/>
    </xf>
    <xf numFmtId="178" fontId="0" fillId="0" borderId="7" xfId="0" applyNumberFormat="1" applyFont="1" applyFill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/>
    </xf>
    <xf numFmtId="178" fontId="0" fillId="2" borderId="2" xfId="50" applyNumberFormat="1" applyFont="1" applyFill="1" applyBorder="1" applyAlignment="1" applyProtection="1">
      <alignment horizontal="center" vertical="center" shrinkToFi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9" fontId="1" fillId="2" borderId="2" xfId="19" applyFont="1" applyFill="1" applyBorder="1" applyAlignment="1" applyProtection="1">
      <alignment horizontal="center" vertical="center" wrapText="1"/>
    </xf>
    <xf numFmtId="177" fontId="1" fillId="2" borderId="2" xfId="50" applyNumberFormat="1" applyFont="1" applyFill="1" applyBorder="1" applyAlignment="1" applyProtection="1">
      <alignment vertical="center" wrapText="1" shrinkToFit="1"/>
    </xf>
    <xf numFmtId="9" fontId="1" fillId="2" borderId="2" xfId="19" applyNumberFormat="1" applyFont="1" applyFill="1" applyBorder="1" applyAlignment="1" applyProtection="1">
      <alignment horizontal="center" vertical="center" wrapText="1"/>
    </xf>
    <xf numFmtId="179" fontId="0" fillId="2" borderId="2" xfId="4" applyNumberFormat="1" applyFont="1" applyFill="1" applyBorder="1" applyAlignment="1" applyProtection="1">
      <alignment horizontal="center" vertical="center" wrapText="1"/>
    </xf>
    <xf numFmtId="179" fontId="1" fillId="2" borderId="2" xfId="4" applyNumberFormat="1" applyFont="1" applyFill="1" applyBorder="1" applyAlignment="1" applyProtection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178" fontId="6" fillId="2" borderId="2" xfId="50" applyNumberFormat="1" applyFont="1" applyFill="1" applyBorder="1" applyAlignment="1" applyProtection="1">
      <alignment horizontal="center" vertical="center" shrinkToFit="1"/>
    </xf>
    <xf numFmtId="179" fontId="6" fillId="0" borderId="2" xfId="0" applyNumberFormat="1" applyFont="1" applyFill="1" applyBorder="1">
      <alignment vertical="center"/>
    </xf>
    <xf numFmtId="179" fontId="7" fillId="2" borderId="2" xfId="4" applyNumberFormat="1" applyFont="1" applyFill="1" applyBorder="1" applyAlignment="1" applyProtection="1">
      <alignment horizontal="center" vertical="center" wrapText="1"/>
    </xf>
    <xf numFmtId="179" fontId="6" fillId="0" borderId="2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7" fontId="7" fillId="2" borderId="2" xfId="50" applyNumberFormat="1" applyFont="1" applyFill="1" applyBorder="1" applyAlignment="1" applyProtection="1">
      <alignment vertical="center" wrapText="1" shrinkToFit="1"/>
    </xf>
    <xf numFmtId="9" fontId="7" fillId="2" borderId="2" xfId="19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9" fontId="6" fillId="2" borderId="2" xfId="4" applyNumberFormat="1" applyFont="1" applyFill="1" applyBorder="1" applyAlignment="1" applyProtection="1">
      <alignment horizontal="center" vertical="center" wrapText="1"/>
    </xf>
    <xf numFmtId="179" fontId="6" fillId="0" borderId="2" xfId="0" applyNumberFormat="1" applyFont="1" applyFill="1" applyBorder="1" applyAlignment="1">
      <alignment horizontal="center" vertical="center" wrapText="1"/>
    </xf>
    <xf numFmtId="180" fontId="6" fillId="0" borderId="2" xfId="0" applyNumberFormat="1" applyFont="1" applyFill="1" applyBorder="1" applyAlignment="1">
      <alignment horizontal="center" vertical="center" wrapText="1"/>
    </xf>
    <xf numFmtId="0" fontId="3" fillId="2" borderId="2" xfId="50" applyFont="1" applyFill="1" applyBorder="1" applyAlignment="1" applyProtection="1">
      <alignment horizontal="center" vertical="center" shrinkToFit="1"/>
    </xf>
    <xf numFmtId="179" fontId="3" fillId="2" borderId="2" xfId="50" applyNumberFormat="1" applyFont="1" applyFill="1" applyBorder="1" applyAlignment="1" applyProtection="1">
      <alignment horizontal="center" vertical="center" shrinkToFit="1"/>
    </xf>
    <xf numFmtId="177" fontId="8" fillId="2" borderId="2" xfId="50" applyNumberFormat="1" applyFont="1" applyFill="1" applyBorder="1" applyAlignment="1" applyProtection="1">
      <alignment horizontal="right" vertical="center" shrinkToFit="1"/>
    </xf>
    <xf numFmtId="0" fontId="9" fillId="2" borderId="2" xfId="50" applyFont="1" applyFill="1" applyBorder="1" applyAlignment="1" applyProtection="1">
      <alignment horizontal="center" vertical="center" wrapText="1"/>
    </xf>
    <xf numFmtId="182" fontId="10" fillId="2" borderId="3" xfId="50" applyNumberFormat="1" applyFont="1" applyFill="1" applyBorder="1" applyAlignment="1" applyProtection="1">
      <alignment horizontal="center" vertical="center" shrinkToFit="1"/>
    </xf>
    <xf numFmtId="182" fontId="10" fillId="2" borderId="5" xfId="50" applyNumberFormat="1" applyFont="1" applyFill="1" applyBorder="1" applyAlignment="1" applyProtection="1">
      <alignment horizontal="center" vertical="center" shrinkToFit="1"/>
    </xf>
    <xf numFmtId="0" fontId="10" fillId="2" borderId="8" xfId="50" applyFont="1" applyFill="1" applyBorder="1" applyAlignment="1" applyProtection="1">
      <alignment horizontal="center" vertical="center" wrapText="1"/>
    </xf>
    <xf numFmtId="0" fontId="10" fillId="2" borderId="9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0" fontId="3" fillId="2" borderId="2" xfId="50" applyNumberFormat="1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center" vertical="center" wrapText="1"/>
    </xf>
    <xf numFmtId="177" fontId="3" fillId="3" borderId="3" xfId="50" applyNumberFormat="1" applyFont="1" applyFill="1" applyBorder="1" applyAlignment="1" applyProtection="1">
      <alignment horizontal="center" vertical="center" wrapText="1"/>
    </xf>
    <xf numFmtId="177" fontId="3" fillId="2" borderId="3" xfId="50" applyNumberFormat="1" applyFont="1" applyFill="1" applyBorder="1" applyAlignment="1" applyProtection="1">
      <alignment vertical="center" wrapText="1"/>
    </xf>
    <xf numFmtId="177" fontId="3" fillId="2" borderId="2" xfId="50" applyNumberFormat="1" applyFont="1" applyFill="1" applyBorder="1" applyAlignment="1" applyProtection="1">
      <alignment horizontal="center" vertical="center" shrinkToFit="1"/>
    </xf>
    <xf numFmtId="0" fontId="1" fillId="2" borderId="2" xfId="50" applyFont="1" applyFill="1" applyBorder="1" applyAlignment="1" applyProtection="1">
      <alignment horizontal="center" vertical="center"/>
    </xf>
    <xf numFmtId="177" fontId="3" fillId="2" borderId="2" xfId="50" applyNumberFormat="1" applyFont="1" applyFill="1" applyBorder="1" applyAlignment="1" applyProtection="1">
      <alignment horizontal="right" vertical="center" shrinkToFit="1"/>
    </xf>
    <xf numFmtId="177" fontId="0" fillId="2" borderId="2" xfId="50" applyNumberFormat="1" applyFont="1" applyFill="1" applyBorder="1" applyAlignment="1" applyProtection="1">
      <alignment horizontal="left" vertical="center" wrapText="1"/>
    </xf>
    <xf numFmtId="177" fontId="1" fillId="2" borderId="7" xfId="50" applyNumberFormat="1" applyFont="1" applyFill="1" applyBorder="1" applyAlignment="1" applyProtection="1">
      <alignment vertical="center" wrapText="1"/>
    </xf>
    <xf numFmtId="183" fontId="1" fillId="2" borderId="2" xfId="50" applyNumberFormat="1" applyFont="1" applyFill="1" applyBorder="1" applyAlignment="1" applyProtection="1">
      <alignment vertical="center" shrinkToFit="1"/>
    </xf>
    <xf numFmtId="177" fontId="1" fillId="2" borderId="2" xfId="50" applyNumberFormat="1" applyFont="1" applyFill="1" applyBorder="1" applyAlignment="1" applyProtection="1">
      <alignment vertical="center" wrapText="1"/>
    </xf>
    <xf numFmtId="183" fontId="1" fillId="2" borderId="2" xfId="50" applyNumberFormat="1" applyFont="1" applyFill="1" applyBorder="1" applyAlignment="1" applyProtection="1">
      <alignment horizontal="center" vertical="center" shrinkToFit="1"/>
    </xf>
    <xf numFmtId="10" fontId="0" fillId="0" borderId="2" xfId="0" applyNumberFormat="1" applyFont="1" applyBorder="1" applyAlignment="1">
      <alignment vertical="center" wrapText="1"/>
    </xf>
    <xf numFmtId="177" fontId="1" fillId="2" borderId="2" xfId="50" applyNumberFormat="1" applyFont="1" applyFill="1" applyBorder="1" applyAlignment="1" applyProtection="1">
      <alignment horizontal="center" vertical="center" wrapText="1" shrinkToFit="1"/>
    </xf>
    <xf numFmtId="177" fontId="1" fillId="2" borderId="2" xfId="50" applyNumberFormat="1" applyFont="1" applyFill="1" applyBorder="1" applyAlignment="1" applyProtection="1">
      <alignment horizontal="center" vertical="center" shrinkToFit="1"/>
    </xf>
    <xf numFmtId="177" fontId="7" fillId="2" borderId="2" xfId="50" applyNumberFormat="1" applyFont="1" applyFill="1" applyBorder="1" applyAlignment="1" applyProtection="1">
      <alignment horizontal="right" vertical="center" shrinkToFit="1"/>
    </xf>
    <xf numFmtId="177" fontId="7" fillId="2" borderId="2" xfId="5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>
      <alignment vertical="center" wrapText="1"/>
    </xf>
    <xf numFmtId="0" fontId="10" fillId="2" borderId="10" xfId="50" applyFont="1" applyFill="1" applyBorder="1" applyAlignment="1" applyProtection="1">
      <alignment horizontal="center" vertical="center" wrapText="1"/>
    </xf>
    <xf numFmtId="0" fontId="10" fillId="2" borderId="11" xfId="50" applyFont="1" applyFill="1" applyBorder="1" applyAlignment="1" applyProtection="1">
      <alignment horizontal="center" vertical="center" wrapText="1"/>
    </xf>
    <xf numFmtId="177" fontId="10" fillId="2" borderId="3" xfId="50" applyNumberFormat="1" applyFont="1" applyFill="1" applyBorder="1" applyAlignment="1" applyProtection="1">
      <alignment horizontal="center" vertical="center" shrinkToFit="1"/>
    </xf>
    <xf numFmtId="177" fontId="10" fillId="2" borderId="5" xfId="50" applyNumberFormat="1" applyFont="1" applyFill="1" applyBorder="1" applyAlignment="1" applyProtection="1">
      <alignment horizontal="center" vertical="center" shrinkToFit="1"/>
    </xf>
    <xf numFmtId="0" fontId="10" fillId="2" borderId="1" xfId="50" applyFont="1" applyFill="1" applyBorder="1" applyAlignment="1" applyProtection="1">
      <alignment horizontal="center" vertical="center" wrapText="1"/>
    </xf>
    <xf numFmtId="0" fontId="10" fillId="2" borderId="12" xfId="50" applyFont="1" applyFill="1" applyBorder="1" applyAlignment="1" applyProtection="1">
      <alignment horizontal="center" vertical="center" wrapText="1"/>
    </xf>
    <xf numFmtId="184" fontId="10" fillId="2" borderId="3" xfId="50" applyNumberFormat="1" applyFont="1" applyFill="1" applyBorder="1" applyAlignment="1" applyProtection="1">
      <alignment horizontal="center" vertical="center" shrinkToFit="1"/>
    </xf>
    <xf numFmtId="184" fontId="10" fillId="2" borderId="5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11" fillId="2" borderId="2" xfId="50" applyFont="1" applyFill="1" applyBorder="1" applyAlignment="1" applyProtection="1">
      <alignment horizontal="center" vertical="center" wrapText="1"/>
    </xf>
    <xf numFmtId="177" fontId="4" fillId="2" borderId="2" xfId="50" applyNumberFormat="1" applyFont="1" applyFill="1" applyBorder="1" applyAlignment="1" applyProtection="1">
      <alignment horizontal="center" vertical="center" wrapText="1"/>
    </xf>
    <xf numFmtId="177" fontId="11" fillId="2" borderId="2" xfId="50" applyNumberFormat="1" applyFont="1" applyFill="1" applyBorder="1" applyAlignment="1" applyProtection="1">
      <alignment horizontal="center" vertical="center" wrapText="1"/>
    </xf>
    <xf numFmtId="177" fontId="3" fillId="3" borderId="5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/>
    </xf>
    <xf numFmtId="177" fontId="3" fillId="2" borderId="5" xfId="50" applyNumberFormat="1" applyFont="1" applyFill="1" applyBorder="1" applyAlignment="1" applyProtection="1">
      <alignment vertical="center" wrapText="1"/>
    </xf>
    <xf numFmtId="177" fontId="0" fillId="2" borderId="2" xfId="50" applyNumberFormat="1" applyFont="1" applyFill="1" applyBorder="1" applyAlignment="1" applyProtection="1">
      <alignment horizontal="right" vertical="center" shrinkToFit="1"/>
    </xf>
    <xf numFmtId="179" fontId="1" fillId="2" borderId="2" xfId="50" applyNumberFormat="1" applyFont="1" applyFill="1" applyBorder="1" applyAlignment="1" applyProtection="1">
      <alignment horizontal="center" vertical="center"/>
    </xf>
    <xf numFmtId="177" fontId="12" fillId="2" borderId="2" xfId="50" applyNumberFormat="1" applyFont="1" applyFill="1" applyBorder="1" applyAlignment="1" applyProtection="1">
      <alignment horizontal="center" vertical="center" wrapText="1"/>
    </xf>
    <xf numFmtId="179" fontId="0" fillId="2" borderId="2" xfId="0" applyNumberFormat="1" applyFont="1" applyFill="1" applyBorder="1">
      <alignment vertical="center"/>
    </xf>
    <xf numFmtId="179" fontId="6" fillId="2" borderId="2" xfId="0" applyNumberFormat="1" applyFont="1" applyFill="1" applyBorder="1">
      <alignment vertical="center"/>
    </xf>
    <xf numFmtId="179" fontId="3" fillId="2" borderId="2" xfId="50" applyNumberFormat="1" applyFont="1" applyFill="1" applyBorder="1" applyAlignment="1" applyProtection="1">
      <alignment horizontal="right" vertical="center"/>
    </xf>
    <xf numFmtId="177" fontId="10" fillId="2" borderId="4" xfId="50" applyNumberFormat="1" applyFont="1" applyFill="1" applyBorder="1" applyAlignment="1" applyProtection="1">
      <alignment horizontal="center" vertical="center" shrinkToFit="1"/>
    </xf>
    <xf numFmtId="184" fontId="10" fillId="2" borderId="4" xfId="50" applyNumberFormat="1" applyFont="1" applyFill="1" applyBorder="1" applyAlignment="1" applyProtection="1">
      <alignment horizontal="center" vertical="center" shrinkToFit="1"/>
    </xf>
    <xf numFmtId="0" fontId="0" fillId="2" borderId="0" xfId="0" applyFont="1" applyFill="1">
      <alignment vertical="center"/>
    </xf>
    <xf numFmtId="177" fontId="1" fillId="2" borderId="2" xfId="50" applyNumberFormat="1" applyFont="1" applyFill="1" applyBorder="1" applyAlignment="1" applyProtection="1">
      <alignment horizontal="right" vertical="center" wrapText="1"/>
    </xf>
    <xf numFmtId="177" fontId="7" fillId="2" borderId="2" xfId="50" applyNumberFormat="1" applyFont="1" applyFill="1" applyBorder="1" applyAlignment="1" applyProtection="1">
      <alignment horizontal="center" vertical="center" wrapText="1" shrinkToFit="1"/>
    </xf>
    <xf numFmtId="177" fontId="7" fillId="2" borderId="2" xfId="50" applyNumberFormat="1" applyFont="1" applyFill="1" applyBorder="1" applyAlignment="1" applyProtection="1">
      <alignment horizontal="center" vertical="center" shrinkToFit="1"/>
    </xf>
    <xf numFmtId="0" fontId="10" fillId="2" borderId="3" xfId="50" applyFont="1" applyFill="1" applyBorder="1" applyAlignment="1" applyProtection="1">
      <alignment horizontal="center" vertical="center" shrinkToFit="1"/>
    </xf>
    <xf numFmtId="0" fontId="10" fillId="2" borderId="5" xfId="50" applyFont="1" applyFill="1" applyBorder="1" applyAlignment="1" applyProtection="1">
      <alignment horizontal="center" vertical="center" shrinkToFit="1"/>
    </xf>
    <xf numFmtId="0" fontId="10" fillId="2" borderId="4" xfId="50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7" Type="http://schemas.openxmlformats.org/officeDocument/2006/relationships/image" Target="../media/image21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7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image" Target="../media/image19.png"/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7" Type="http://schemas.openxmlformats.org/officeDocument/2006/relationships/image" Target="../media/image25.png"/><Relationship Id="rId6" Type="http://schemas.openxmlformats.org/officeDocument/2006/relationships/image" Target="../media/image24.jpeg"/><Relationship Id="rId5" Type="http://schemas.openxmlformats.org/officeDocument/2006/relationships/image" Target="../media/image19.png"/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7" Type="http://schemas.openxmlformats.org/officeDocument/2006/relationships/image" Target="../media/image27.png"/><Relationship Id="rId6" Type="http://schemas.openxmlformats.org/officeDocument/2006/relationships/image" Target="../media/image26.png"/><Relationship Id="rId5" Type="http://schemas.openxmlformats.org/officeDocument/2006/relationships/image" Target="../media/image19.png"/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7" Type="http://schemas.openxmlformats.org/officeDocument/2006/relationships/image" Target="../media/image29.jpeg"/><Relationship Id="rId6" Type="http://schemas.openxmlformats.org/officeDocument/2006/relationships/image" Target="../media/image28.jpeg"/><Relationship Id="rId5" Type="http://schemas.openxmlformats.org/officeDocument/2006/relationships/image" Target="../media/image19.png"/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7" Type="http://schemas.openxmlformats.org/officeDocument/2006/relationships/image" Target="../media/image30.png"/><Relationship Id="rId6" Type="http://schemas.openxmlformats.org/officeDocument/2006/relationships/image" Target="../media/image29.jpeg"/><Relationship Id="rId5" Type="http://schemas.openxmlformats.org/officeDocument/2006/relationships/image" Target="../media/image19.png"/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9" Type="http://schemas.openxmlformats.org/officeDocument/2006/relationships/image" Target="../media/image32.jpeg"/><Relationship Id="rId8" Type="http://schemas.openxmlformats.org/officeDocument/2006/relationships/image" Target="../media/image31.png"/><Relationship Id="rId7" Type="http://schemas.openxmlformats.org/officeDocument/2006/relationships/image" Target="../media/image30.png"/><Relationship Id="rId6" Type="http://schemas.openxmlformats.org/officeDocument/2006/relationships/image" Target="../media/image29.jpeg"/><Relationship Id="rId5" Type="http://schemas.openxmlformats.org/officeDocument/2006/relationships/image" Target="../media/image19.png"/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0" Type="http://schemas.openxmlformats.org/officeDocument/2006/relationships/image" Target="../media/image3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9" Type="http://schemas.openxmlformats.org/officeDocument/2006/relationships/image" Target="../media/image35.png"/><Relationship Id="rId8" Type="http://schemas.openxmlformats.org/officeDocument/2006/relationships/image" Target="../media/image34.png"/><Relationship Id="rId7" Type="http://schemas.openxmlformats.org/officeDocument/2006/relationships/image" Target="../media/image31.png"/><Relationship Id="rId6" Type="http://schemas.openxmlformats.org/officeDocument/2006/relationships/image" Target="../media/image29.jpeg"/><Relationship Id="rId5" Type="http://schemas.openxmlformats.org/officeDocument/2006/relationships/image" Target="../media/image19.png"/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0" Type="http://schemas.openxmlformats.org/officeDocument/2006/relationships/image" Target="../media/image36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1.png"/><Relationship Id="rId3" Type="http://schemas.openxmlformats.org/officeDocument/2006/relationships/image" Target="../media/image10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6" Type="http://schemas.openxmlformats.org/officeDocument/2006/relationships/image" Target="../media/image15.png"/><Relationship Id="rId5" Type="http://schemas.openxmlformats.org/officeDocument/2006/relationships/image" Target="../media/image14.jpeg"/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31115</xdr:colOff>
      <xdr:row>23</xdr:row>
      <xdr:rowOff>106680</xdr:rowOff>
    </xdr:from>
    <xdr:to>
      <xdr:col>8</xdr:col>
      <xdr:colOff>194945</xdr:colOff>
      <xdr:row>51</xdr:row>
      <xdr:rowOff>43815</xdr:rowOff>
    </xdr:to>
    <xdr:pic>
      <xdr:nvPicPr>
        <xdr:cNvPr id="2" name="图片 1" descr="31490F52AB63302057344BDDA0722E0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115" y="11007090"/>
          <a:ext cx="8766810" cy="4737735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4" name="图片 3" descr="O`)D${5DL1P[2%$HT9LT3]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33460" y="9160510"/>
          <a:ext cx="2302510" cy="504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5" name="图片 4" descr="EBAMJ_~_`692HRR4%V0)WG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</xdr:colOff>
      <xdr:row>42</xdr:row>
      <xdr:rowOff>104775</xdr:rowOff>
    </xdr:from>
    <xdr:to>
      <xdr:col>6</xdr:col>
      <xdr:colOff>802640</xdr:colOff>
      <xdr:row>71</xdr:row>
      <xdr:rowOff>133350</xdr:rowOff>
    </xdr:to>
    <xdr:pic>
      <xdr:nvPicPr>
        <xdr:cNvPr id="8" name="图片 7" descr="$9D{PSL`$$JS{7SIH`(97(M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065" y="21584285"/>
          <a:ext cx="7844155" cy="5000625"/>
        </a:xfrm>
        <a:prstGeom prst="rect">
          <a:avLst/>
        </a:prstGeom>
      </xdr:spPr>
    </xdr:pic>
    <xdr:clientData/>
  </xdr:twoCellAnchor>
  <xdr:twoCellAnchor editAs="oneCell">
    <xdr:from>
      <xdr:col>8</xdr:col>
      <xdr:colOff>67945</xdr:colOff>
      <xdr:row>36</xdr:row>
      <xdr:rowOff>6350</xdr:rowOff>
    </xdr:from>
    <xdr:to>
      <xdr:col>11</xdr:col>
      <xdr:colOff>640080</xdr:colOff>
      <xdr:row>36</xdr:row>
      <xdr:rowOff>244475</xdr:rowOff>
    </xdr:to>
    <xdr:pic>
      <xdr:nvPicPr>
        <xdr:cNvPr id="6" name="图片 5" descr="CV2$0VLU9CLT(CJXT)CDC[L"/>
        <xdr:cNvPicPr>
          <a:picLocks noChangeAspect="1"/>
        </xdr:cNvPicPr>
      </xdr:nvPicPr>
      <xdr:blipFill>
        <a:blip r:embed="rId6"/>
        <a:srcRect r="39211" b="1316"/>
        <a:stretch>
          <a:fillRect/>
        </a:stretch>
      </xdr:blipFill>
      <xdr:spPr>
        <a:xfrm>
          <a:off x="8823325" y="18666460"/>
          <a:ext cx="2832735" cy="238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5" name="图片 4" descr="EBAMJ_~_`692HRR4%V0)WG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  <xdr:twoCellAnchor editAs="oneCell">
    <xdr:from>
      <xdr:col>8</xdr:col>
      <xdr:colOff>67945</xdr:colOff>
      <xdr:row>36</xdr:row>
      <xdr:rowOff>6350</xdr:rowOff>
    </xdr:from>
    <xdr:to>
      <xdr:col>11</xdr:col>
      <xdr:colOff>640080</xdr:colOff>
      <xdr:row>36</xdr:row>
      <xdr:rowOff>244475</xdr:rowOff>
    </xdr:to>
    <xdr:pic>
      <xdr:nvPicPr>
        <xdr:cNvPr id="7" name="图片 6" descr="CV2$0VLU9CLT(CJXT)CDC[L"/>
        <xdr:cNvPicPr>
          <a:picLocks noChangeAspect="1"/>
        </xdr:cNvPicPr>
      </xdr:nvPicPr>
      <xdr:blipFill>
        <a:blip r:embed="rId5"/>
        <a:srcRect r="39211" b="1316"/>
        <a:stretch>
          <a:fillRect/>
        </a:stretch>
      </xdr:blipFill>
      <xdr:spPr>
        <a:xfrm>
          <a:off x="8823325" y="18666460"/>
          <a:ext cx="2832735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42</xdr:row>
      <xdr:rowOff>85725</xdr:rowOff>
    </xdr:from>
    <xdr:to>
      <xdr:col>5</xdr:col>
      <xdr:colOff>621030</xdr:colOff>
      <xdr:row>73</xdr:row>
      <xdr:rowOff>19050</xdr:rowOff>
    </xdr:to>
    <xdr:pic>
      <xdr:nvPicPr>
        <xdr:cNvPr id="8" name="图片 7" descr="CN83%Y}Y]C`3VKPK1LV4]2O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21565235"/>
          <a:ext cx="5913120" cy="5248275"/>
        </a:xfrm>
        <a:prstGeom prst="rect">
          <a:avLst/>
        </a:prstGeom>
      </xdr:spPr>
    </xdr:pic>
    <xdr:clientData/>
  </xdr:twoCellAnchor>
  <xdr:twoCellAnchor editAs="oneCell">
    <xdr:from>
      <xdr:col>5</xdr:col>
      <xdr:colOff>639445</xdr:colOff>
      <xdr:row>42</xdr:row>
      <xdr:rowOff>152400</xdr:rowOff>
    </xdr:from>
    <xdr:to>
      <xdr:col>15</xdr:col>
      <xdr:colOff>753745</xdr:colOff>
      <xdr:row>63</xdr:row>
      <xdr:rowOff>104775</xdr:rowOff>
    </xdr:to>
    <xdr:pic>
      <xdr:nvPicPr>
        <xdr:cNvPr id="9" name="图片 8" descr="02454d1f104c5820e7c28a9cf119cd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932170" y="21631910"/>
          <a:ext cx="9265920" cy="35528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5" name="图片 4" descr="EBAMJ_~_`692HRR4%V0)WG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  <xdr:twoCellAnchor editAs="oneCell">
    <xdr:from>
      <xdr:col>8</xdr:col>
      <xdr:colOff>67945</xdr:colOff>
      <xdr:row>36</xdr:row>
      <xdr:rowOff>6350</xdr:rowOff>
    </xdr:from>
    <xdr:to>
      <xdr:col>11</xdr:col>
      <xdr:colOff>640080</xdr:colOff>
      <xdr:row>36</xdr:row>
      <xdr:rowOff>244475</xdr:rowOff>
    </xdr:to>
    <xdr:pic>
      <xdr:nvPicPr>
        <xdr:cNvPr id="6" name="图片 5" descr="CV2$0VLU9CLT(CJXT)CDC[L"/>
        <xdr:cNvPicPr>
          <a:picLocks noChangeAspect="1"/>
        </xdr:cNvPicPr>
      </xdr:nvPicPr>
      <xdr:blipFill>
        <a:blip r:embed="rId5"/>
        <a:srcRect r="39211" b="1316"/>
        <a:stretch>
          <a:fillRect/>
        </a:stretch>
      </xdr:blipFill>
      <xdr:spPr>
        <a:xfrm>
          <a:off x="8823325" y="18666460"/>
          <a:ext cx="2832735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43</xdr:row>
      <xdr:rowOff>114300</xdr:rowOff>
    </xdr:from>
    <xdr:to>
      <xdr:col>8</xdr:col>
      <xdr:colOff>172085</xdr:colOff>
      <xdr:row>64</xdr:row>
      <xdr:rowOff>104775</xdr:rowOff>
    </xdr:to>
    <xdr:pic>
      <xdr:nvPicPr>
        <xdr:cNvPr id="9" name="图片 8" descr="0bcc9a60cd06c08da969bd2965b72f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22139910"/>
          <a:ext cx="8926830" cy="3590925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43</xdr:row>
      <xdr:rowOff>123825</xdr:rowOff>
    </xdr:from>
    <xdr:to>
      <xdr:col>15</xdr:col>
      <xdr:colOff>708025</xdr:colOff>
      <xdr:row>74</xdr:row>
      <xdr:rowOff>28575</xdr:rowOff>
    </xdr:to>
    <xdr:pic>
      <xdr:nvPicPr>
        <xdr:cNvPr id="10" name="图片 9" descr="`WW`QB)QIR$6DJXCD2BB0FM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222105" y="22149435"/>
          <a:ext cx="5930265" cy="5219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5" name="图片 4" descr="EBAMJ_~_`692HRR4%V0)WG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  <xdr:twoCellAnchor editAs="oneCell">
    <xdr:from>
      <xdr:col>8</xdr:col>
      <xdr:colOff>67945</xdr:colOff>
      <xdr:row>36</xdr:row>
      <xdr:rowOff>6350</xdr:rowOff>
    </xdr:from>
    <xdr:to>
      <xdr:col>11</xdr:col>
      <xdr:colOff>640080</xdr:colOff>
      <xdr:row>36</xdr:row>
      <xdr:rowOff>244475</xdr:rowOff>
    </xdr:to>
    <xdr:pic>
      <xdr:nvPicPr>
        <xdr:cNvPr id="6" name="图片 5" descr="CV2$0VLU9CLT(CJXT)CDC[L"/>
        <xdr:cNvPicPr>
          <a:picLocks noChangeAspect="1"/>
        </xdr:cNvPicPr>
      </xdr:nvPicPr>
      <xdr:blipFill>
        <a:blip r:embed="rId5"/>
        <a:srcRect r="39211" b="1316"/>
        <a:stretch>
          <a:fillRect/>
        </a:stretch>
      </xdr:blipFill>
      <xdr:spPr>
        <a:xfrm>
          <a:off x="8823325" y="18666460"/>
          <a:ext cx="2832735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48</xdr:row>
      <xdr:rowOff>76200</xdr:rowOff>
    </xdr:from>
    <xdr:to>
      <xdr:col>4</xdr:col>
      <xdr:colOff>779780</xdr:colOff>
      <xdr:row>107</xdr:row>
      <xdr:rowOff>19050</xdr:rowOff>
    </xdr:to>
    <xdr:pic>
      <xdr:nvPicPr>
        <xdr:cNvPr id="9" name="图片 8" descr="88d8b84005020caaead9c655444c50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24832310"/>
          <a:ext cx="4640580" cy="10058400"/>
        </a:xfrm>
        <a:prstGeom prst="rect">
          <a:avLst/>
        </a:prstGeom>
      </xdr:spPr>
    </xdr:pic>
    <xdr:clientData/>
  </xdr:twoCellAnchor>
  <xdr:twoCellAnchor editAs="oneCell">
    <xdr:from>
      <xdr:col>4</xdr:col>
      <xdr:colOff>809625</xdr:colOff>
      <xdr:row>48</xdr:row>
      <xdr:rowOff>76200</xdr:rowOff>
    </xdr:from>
    <xdr:to>
      <xdr:col>12</xdr:col>
      <xdr:colOff>770255</xdr:colOff>
      <xdr:row>76</xdr:row>
      <xdr:rowOff>123825</xdr:rowOff>
    </xdr:to>
    <xdr:pic>
      <xdr:nvPicPr>
        <xdr:cNvPr id="7" name="图片 6" descr="]1DRY[B5BSK4_2R@C~ZW]AO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71060" y="24832310"/>
          <a:ext cx="7851775" cy="48482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5" name="图片 4" descr="EBAMJ_~_`692HRR4%V0)WG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  <xdr:twoCellAnchor editAs="oneCell">
    <xdr:from>
      <xdr:col>8</xdr:col>
      <xdr:colOff>67945</xdr:colOff>
      <xdr:row>36</xdr:row>
      <xdr:rowOff>6350</xdr:rowOff>
    </xdr:from>
    <xdr:to>
      <xdr:col>11</xdr:col>
      <xdr:colOff>640080</xdr:colOff>
      <xdr:row>36</xdr:row>
      <xdr:rowOff>244475</xdr:rowOff>
    </xdr:to>
    <xdr:pic>
      <xdr:nvPicPr>
        <xdr:cNvPr id="6" name="图片 5" descr="CV2$0VLU9CLT(CJXT)CDC[L"/>
        <xdr:cNvPicPr>
          <a:picLocks noChangeAspect="1"/>
        </xdr:cNvPicPr>
      </xdr:nvPicPr>
      <xdr:blipFill>
        <a:blip r:embed="rId5"/>
        <a:srcRect r="39211" b="1316"/>
        <a:stretch>
          <a:fillRect/>
        </a:stretch>
      </xdr:blipFill>
      <xdr:spPr>
        <a:xfrm>
          <a:off x="8823325" y="18666460"/>
          <a:ext cx="2832735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</xdr:colOff>
      <xdr:row>48</xdr:row>
      <xdr:rowOff>38100</xdr:rowOff>
    </xdr:from>
    <xdr:to>
      <xdr:col>5</xdr:col>
      <xdr:colOff>640715</xdr:colOff>
      <xdr:row>78</xdr:row>
      <xdr:rowOff>66675</xdr:rowOff>
    </xdr:to>
    <xdr:pic>
      <xdr:nvPicPr>
        <xdr:cNvPr id="9" name="图片 8" descr="XR9EWAZ9HB{([(~C_[G@61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0640" y="24794210"/>
          <a:ext cx="5892800" cy="5172075"/>
        </a:xfrm>
        <a:prstGeom prst="rect">
          <a:avLst/>
        </a:prstGeom>
      </xdr:spPr>
    </xdr:pic>
    <xdr:clientData/>
  </xdr:twoCellAnchor>
  <xdr:twoCellAnchor editAs="oneCell">
    <xdr:from>
      <xdr:col>5</xdr:col>
      <xdr:colOff>753745</xdr:colOff>
      <xdr:row>54</xdr:row>
      <xdr:rowOff>161925</xdr:rowOff>
    </xdr:from>
    <xdr:to>
      <xdr:col>15</xdr:col>
      <xdr:colOff>163195</xdr:colOff>
      <xdr:row>74</xdr:row>
      <xdr:rowOff>76200</xdr:rowOff>
    </xdr:to>
    <xdr:pic>
      <xdr:nvPicPr>
        <xdr:cNvPr id="10" name="图片 9" descr="PBFI)4W5WXS]LYH{O7H_6[L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046470" y="25946735"/>
          <a:ext cx="8561070" cy="33432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5" name="图片 4" descr="EBAMJ_~_`692HRR4%V0)WG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  <xdr:twoCellAnchor editAs="oneCell">
    <xdr:from>
      <xdr:col>8</xdr:col>
      <xdr:colOff>67945</xdr:colOff>
      <xdr:row>36</xdr:row>
      <xdr:rowOff>6350</xdr:rowOff>
    </xdr:from>
    <xdr:to>
      <xdr:col>11</xdr:col>
      <xdr:colOff>640080</xdr:colOff>
      <xdr:row>36</xdr:row>
      <xdr:rowOff>244475</xdr:rowOff>
    </xdr:to>
    <xdr:pic>
      <xdr:nvPicPr>
        <xdr:cNvPr id="6" name="图片 5" descr="CV2$0VLU9CLT(CJXT)CDC[L"/>
        <xdr:cNvPicPr>
          <a:picLocks noChangeAspect="1"/>
        </xdr:cNvPicPr>
      </xdr:nvPicPr>
      <xdr:blipFill>
        <a:blip r:embed="rId5"/>
        <a:srcRect r="39211" b="1316"/>
        <a:stretch>
          <a:fillRect/>
        </a:stretch>
      </xdr:blipFill>
      <xdr:spPr>
        <a:xfrm>
          <a:off x="8823325" y="18666460"/>
          <a:ext cx="2832735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52</xdr:row>
      <xdr:rowOff>22860</xdr:rowOff>
    </xdr:from>
    <xdr:to>
      <xdr:col>5</xdr:col>
      <xdr:colOff>1555115</xdr:colOff>
      <xdr:row>73</xdr:row>
      <xdr:rowOff>38100</xdr:rowOff>
    </xdr:to>
    <xdr:pic>
      <xdr:nvPicPr>
        <xdr:cNvPr id="9" name="图片 8" descr="76dc839c727be445a3f795d8313c01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27064970"/>
          <a:ext cx="6847205" cy="3615690"/>
        </a:xfrm>
        <a:prstGeom prst="rect">
          <a:avLst/>
        </a:prstGeom>
      </xdr:spPr>
    </xdr:pic>
    <xdr:clientData/>
  </xdr:twoCellAnchor>
  <xdr:twoCellAnchor editAs="oneCell">
    <xdr:from>
      <xdr:col>6</xdr:col>
      <xdr:colOff>975360</xdr:colOff>
      <xdr:row>43</xdr:row>
      <xdr:rowOff>541020</xdr:rowOff>
    </xdr:from>
    <xdr:to>
      <xdr:col>10</xdr:col>
      <xdr:colOff>624840</xdr:colOff>
      <xdr:row>44</xdr:row>
      <xdr:rowOff>368300</xdr:rowOff>
    </xdr:to>
    <xdr:pic>
      <xdr:nvPicPr>
        <xdr:cNvPr id="10" name="图片 9" descr="a167ef4a340ff1c37b334f64c8438a1"/>
        <xdr:cNvPicPr>
          <a:picLocks noChangeAspect="1"/>
        </xdr:cNvPicPr>
      </xdr:nvPicPr>
      <xdr:blipFill>
        <a:blip r:embed="rId7"/>
        <a:srcRect r="31579" b="6962"/>
        <a:stretch>
          <a:fillRect/>
        </a:stretch>
      </xdr:blipFill>
      <xdr:spPr>
        <a:xfrm>
          <a:off x="8028940" y="23061930"/>
          <a:ext cx="2900680" cy="3733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5" name="图片 4" descr="EBAMJ_~_`692HRR4%V0)WG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  <xdr:twoCellAnchor editAs="oneCell">
    <xdr:from>
      <xdr:col>8</xdr:col>
      <xdr:colOff>67945</xdr:colOff>
      <xdr:row>36</xdr:row>
      <xdr:rowOff>6350</xdr:rowOff>
    </xdr:from>
    <xdr:to>
      <xdr:col>11</xdr:col>
      <xdr:colOff>640080</xdr:colOff>
      <xdr:row>36</xdr:row>
      <xdr:rowOff>244475</xdr:rowOff>
    </xdr:to>
    <xdr:pic>
      <xdr:nvPicPr>
        <xdr:cNvPr id="6" name="图片 5" descr="CV2$0VLU9CLT(CJXT)CDC[L"/>
        <xdr:cNvPicPr>
          <a:picLocks noChangeAspect="1"/>
        </xdr:cNvPicPr>
      </xdr:nvPicPr>
      <xdr:blipFill>
        <a:blip r:embed="rId5"/>
        <a:srcRect r="39211" b="1316"/>
        <a:stretch>
          <a:fillRect/>
        </a:stretch>
      </xdr:blipFill>
      <xdr:spPr>
        <a:xfrm>
          <a:off x="8823325" y="18666460"/>
          <a:ext cx="2832735" cy="238125"/>
        </a:xfrm>
        <a:prstGeom prst="rect">
          <a:avLst/>
        </a:prstGeom>
      </xdr:spPr>
    </xdr:pic>
    <xdr:clientData/>
  </xdr:twoCellAnchor>
  <xdr:twoCellAnchor editAs="oneCell">
    <xdr:from>
      <xdr:col>6</xdr:col>
      <xdr:colOff>975360</xdr:colOff>
      <xdr:row>43</xdr:row>
      <xdr:rowOff>541020</xdr:rowOff>
    </xdr:from>
    <xdr:to>
      <xdr:col>10</xdr:col>
      <xdr:colOff>624840</xdr:colOff>
      <xdr:row>44</xdr:row>
      <xdr:rowOff>368300</xdr:rowOff>
    </xdr:to>
    <xdr:pic>
      <xdr:nvPicPr>
        <xdr:cNvPr id="8" name="图片 7" descr="a167ef4a340ff1c37b334f64c8438a1"/>
        <xdr:cNvPicPr>
          <a:picLocks noChangeAspect="1"/>
        </xdr:cNvPicPr>
      </xdr:nvPicPr>
      <xdr:blipFill>
        <a:blip r:embed="rId6"/>
        <a:srcRect r="31579" b="6962"/>
        <a:stretch>
          <a:fillRect/>
        </a:stretch>
      </xdr:blipFill>
      <xdr:spPr>
        <a:xfrm>
          <a:off x="8028940" y="23061930"/>
          <a:ext cx="2900680" cy="373380"/>
        </a:xfrm>
        <a:prstGeom prst="rect">
          <a:avLst/>
        </a:prstGeom>
      </xdr:spPr>
    </xdr:pic>
    <xdr:clientData/>
  </xdr:twoCellAnchor>
  <xdr:twoCellAnchor editAs="oneCell">
    <xdr:from>
      <xdr:col>0</xdr:col>
      <xdr:colOff>29845</xdr:colOff>
      <xdr:row>55</xdr:row>
      <xdr:rowOff>95250</xdr:rowOff>
    </xdr:from>
    <xdr:to>
      <xdr:col>6</xdr:col>
      <xdr:colOff>810895</xdr:colOff>
      <xdr:row>83</xdr:row>
      <xdr:rowOff>142875</xdr:rowOff>
    </xdr:to>
    <xdr:pic>
      <xdr:nvPicPr>
        <xdr:cNvPr id="9" name="图片 8" descr="(_]@S~~4[W$[K8BN8O]{BUX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9845" y="28775660"/>
          <a:ext cx="7834630" cy="4848225"/>
        </a:xfrm>
        <a:prstGeom prst="rect">
          <a:avLst/>
        </a:prstGeom>
      </xdr:spPr>
    </xdr:pic>
    <xdr:clientData/>
  </xdr:twoCellAnchor>
  <xdr:twoCellAnchor editAs="oneCell">
    <xdr:from>
      <xdr:col>6</xdr:col>
      <xdr:colOff>1114425</xdr:colOff>
      <xdr:row>47</xdr:row>
      <xdr:rowOff>28575</xdr:rowOff>
    </xdr:from>
    <xdr:to>
      <xdr:col>10</xdr:col>
      <xdr:colOff>609600</xdr:colOff>
      <xdr:row>47</xdr:row>
      <xdr:rowOff>266700</xdr:rowOff>
    </xdr:to>
    <xdr:pic>
      <xdr:nvPicPr>
        <xdr:cNvPr id="7" name="图片 6" descr="2ZZD69CZD5XNJB1(I92~RNK"/>
        <xdr:cNvPicPr>
          <a:picLocks noChangeAspect="1"/>
        </xdr:cNvPicPr>
      </xdr:nvPicPr>
      <xdr:blipFill>
        <a:blip r:embed="rId8"/>
        <a:srcRect r="32550" b="22680"/>
        <a:stretch>
          <a:fillRect/>
        </a:stretch>
      </xdr:blipFill>
      <xdr:spPr>
        <a:xfrm>
          <a:off x="8168005" y="24835485"/>
          <a:ext cx="2746375" cy="2381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5" name="图片 4" descr="EBAMJ_~_`692HRR4%V0)WG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  <xdr:twoCellAnchor editAs="oneCell">
    <xdr:from>
      <xdr:col>8</xdr:col>
      <xdr:colOff>67945</xdr:colOff>
      <xdr:row>36</xdr:row>
      <xdr:rowOff>6350</xdr:rowOff>
    </xdr:from>
    <xdr:to>
      <xdr:col>11</xdr:col>
      <xdr:colOff>640080</xdr:colOff>
      <xdr:row>36</xdr:row>
      <xdr:rowOff>244475</xdr:rowOff>
    </xdr:to>
    <xdr:pic>
      <xdr:nvPicPr>
        <xdr:cNvPr id="6" name="图片 5" descr="CV2$0VLU9CLT(CJXT)CDC[L"/>
        <xdr:cNvPicPr>
          <a:picLocks noChangeAspect="1"/>
        </xdr:cNvPicPr>
      </xdr:nvPicPr>
      <xdr:blipFill>
        <a:blip r:embed="rId5"/>
        <a:srcRect r="39211" b="1316"/>
        <a:stretch>
          <a:fillRect/>
        </a:stretch>
      </xdr:blipFill>
      <xdr:spPr>
        <a:xfrm>
          <a:off x="8823325" y="18666460"/>
          <a:ext cx="2832735" cy="238125"/>
        </a:xfrm>
        <a:prstGeom prst="rect">
          <a:avLst/>
        </a:prstGeom>
      </xdr:spPr>
    </xdr:pic>
    <xdr:clientData/>
  </xdr:twoCellAnchor>
  <xdr:twoCellAnchor editAs="oneCell">
    <xdr:from>
      <xdr:col>6</xdr:col>
      <xdr:colOff>975360</xdr:colOff>
      <xdr:row>43</xdr:row>
      <xdr:rowOff>541020</xdr:rowOff>
    </xdr:from>
    <xdr:to>
      <xdr:col>10</xdr:col>
      <xdr:colOff>624840</xdr:colOff>
      <xdr:row>44</xdr:row>
      <xdr:rowOff>368300</xdr:rowOff>
    </xdr:to>
    <xdr:pic>
      <xdr:nvPicPr>
        <xdr:cNvPr id="7" name="图片 6" descr="a167ef4a340ff1c37b334f64c8438a1"/>
        <xdr:cNvPicPr>
          <a:picLocks noChangeAspect="1"/>
        </xdr:cNvPicPr>
      </xdr:nvPicPr>
      <xdr:blipFill>
        <a:blip r:embed="rId6"/>
        <a:srcRect r="31579" b="6962"/>
        <a:stretch>
          <a:fillRect/>
        </a:stretch>
      </xdr:blipFill>
      <xdr:spPr>
        <a:xfrm>
          <a:off x="8028940" y="23061930"/>
          <a:ext cx="2900680" cy="373380"/>
        </a:xfrm>
        <a:prstGeom prst="rect">
          <a:avLst/>
        </a:prstGeom>
      </xdr:spPr>
    </xdr:pic>
    <xdr:clientData/>
  </xdr:twoCellAnchor>
  <xdr:twoCellAnchor editAs="oneCell">
    <xdr:from>
      <xdr:col>0</xdr:col>
      <xdr:colOff>29845</xdr:colOff>
      <xdr:row>58</xdr:row>
      <xdr:rowOff>95250</xdr:rowOff>
    </xdr:from>
    <xdr:to>
      <xdr:col>6</xdr:col>
      <xdr:colOff>810895</xdr:colOff>
      <xdr:row>86</xdr:row>
      <xdr:rowOff>142875</xdr:rowOff>
    </xdr:to>
    <xdr:pic>
      <xdr:nvPicPr>
        <xdr:cNvPr id="8" name="图片 7" descr="(_]@S~~4[W$[K8BN8O]{BUX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9845" y="30413960"/>
          <a:ext cx="7834630" cy="4848225"/>
        </a:xfrm>
        <a:prstGeom prst="rect">
          <a:avLst/>
        </a:prstGeom>
      </xdr:spPr>
    </xdr:pic>
    <xdr:clientData/>
  </xdr:twoCellAnchor>
  <xdr:twoCellAnchor editAs="oneCell">
    <xdr:from>
      <xdr:col>6</xdr:col>
      <xdr:colOff>1114425</xdr:colOff>
      <xdr:row>47</xdr:row>
      <xdr:rowOff>28575</xdr:rowOff>
    </xdr:from>
    <xdr:to>
      <xdr:col>10</xdr:col>
      <xdr:colOff>609600</xdr:colOff>
      <xdr:row>47</xdr:row>
      <xdr:rowOff>266700</xdr:rowOff>
    </xdr:to>
    <xdr:pic>
      <xdr:nvPicPr>
        <xdr:cNvPr id="9" name="图片 8" descr="2ZZD69CZD5XNJB1(I92~RNK"/>
        <xdr:cNvPicPr>
          <a:picLocks noChangeAspect="1"/>
        </xdr:cNvPicPr>
      </xdr:nvPicPr>
      <xdr:blipFill>
        <a:blip r:embed="rId8"/>
        <a:srcRect r="32550" b="22680"/>
        <a:stretch>
          <a:fillRect/>
        </a:stretch>
      </xdr:blipFill>
      <xdr:spPr>
        <a:xfrm>
          <a:off x="8168005" y="24835485"/>
          <a:ext cx="2746375" cy="238125"/>
        </a:xfrm>
        <a:prstGeom prst="rect">
          <a:avLst/>
        </a:prstGeom>
      </xdr:spPr>
    </xdr:pic>
    <xdr:clientData/>
  </xdr:twoCellAnchor>
  <xdr:twoCellAnchor editAs="oneCell">
    <xdr:from>
      <xdr:col>8</xdr:col>
      <xdr:colOff>422275</xdr:colOff>
      <xdr:row>59</xdr:row>
      <xdr:rowOff>0</xdr:rowOff>
    </xdr:from>
    <xdr:to>
      <xdr:col>14</xdr:col>
      <xdr:colOff>77470</xdr:colOff>
      <xdr:row>117</xdr:row>
      <xdr:rowOff>114300</xdr:rowOff>
    </xdr:to>
    <xdr:pic>
      <xdr:nvPicPr>
        <xdr:cNvPr id="10" name="图片 9" descr="88fd068357c146f9b627e0bcaa009a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177655" y="30490160"/>
          <a:ext cx="4650105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146050</xdr:colOff>
      <xdr:row>58</xdr:row>
      <xdr:rowOff>161925</xdr:rowOff>
    </xdr:from>
    <xdr:to>
      <xdr:col>17</xdr:col>
      <xdr:colOff>1089025</xdr:colOff>
      <xdr:row>89</xdr:row>
      <xdr:rowOff>38100</xdr:rowOff>
    </xdr:to>
    <xdr:pic>
      <xdr:nvPicPr>
        <xdr:cNvPr id="11" name="图片 10" descr="QRH4SV9@RLD(G@(WA~C3VUD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896340" y="30480635"/>
          <a:ext cx="5888990" cy="51911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5" name="图片 4" descr="EBAMJ_~_`692HRR4%V0)WG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  <xdr:twoCellAnchor editAs="oneCell">
    <xdr:from>
      <xdr:col>8</xdr:col>
      <xdr:colOff>67945</xdr:colOff>
      <xdr:row>36</xdr:row>
      <xdr:rowOff>6350</xdr:rowOff>
    </xdr:from>
    <xdr:to>
      <xdr:col>11</xdr:col>
      <xdr:colOff>640080</xdr:colOff>
      <xdr:row>36</xdr:row>
      <xdr:rowOff>244475</xdr:rowOff>
    </xdr:to>
    <xdr:pic>
      <xdr:nvPicPr>
        <xdr:cNvPr id="6" name="图片 5" descr="CV2$0VLU9CLT(CJXT)CDC[L"/>
        <xdr:cNvPicPr>
          <a:picLocks noChangeAspect="1"/>
        </xdr:cNvPicPr>
      </xdr:nvPicPr>
      <xdr:blipFill>
        <a:blip r:embed="rId5"/>
        <a:srcRect r="39211" b="1316"/>
        <a:stretch>
          <a:fillRect/>
        </a:stretch>
      </xdr:blipFill>
      <xdr:spPr>
        <a:xfrm>
          <a:off x="8823325" y="18666460"/>
          <a:ext cx="2832735" cy="238125"/>
        </a:xfrm>
        <a:prstGeom prst="rect">
          <a:avLst/>
        </a:prstGeom>
      </xdr:spPr>
    </xdr:pic>
    <xdr:clientData/>
  </xdr:twoCellAnchor>
  <xdr:twoCellAnchor editAs="oneCell">
    <xdr:from>
      <xdr:col>6</xdr:col>
      <xdr:colOff>975360</xdr:colOff>
      <xdr:row>43</xdr:row>
      <xdr:rowOff>541020</xdr:rowOff>
    </xdr:from>
    <xdr:to>
      <xdr:col>10</xdr:col>
      <xdr:colOff>624840</xdr:colOff>
      <xdr:row>44</xdr:row>
      <xdr:rowOff>368300</xdr:rowOff>
    </xdr:to>
    <xdr:pic>
      <xdr:nvPicPr>
        <xdr:cNvPr id="7" name="图片 6" descr="a167ef4a340ff1c37b334f64c8438a1"/>
        <xdr:cNvPicPr>
          <a:picLocks noChangeAspect="1"/>
        </xdr:cNvPicPr>
      </xdr:nvPicPr>
      <xdr:blipFill>
        <a:blip r:embed="rId6"/>
        <a:srcRect r="31579" b="6962"/>
        <a:stretch>
          <a:fillRect/>
        </a:stretch>
      </xdr:blipFill>
      <xdr:spPr>
        <a:xfrm>
          <a:off x="8028940" y="23061930"/>
          <a:ext cx="2900680" cy="373380"/>
        </a:xfrm>
        <a:prstGeom prst="rect">
          <a:avLst/>
        </a:prstGeom>
      </xdr:spPr>
    </xdr:pic>
    <xdr:clientData/>
  </xdr:twoCellAnchor>
  <xdr:twoCellAnchor editAs="oneCell">
    <xdr:from>
      <xdr:col>6</xdr:col>
      <xdr:colOff>1114425</xdr:colOff>
      <xdr:row>47</xdr:row>
      <xdr:rowOff>28575</xdr:rowOff>
    </xdr:from>
    <xdr:to>
      <xdr:col>10</xdr:col>
      <xdr:colOff>609600</xdr:colOff>
      <xdr:row>47</xdr:row>
      <xdr:rowOff>266700</xdr:rowOff>
    </xdr:to>
    <xdr:pic>
      <xdr:nvPicPr>
        <xdr:cNvPr id="9" name="图片 8" descr="2ZZD69CZD5XNJB1(I92~RNK"/>
        <xdr:cNvPicPr>
          <a:picLocks noChangeAspect="1"/>
        </xdr:cNvPicPr>
      </xdr:nvPicPr>
      <xdr:blipFill>
        <a:blip r:embed="rId7"/>
        <a:srcRect r="32550" b="22680"/>
        <a:stretch>
          <a:fillRect/>
        </a:stretch>
      </xdr:blipFill>
      <xdr:spPr>
        <a:xfrm>
          <a:off x="8168005" y="24835485"/>
          <a:ext cx="2746375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61</xdr:row>
      <xdr:rowOff>76200</xdr:rowOff>
    </xdr:from>
    <xdr:to>
      <xdr:col>6</xdr:col>
      <xdr:colOff>915035</xdr:colOff>
      <xdr:row>91</xdr:row>
      <xdr:rowOff>66675</xdr:rowOff>
    </xdr:to>
    <xdr:pic>
      <xdr:nvPicPr>
        <xdr:cNvPr id="12" name="图片 11" descr="A}HD)$F(KU97G{[YVN@J%8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5" y="32033210"/>
          <a:ext cx="7967980" cy="5133975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219075</xdr:colOff>
      <xdr:row>62</xdr:row>
      <xdr:rowOff>152400</xdr:rowOff>
    </xdr:from>
    <xdr:to>
      <xdr:col>13</xdr:col>
      <xdr:colOff>304800</xdr:colOff>
      <xdr:row>64</xdr:row>
      <xdr:rowOff>66675</xdr:rowOff>
    </xdr:to>
    <xdr:pic>
      <xdr:nvPicPr>
        <xdr:cNvPr id="8" name="图片 7" descr="a055f224da2be348e7586d4fa5ec15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523855" y="32280860"/>
          <a:ext cx="2760980" cy="257175"/>
        </a:xfrm>
        <a:prstGeom prst="rect">
          <a:avLst/>
        </a:prstGeom>
      </xdr:spPr>
    </xdr:pic>
    <xdr:clientData/>
  </xdr:twoCellAnchor>
  <xdr:twoCellAnchor editAs="oneCell">
    <xdr:from>
      <xdr:col>10</xdr:col>
      <xdr:colOff>485775</xdr:colOff>
      <xdr:row>64</xdr:row>
      <xdr:rowOff>104775</xdr:rowOff>
    </xdr:from>
    <xdr:to>
      <xdr:col>13</xdr:col>
      <xdr:colOff>297180</xdr:colOff>
      <xdr:row>69</xdr:row>
      <xdr:rowOff>152400</xdr:rowOff>
    </xdr:to>
    <xdr:pic>
      <xdr:nvPicPr>
        <xdr:cNvPr id="10" name="图片 9" descr="65f4d36cb572d4502006488cfc4371a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790555" y="32576135"/>
          <a:ext cx="2486660" cy="90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3" name="图片 2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25</xdr:row>
      <xdr:rowOff>128905</xdr:rowOff>
    </xdr:from>
    <xdr:to>
      <xdr:col>5</xdr:col>
      <xdr:colOff>540385</xdr:colOff>
      <xdr:row>49</xdr:row>
      <xdr:rowOff>45720</xdr:rowOff>
    </xdr:to>
    <xdr:pic>
      <xdr:nvPicPr>
        <xdr:cNvPr id="4" name="图片 3" descr="HE0`V({CGTNGPV~3OTVK]0Z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51485" y="11746865"/>
          <a:ext cx="5381625" cy="40316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28</xdr:row>
      <xdr:rowOff>35560</xdr:rowOff>
    </xdr:from>
    <xdr:to>
      <xdr:col>9</xdr:col>
      <xdr:colOff>457835</xdr:colOff>
      <xdr:row>57</xdr:row>
      <xdr:rowOff>129540</xdr:rowOff>
    </xdr:to>
    <xdr:pic>
      <xdr:nvPicPr>
        <xdr:cNvPr id="4" name="图片 3" descr="T%U_JJS{9E))2XZHK3QWLG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3755370"/>
          <a:ext cx="9999980" cy="5066030"/>
        </a:xfrm>
        <a:prstGeom prst="rect">
          <a:avLst/>
        </a:prstGeom>
      </xdr:spPr>
    </xdr:pic>
    <xdr:clientData/>
  </xdr:twoCellAnchor>
  <xdr:twoCellAnchor editAs="oneCell">
    <xdr:from>
      <xdr:col>8</xdr:col>
      <xdr:colOff>621665</xdr:colOff>
      <xdr:row>28</xdr:row>
      <xdr:rowOff>174625</xdr:rowOff>
    </xdr:from>
    <xdr:to>
      <xdr:col>13</xdr:col>
      <xdr:colOff>276860</xdr:colOff>
      <xdr:row>47</xdr:row>
      <xdr:rowOff>91440</xdr:rowOff>
    </xdr:to>
    <xdr:pic>
      <xdr:nvPicPr>
        <xdr:cNvPr id="3" name="图片 2" descr="外经证核销"/>
        <xdr:cNvPicPr>
          <a:picLocks noChangeAspect="1"/>
        </xdr:cNvPicPr>
      </xdr:nvPicPr>
      <xdr:blipFill>
        <a:blip r:embed="rId3"/>
        <a:srcRect t="11335" r="925" b="43829"/>
        <a:stretch>
          <a:fillRect/>
        </a:stretch>
      </xdr:blipFill>
      <xdr:spPr>
        <a:xfrm>
          <a:off x="9377045" y="13891260"/>
          <a:ext cx="3879850" cy="3177540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5" name="图片 4" descr="%5M%I6FF9PBTZ9X@ZRC@C_C"/>
        <xdr:cNvPicPr>
          <a:picLocks noChangeAspect="1"/>
        </xdr:cNvPicPr>
      </xdr:nvPicPr>
      <xdr:blipFill>
        <a:blip r:embed="rId4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13</xdr:col>
      <xdr:colOff>289560</xdr:colOff>
      <xdr:row>30</xdr:row>
      <xdr:rowOff>32385</xdr:rowOff>
    </xdr:from>
    <xdr:to>
      <xdr:col>19</xdr:col>
      <xdr:colOff>1007745</xdr:colOff>
      <xdr:row>47</xdr:row>
      <xdr:rowOff>68580</xdr:rowOff>
    </xdr:to>
    <xdr:pic>
      <xdr:nvPicPr>
        <xdr:cNvPr id="6" name="图片 5" descr="9268d75035c300ca5a28ad92ecfd8e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269595" y="14095095"/>
          <a:ext cx="8369935" cy="2950845"/>
        </a:xfrm>
        <a:prstGeom prst="rect">
          <a:avLst/>
        </a:prstGeom>
      </xdr:spPr>
    </xdr:pic>
    <xdr:clientData/>
  </xdr:twoCellAnchor>
  <xdr:twoCellAnchor editAs="oneCell">
    <xdr:from>
      <xdr:col>13</xdr:col>
      <xdr:colOff>461010</xdr:colOff>
      <xdr:row>48</xdr:row>
      <xdr:rowOff>45720</xdr:rowOff>
    </xdr:from>
    <xdr:to>
      <xdr:col>18</xdr:col>
      <xdr:colOff>76200</xdr:colOff>
      <xdr:row>74</xdr:row>
      <xdr:rowOff>70485</xdr:rowOff>
    </xdr:to>
    <xdr:pic>
      <xdr:nvPicPr>
        <xdr:cNvPr id="7" name="图片 6" descr="I}MR$D{R6}AFT`SD)GATAJU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441045" y="17194530"/>
          <a:ext cx="6083300" cy="44824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5" name="图片 4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0</xdr:col>
      <xdr:colOff>122555</xdr:colOff>
      <xdr:row>29</xdr:row>
      <xdr:rowOff>144780</xdr:rowOff>
    </xdr:from>
    <xdr:to>
      <xdr:col>5</xdr:col>
      <xdr:colOff>752475</xdr:colOff>
      <xdr:row>56</xdr:row>
      <xdr:rowOff>17145</xdr:rowOff>
    </xdr:to>
    <xdr:pic>
      <xdr:nvPicPr>
        <xdr:cNvPr id="8" name="图片 7" descr="WNSQ8Q]$J2H[IVAJ2%F%@W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2555" y="14410690"/>
          <a:ext cx="5922645" cy="45015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33</xdr:row>
      <xdr:rowOff>15240</xdr:rowOff>
    </xdr:from>
    <xdr:to>
      <xdr:col>7</xdr:col>
      <xdr:colOff>295910</xdr:colOff>
      <xdr:row>60</xdr:row>
      <xdr:rowOff>20955</xdr:rowOff>
    </xdr:to>
    <xdr:pic>
      <xdr:nvPicPr>
        <xdr:cNvPr id="5" name="图片 4" descr="4dbe6b749980dc98f74ebf6588ed53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16490950"/>
          <a:ext cx="8677910" cy="463486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6" name="图片 5" descr="ZSA2Y(AQ}AECR[4)9DH~2F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5" name="图片 4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0</xdr:col>
      <xdr:colOff>122555</xdr:colOff>
      <xdr:row>35</xdr:row>
      <xdr:rowOff>85090</xdr:rowOff>
    </xdr:from>
    <xdr:to>
      <xdr:col>6</xdr:col>
      <xdr:colOff>900430</xdr:colOff>
      <xdr:row>60</xdr:row>
      <xdr:rowOff>40005</xdr:rowOff>
    </xdr:to>
    <xdr:pic>
      <xdr:nvPicPr>
        <xdr:cNvPr id="6" name="图片 5" descr="~F23VUS@K958938~3(W%L9S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555" y="17703800"/>
          <a:ext cx="7831455" cy="4241165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7" name="图片 6" descr="EBAMJ_~_`692HRR4%V0)WG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0</xdr:col>
      <xdr:colOff>122555</xdr:colOff>
      <xdr:row>36</xdr:row>
      <xdr:rowOff>85090</xdr:rowOff>
    </xdr:from>
    <xdr:to>
      <xdr:col>6</xdr:col>
      <xdr:colOff>900430</xdr:colOff>
      <xdr:row>61</xdr:row>
      <xdr:rowOff>40005</xdr:rowOff>
    </xdr:to>
    <xdr:pic>
      <xdr:nvPicPr>
        <xdr:cNvPr id="5" name="图片 4" descr="~F23VUS@K958938~3(W%L9S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555" y="18249900"/>
          <a:ext cx="7831455" cy="4241165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6" name="图片 5" descr="EBAMJ_~_`692HRR4%V0)WG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6" name="图片 5" descr="EBAMJ_~_`692HRR4%V0)WG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</xdr:colOff>
      <xdr:row>37</xdr:row>
      <xdr:rowOff>161925</xdr:rowOff>
    </xdr:from>
    <xdr:to>
      <xdr:col>4</xdr:col>
      <xdr:colOff>848360</xdr:colOff>
      <xdr:row>96</xdr:row>
      <xdr:rowOff>104775</xdr:rowOff>
    </xdr:to>
    <xdr:pic>
      <xdr:nvPicPr>
        <xdr:cNvPr id="7" name="图片 6" descr="GW{K[XGWF4%WV@S@T2_D(9V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690" y="18872835"/>
          <a:ext cx="4650105" cy="10058400"/>
        </a:xfrm>
        <a:prstGeom prst="rect">
          <a:avLst/>
        </a:prstGeom>
      </xdr:spPr>
    </xdr:pic>
    <xdr:clientData/>
  </xdr:twoCellAnchor>
  <xdr:twoCellAnchor editAs="oneCell">
    <xdr:from>
      <xdr:col>4</xdr:col>
      <xdr:colOff>933450</xdr:colOff>
      <xdr:row>37</xdr:row>
      <xdr:rowOff>152400</xdr:rowOff>
    </xdr:from>
    <xdr:to>
      <xdr:col>10</xdr:col>
      <xdr:colOff>358775</xdr:colOff>
      <xdr:row>68</xdr:row>
      <xdr:rowOff>38100</xdr:rowOff>
    </xdr:to>
    <xdr:pic>
      <xdr:nvPicPr>
        <xdr:cNvPr id="8" name="图片 7" descr="T(@))XXM]@Q8Q08}G(VNSKV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794885" y="18863310"/>
          <a:ext cx="5868670" cy="5200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</xdr:colOff>
      <xdr:row>18</xdr:row>
      <xdr:rowOff>0</xdr:rowOff>
    </xdr:from>
    <xdr:to>
      <xdr:col>11</xdr:col>
      <xdr:colOff>72390</xdr:colOff>
      <xdr:row>19</xdr:row>
      <xdr:rowOff>200025</xdr:rowOff>
    </xdr:to>
    <xdr:pic>
      <xdr:nvPicPr>
        <xdr:cNvPr id="2" name="图片 1" descr="O`)D${5DL1P[2%$HT9LT3]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5860" y="9160510"/>
          <a:ext cx="230251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792480</xdr:colOff>
      <xdr:row>22</xdr:row>
      <xdr:rowOff>15240</xdr:rowOff>
    </xdr:from>
    <xdr:to>
      <xdr:col>10</xdr:col>
      <xdr:colOff>601980</xdr:colOff>
      <xdr:row>22</xdr:row>
      <xdr:rowOff>312420</xdr:rowOff>
    </xdr:to>
    <xdr:pic>
      <xdr:nvPicPr>
        <xdr:cNvPr id="3" name="图片 2" descr="%5M%I6FF9PBTZ9X@ZRC@C_C"/>
        <xdr:cNvPicPr>
          <a:picLocks noChangeAspect="1"/>
        </xdr:cNvPicPr>
      </xdr:nvPicPr>
      <xdr:blipFill>
        <a:blip r:embed="rId2"/>
        <a:srcRect r="29400" b="-645"/>
        <a:stretch>
          <a:fillRect/>
        </a:stretch>
      </xdr:blipFill>
      <xdr:spPr>
        <a:xfrm>
          <a:off x="7846060" y="10890250"/>
          <a:ext cx="3060700" cy="2971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518160</xdr:rowOff>
    </xdr:from>
    <xdr:to>
      <xdr:col>12</xdr:col>
      <xdr:colOff>942975</xdr:colOff>
      <xdr:row>27</xdr:row>
      <xdr:rowOff>243840</xdr:rowOff>
    </xdr:to>
    <xdr:pic>
      <xdr:nvPicPr>
        <xdr:cNvPr id="4" name="图片 3" descr="ZSA2Y(AQ}AECR[4)9DH~2F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5080" y="13641070"/>
          <a:ext cx="5070475" cy="27178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30</xdr:row>
      <xdr:rowOff>7620</xdr:rowOff>
    </xdr:from>
    <xdr:to>
      <xdr:col>12</xdr:col>
      <xdr:colOff>146685</xdr:colOff>
      <xdr:row>30</xdr:row>
      <xdr:rowOff>312420</xdr:rowOff>
    </xdr:to>
    <xdr:pic>
      <xdr:nvPicPr>
        <xdr:cNvPr id="5" name="图片 4" descr="EBAMJ_~_`692HRR4%V0)WG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76540" y="15365730"/>
          <a:ext cx="4022725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</xdr:colOff>
      <xdr:row>42</xdr:row>
      <xdr:rowOff>95250</xdr:rowOff>
    </xdr:from>
    <xdr:to>
      <xdr:col>5</xdr:col>
      <xdr:colOff>640715</xdr:colOff>
      <xdr:row>73</xdr:row>
      <xdr:rowOff>9525</xdr:rowOff>
    </xdr:to>
    <xdr:pic>
      <xdr:nvPicPr>
        <xdr:cNvPr id="6" name="图片 5" descr="S$LUYK5XOW6DO7$MK[]]2I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0640" y="21536660"/>
          <a:ext cx="5892800" cy="5229225"/>
        </a:xfrm>
        <a:prstGeom prst="rect">
          <a:avLst/>
        </a:prstGeom>
      </xdr:spPr>
    </xdr:pic>
    <xdr:clientData/>
  </xdr:twoCellAnchor>
  <xdr:twoCellAnchor editAs="oneCell">
    <xdr:from>
      <xdr:col>5</xdr:col>
      <xdr:colOff>742950</xdr:colOff>
      <xdr:row>43</xdr:row>
      <xdr:rowOff>47625</xdr:rowOff>
    </xdr:from>
    <xdr:to>
      <xdr:col>15</xdr:col>
      <xdr:colOff>651510</xdr:colOff>
      <xdr:row>64</xdr:row>
      <xdr:rowOff>57150</xdr:rowOff>
    </xdr:to>
    <xdr:pic>
      <xdr:nvPicPr>
        <xdr:cNvPr id="7" name="图片 6" descr="X$NCZ3IN99Z}EFCRJ6D{8@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35675" y="21660485"/>
          <a:ext cx="9060180" cy="3609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T29"/>
  <sheetViews>
    <sheetView topLeftCell="A22"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1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ht="24.9" customHeight="1" spans="1:19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ht="27.9" customHeight="1" spans="1:20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</row>
    <row r="3" ht="27.9" customHeight="1" spans="1:20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</row>
    <row r="4" ht="27.9" customHeight="1" spans="1:20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</row>
    <row r="5" ht="27.9" customHeight="1" spans="1:20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</row>
    <row r="6" ht="27.9" customHeight="1" spans="1:20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</row>
    <row r="7" ht="27.9" customHeight="1" spans="1:20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</row>
    <row r="8" ht="47" customHeight="1" spans="1:20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</row>
    <row r="9" ht="45" customHeight="1" spans="1:20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</row>
    <row r="10" ht="45" customHeight="1" spans="1:20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</row>
    <row r="11" ht="43" customHeight="1" spans="1:20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</row>
    <row r="12" ht="56" customHeight="1" spans="1:20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</row>
    <row r="13" ht="47" customHeight="1" spans="1:20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</row>
    <row r="14" ht="44" customHeight="1" spans="1:20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>
        <v>5.20684323131e+17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</row>
    <row r="15" ht="57" customHeight="1" spans="1:20">
      <c r="A15" s="19">
        <v>8</v>
      </c>
      <c r="B15" s="35">
        <v>43790</v>
      </c>
      <c r="C15" s="24"/>
      <c r="D15" s="27">
        <v>16000</v>
      </c>
      <c r="E15" s="28" t="s">
        <v>52</v>
      </c>
      <c r="F15" s="34">
        <v>5.20684323131e+17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</row>
    <row r="16" ht="58" customHeight="1" spans="1:20">
      <c r="A16" s="19">
        <v>9</v>
      </c>
      <c r="B16" s="35">
        <v>43797</v>
      </c>
      <c r="C16" s="36"/>
      <c r="D16" s="27">
        <v>7000</v>
      </c>
      <c r="E16" s="28" t="s">
        <v>52</v>
      </c>
      <c r="F16" s="34">
        <v>5.20684323131e+17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</row>
    <row r="17" ht="48" customHeight="1" spans="1:20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>
        <v>5.20684323131e+17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</row>
    <row r="18" ht="39" customHeight="1" spans="1:20">
      <c r="A18" s="51">
        <v>11</v>
      </c>
      <c r="B18" s="44">
        <v>43812</v>
      </c>
      <c r="C18" s="45">
        <v>1470000</v>
      </c>
      <c r="D18" s="45"/>
      <c r="E18" s="47" t="s">
        <v>58</v>
      </c>
      <c r="F18" s="48">
        <v>175202745165</v>
      </c>
      <c r="G18" s="49"/>
      <c r="H18" s="50">
        <v>0.02</v>
      </c>
      <c r="I18" s="80">
        <f>C18*H18</f>
        <v>29400</v>
      </c>
      <c r="J18" s="80"/>
      <c r="K18" s="80">
        <v>13542</v>
      </c>
      <c r="L18" s="80">
        <v>17000</v>
      </c>
      <c r="M18" s="81" t="s">
        <v>59</v>
      </c>
      <c r="N18" s="80">
        <v>31863</v>
      </c>
      <c r="O18" s="81" t="s">
        <v>60</v>
      </c>
      <c r="P18" s="82"/>
      <c r="Q18" s="102"/>
      <c r="R18" s="102"/>
      <c r="S18" s="104"/>
      <c r="T18" s="101"/>
    </row>
    <row r="19" ht="24" customHeight="1" spans="1:20">
      <c r="A19" s="51"/>
      <c r="B19" s="44"/>
      <c r="C19" s="45"/>
      <c r="D19" s="45">
        <v>-1377995</v>
      </c>
      <c r="E19" s="47"/>
      <c r="F19" s="48"/>
      <c r="G19" s="49"/>
      <c r="H19" s="50"/>
      <c r="I19" s="80"/>
      <c r="J19" s="80"/>
      <c r="K19" s="80"/>
      <c r="L19" s="80">
        <v>200</v>
      </c>
      <c r="M19" s="81" t="s">
        <v>61</v>
      </c>
      <c r="N19" s="80"/>
      <c r="O19" s="81"/>
      <c r="P19" s="82"/>
      <c r="Q19" s="102"/>
      <c r="R19" s="102"/>
      <c r="S19" s="104"/>
      <c r="T19" s="101"/>
    </row>
    <row r="20" ht="23" customHeight="1" spans="1:20">
      <c r="A20" s="51"/>
      <c r="B20" s="44"/>
      <c r="C20" s="45"/>
      <c r="D20" s="46" t="s">
        <v>62</v>
      </c>
      <c r="E20" s="47"/>
      <c r="F20" s="48"/>
      <c r="G20" s="49"/>
      <c r="H20" s="50"/>
      <c r="I20" s="80"/>
      <c r="J20" s="80"/>
      <c r="K20" s="80"/>
      <c r="L20" s="80"/>
      <c r="M20" s="81"/>
      <c r="N20" s="80"/>
      <c r="O20" s="81"/>
      <c r="P20" s="82"/>
      <c r="Q20" s="102"/>
      <c r="R20" s="102"/>
      <c r="S20" s="104"/>
      <c r="T20" s="101"/>
    </row>
    <row r="21" ht="30" customHeight="1" spans="1:20">
      <c r="A21" s="5" t="s">
        <v>63</v>
      </c>
      <c r="B21" s="5"/>
      <c r="C21" s="55">
        <f>SUM(C8:C20)</f>
        <v>1470000</v>
      </c>
      <c r="D21" s="56">
        <f>SUM(D8:D20)</f>
        <v>118591</v>
      </c>
      <c r="E21" s="57"/>
      <c r="F21" s="57"/>
      <c r="G21" s="57"/>
      <c r="H21" s="55" t="s">
        <v>64</v>
      </c>
      <c r="I21" s="71">
        <f>SUM(I8:I20)</f>
        <v>29400</v>
      </c>
      <c r="J21" s="57"/>
      <c r="K21" s="71">
        <f>SUM(K8:K20)</f>
        <v>13542</v>
      </c>
      <c r="L21" s="71">
        <f>SUM(L8:L20)</f>
        <v>17200</v>
      </c>
      <c r="M21" s="55" t="s">
        <v>64</v>
      </c>
      <c r="N21" s="71">
        <f>SUM(N8:N20)</f>
        <v>31863</v>
      </c>
      <c r="O21" s="55" t="s">
        <v>64</v>
      </c>
      <c r="P21" s="55" t="s">
        <v>64</v>
      </c>
      <c r="Q21" s="55"/>
      <c r="R21" s="55"/>
      <c r="S21" s="71">
        <f>SUM(S8:S20)</f>
        <v>1496586</v>
      </c>
      <c r="T21" s="105">
        <f>D21+C21-S21-I21-K21-L21-N21</f>
        <v>0</v>
      </c>
    </row>
    <row r="22" ht="30" customHeight="1" spans="1:20">
      <c r="A22" s="58" t="s">
        <v>65</v>
      </c>
      <c r="B22" s="58"/>
      <c r="C22" s="58" t="s">
        <v>66</v>
      </c>
      <c r="D22" s="58"/>
      <c r="E22" s="58"/>
      <c r="F22" s="59">
        <f>N22-F23</f>
        <v>1377995</v>
      </c>
      <c r="G22" s="60"/>
      <c r="H22" s="61" t="s">
        <v>67</v>
      </c>
      <c r="I22" s="83"/>
      <c r="J22" s="83"/>
      <c r="K22" s="83"/>
      <c r="L22" s="84"/>
      <c r="M22" s="58" t="s">
        <v>68</v>
      </c>
      <c r="N22" s="85">
        <v>1377995</v>
      </c>
      <c r="O22" s="86"/>
      <c r="P22" s="86"/>
      <c r="Q22" s="86"/>
      <c r="R22" s="86"/>
      <c r="S22" s="86"/>
      <c r="T22" s="106"/>
    </row>
    <row r="23" ht="30" customHeight="1" spans="1:20">
      <c r="A23" s="58"/>
      <c r="B23" s="58"/>
      <c r="C23" s="58" t="s">
        <v>69</v>
      </c>
      <c r="D23" s="58"/>
      <c r="E23" s="58"/>
      <c r="F23" s="59">
        <v>0</v>
      </c>
      <c r="G23" s="60"/>
      <c r="H23" s="62"/>
      <c r="I23" s="87"/>
      <c r="J23" s="87"/>
      <c r="K23" s="87"/>
      <c r="L23" s="88"/>
      <c r="M23" s="58" t="s">
        <v>70</v>
      </c>
      <c r="N23" s="112" t="s">
        <v>71</v>
      </c>
      <c r="O23" s="113"/>
      <c r="P23" s="113"/>
      <c r="Q23" s="113"/>
      <c r="R23" s="113"/>
      <c r="S23" s="113"/>
      <c r="T23" s="114"/>
    </row>
    <row r="29" spans="2:2">
      <c r="B29" s="108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1:B21"/>
    <mergeCell ref="C22:E22"/>
    <mergeCell ref="F22:G22"/>
    <mergeCell ref="N22:T22"/>
    <mergeCell ref="C23:E23"/>
    <mergeCell ref="F23:G23"/>
    <mergeCell ref="N23:T23"/>
    <mergeCell ref="A5:A7"/>
    <mergeCell ref="S5:S7"/>
    <mergeCell ref="T5:T7"/>
    <mergeCell ref="A22:B23"/>
    <mergeCell ref="H22:L23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9"/>
  <sheetViews>
    <sheetView topLeftCell="C31" workbookViewId="0">
      <selection activeCell="C3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41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19">
        <v>19</v>
      </c>
      <c r="B33" s="35">
        <v>44014</v>
      </c>
      <c r="C33" s="27"/>
      <c r="D33" s="41"/>
      <c r="E33" s="28"/>
      <c r="F33" s="34"/>
      <c r="G33" s="38"/>
      <c r="H33" s="39"/>
      <c r="I33" s="24"/>
      <c r="J33" s="24"/>
      <c r="K33" s="24"/>
      <c r="L33" s="24"/>
      <c r="M33" s="66" t="s">
        <v>95</v>
      </c>
      <c r="N33" s="24"/>
      <c r="O33" s="66"/>
      <c r="P33" s="77" t="s">
        <v>74</v>
      </c>
      <c r="Q33" s="8">
        <v>8839664.5</v>
      </c>
      <c r="R33" s="8">
        <v>4200000</v>
      </c>
      <c r="S33" s="103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43" customHeight="1" spans="1:16384">
      <c r="A34" s="19">
        <v>20</v>
      </c>
      <c r="B34" s="35">
        <v>44047</v>
      </c>
      <c r="C34" s="27"/>
      <c r="D34" s="41">
        <v>500000</v>
      </c>
      <c r="E34" s="28" t="s">
        <v>52</v>
      </c>
      <c r="F34" s="34" t="s">
        <v>72</v>
      </c>
      <c r="G34" s="38"/>
      <c r="H34" s="39"/>
      <c r="I34" s="24"/>
      <c r="J34" s="24"/>
      <c r="K34" s="24"/>
      <c r="L34" s="24"/>
      <c r="M34" s="66" t="s">
        <v>96</v>
      </c>
      <c r="N34" s="24"/>
      <c r="O34" s="66"/>
      <c r="P34" s="77" t="s">
        <v>74</v>
      </c>
      <c r="Q34" s="8">
        <v>8839664.5</v>
      </c>
      <c r="R34" s="8">
        <v>4200000</v>
      </c>
      <c r="S34" s="103">
        <v>500000</v>
      </c>
      <c r="T34" s="101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43" customHeight="1" spans="1:16384">
      <c r="A35" s="19">
        <v>21</v>
      </c>
      <c r="B35" s="35">
        <v>44056</v>
      </c>
      <c r="C35" s="27"/>
      <c r="D35" s="41">
        <v>100000</v>
      </c>
      <c r="E35" s="28" t="s">
        <v>52</v>
      </c>
      <c r="F35" s="34" t="s">
        <v>72</v>
      </c>
      <c r="G35" s="38"/>
      <c r="H35" s="39"/>
      <c r="I35" s="24"/>
      <c r="J35" s="24"/>
      <c r="K35" s="24"/>
      <c r="L35" s="24"/>
      <c r="M35" s="66" t="s">
        <v>97</v>
      </c>
      <c r="N35" s="24"/>
      <c r="O35" s="66"/>
      <c r="P35" s="77" t="s">
        <v>93</v>
      </c>
      <c r="Q35" s="8"/>
      <c r="R35" s="8"/>
      <c r="S35" s="103">
        <v>100000</v>
      </c>
      <c r="T35" s="101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43" customHeight="1" spans="1:16384">
      <c r="A36" s="51">
        <v>22</v>
      </c>
      <c r="B36" s="44">
        <v>44057</v>
      </c>
      <c r="C36" s="45">
        <v>3330000</v>
      </c>
      <c r="D36" s="46"/>
      <c r="E36" s="47" t="s">
        <v>83</v>
      </c>
      <c r="F36" s="48" t="s">
        <v>84</v>
      </c>
      <c r="G36" s="49"/>
      <c r="H36" s="50">
        <v>0.02</v>
      </c>
      <c r="I36" s="80">
        <f>C36*H36</f>
        <v>66600</v>
      </c>
      <c r="J36" s="80"/>
      <c r="K36" s="80">
        <v>33300</v>
      </c>
      <c r="L36" s="80">
        <v>400</v>
      </c>
      <c r="M36" s="81" t="s">
        <v>98</v>
      </c>
      <c r="N36" s="80"/>
      <c r="O36" s="81"/>
      <c r="P36" s="82" t="s">
        <v>74</v>
      </c>
      <c r="Q36" s="102">
        <v>8839664.5</v>
      </c>
      <c r="R36" s="102">
        <v>720000</v>
      </c>
      <c r="S36" s="104">
        <v>2000000</v>
      </c>
      <c r="T36" s="101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46" customHeight="1" spans="1:16384">
      <c r="A37" s="51"/>
      <c r="B37" s="44"/>
      <c r="C37" s="45"/>
      <c r="D37" s="46">
        <v>-329200</v>
      </c>
      <c r="E37" s="53" t="s">
        <v>85</v>
      </c>
      <c r="F37" s="54" t="s">
        <v>86</v>
      </c>
      <c r="G37" s="49"/>
      <c r="H37" s="50"/>
      <c r="I37" s="80"/>
      <c r="J37" s="80"/>
      <c r="K37" s="80"/>
      <c r="L37" s="80">
        <v>500</v>
      </c>
      <c r="M37" s="81" t="s">
        <v>61</v>
      </c>
      <c r="N37" s="80"/>
      <c r="O37" s="81"/>
      <c r="P37" s="82" t="s">
        <v>99</v>
      </c>
      <c r="Q37" s="102">
        <v>141724</v>
      </c>
      <c r="R37" s="102">
        <v>100000</v>
      </c>
      <c r="S37" s="104">
        <v>100000</v>
      </c>
      <c r="T37" s="101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43" customHeight="1" spans="1:16384">
      <c r="A38" s="51"/>
      <c r="B38" s="44"/>
      <c r="C38" s="45"/>
      <c r="D38" s="46"/>
      <c r="E38" s="47"/>
      <c r="F38" s="48"/>
      <c r="G38" s="49"/>
      <c r="H38" s="50"/>
      <c r="I38" s="80"/>
      <c r="J38" s="80"/>
      <c r="K38" s="80"/>
      <c r="L38" s="80"/>
      <c r="M38" s="81"/>
      <c r="N38" s="80"/>
      <c r="O38" s="81"/>
      <c r="P38" s="82" t="s">
        <v>78</v>
      </c>
      <c r="Q38" s="102">
        <v>3090105.28</v>
      </c>
      <c r="R38" s="102"/>
      <c r="S38" s="104">
        <v>800000</v>
      </c>
      <c r="T38" s="101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43" customHeight="1" spans="1:16384">
      <c r="A39" s="51"/>
      <c r="B39" s="44"/>
      <c r="C39" s="45"/>
      <c r="D39" s="46"/>
      <c r="E39" s="47"/>
      <c r="F39" s="48"/>
      <c r="G39" s="49"/>
      <c r="H39" s="50"/>
      <c r="I39" s="80"/>
      <c r="J39" s="80"/>
      <c r="K39" s="80"/>
      <c r="L39" s="80"/>
      <c r="M39" s="81"/>
      <c r="N39" s="80"/>
      <c r="O39" s="81"/>
      <c r="P39" s="82"/>
      <c r="Q39" s="102"/>
      <c r="R39" s="102"/>
      <c r="S39" s="104"/>
      <c r="T39" s="101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ht="30" customHeight="1" spans="1:16384">
      <c r="A40" s="5" t="s">
        <v>63</v>
      </c>
      <c r="B40" s="5"/>
      <c r="C40" s="55">
        <f>SUM(C8:C39)</f>
        <v>11490000</v>
      </c>
      <c r="D40" s="56">
        <f>SUM(D8:D39)</f>
        <v>1478651</v>
      </c>
      <c r="E40" s="57"/>
      <c r="F40" s="57"/>
      <c r="G40" s="57"/>
      <c r="H40" s="55" t="s">
        <v>64</v>
      </c>
      <c r="I40" s="71">
        <f>SUM(I8:I39)</f>
        <v>229800</v>
      </c>
      <c r="J40" s="57"/>
      <c r="K40" s="71">
        <f>SUM(K8:K39)</f>
        <v>113681.49</v>
      </c>
      <c r="L40" s="71">
        <f>SUM(L8:L39)</f>
        <v>25150</v>
      </c>
      <c r="M40" s="55" t="s">
        <v>64</v>
      </c>
      <c r="N40" s="71">
        <f>SUM(N8:N39)</f>
        <v>0</v>
      </c>
      <c r="O40" s="55" t="s">
        <v>64</v>
      </c>
      <c r="P40" s="55" t="s">
        <v>64</v>
      </c>
      <c r="Q40" s="55"/>
      <c r="R40" s="55"/>
      <c r="S40" s="71">
        <f>SUM(S8:S39)</f>
        <v>12600019.51</v>
      </c>
      <c r="T40" s="105">
        <f>D40+C40-S40-I40-K40-L40-N40</f>
        <v>2.18278728425503e-10</v>
      </c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ht="30" customHeight="1" spans="1:16384">
      <c r="A41" s="58" t="s">
        <v>65</v>
      </c>
      <c r="B41" s="58"/>
      <c r="C41" s="58" t="s">
        <v>66</v>
      </c>
      <c r="D41" s="58"/>
      <c r="E41" s="58"/>
      <c r="F41" s="59">
        <f>N41-F42</f>
        <v>3229200</v>
      </c>
      <c r="G41" s="60"/>
      <c r="H41" s="61" t="s">
        <v>67</v>
      </c>
      <c r="I41" s="83"/>
      <c r="J41" s="83"/>
      <c r="K41" s="83"/>
      <c r="L41" s="84"/>
      <c r="M41" s="58" t="s">
        <v>68</v>
      </c>
      <c r="N41" s="85">
        <v>3229200</v>
      </c>
      <c r="O41" s="86"/>
      <c r="P41" s="86"/>
      <c r="Q41" s="86"/>
      <c r="R41" s="86"/>
      <c r="S41" s="86"/>
      <c r="T41" s="106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ht="30" customHeight="1" spans="1:16384">
      <c r="A42" s="58"/>
      <c r="B42" s="58"/>
      <c r="C42" s="58" t="s">
        <v>69</v>
      </c>
      <c r="D42" s="58"/>
      <c r="E42" s="58"/>
      <c r="F42" s="59">
        <v>0</v>
      </c>
      <c r="G42" s="60"/>
      <c r="H42" s="62"/>
      <c r="I42" s="87"/>
      <c r="J42" s="87"/>
      <c r="K42" s="87"/>
      <c r="L42" s="88"/>
      <c r="M42" s="58" t="s">
        <v>70</v>
      </c>
      <c r="N42" s="112" t="s">
        <v>100</v>
      </c>
      <c r="O42" s="113"/>
      <c r="P42" s="113"/>
      <c r="Q42" s="113"/>
      <c r="R42" s="113"/>
      <c r="S42" s="113"/>
      <c r="T42" s="114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2"/>
      <c r="E43" s="3"/>
      <c r="F43" s="3"/>
      <c r="G43" s="3"/>
      <c r="I43" s="3"/>
      <c r="J43" s="3"/>
      <c r="L43" s="3"/>
      <c r="S43" s="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2"/>
      <c r="E44" s="3"/>
      <c r="F44" s="3"/>
      <c r="G44" s="3"/>
      <c r="I44" s="3"/>
      <c r="J44" s="3"/>
      <c r="L44" s="3"/>
      <c r="S44" s="3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2"/>
      <c r="E45" s="3"/>
      <c r="F45" s="3"/>
      <c r="G45" s="3"/>
      <c r="I45" s="3"/>
      <c r="J45" s="3"/>
      <c r="L45" s="3"/>
      <c r="S45" s="3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2"/>
      <c r="E46" s="3"/>
      <c r="F46" s="3"/>
      <c r="G46" s="3"/>
      <c r="I46" s="3"/>
      <c r="J46" s="3"/>
      <c r="L46" s="3"/>
      <c r="S46" s="3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2"/>
      <c r="E47" s="3"/>
      <c r="F47" s="3"/>
      <c r="G47" s="3"/>
      <c r="I47" s="3"/>
      <c r="J47" s="3"/>
      <c r="L47" s="3"/>
      <c r="S47" s="3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108"/>
      <c r="E48" s="3"/>
      <c r="F48" s="3"/>
      <c r="G48" s="3"/>
      <c r="I48" s="3"/>
      <c r="J48" s="3"/>
      <c r="L48" s="3"/>
      <c r="S48" s="3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9:9">
      <c r="I49" s="3">
        <f>C40/C3</f>
        <v>0.584038249879825</v>
      </c>
    </row>
  </sheetData>
  <autoFilter ref="A7:XFD42">
    <extLst/>
  </autoFilter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40:B40"/>
    <mergeCell ref="C41:E41"/>
    <mergeCell ref="F41:G41"/>
    <mergeCell ref="N41:T41"/>
    <mergeCell ref="C42:E42"/>
    <mergeCell ref="F42:G42"/>
    <mergeCell ref="N42:T42"/>
    <mergeCell ref="A5:A7"/>
    <mergeCell ref="S5:S7"/>
    <mergeCell ref="T5:T7"/>
    <mergeCell ref="A41:B42"/>
    <mergeCell ref="H41:L42"/>
  </mergeCells>
  <pageMargins left="0.75" right="0.75" top="1" bottom="1" header="0.5" footer="0.5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9"/>
  <sheetViews>
    <sheetView topLeftCell="E34" workbookViewId="0">
      <selection activeCell="E3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41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19">
        <v>19</v>
      </c>
      <c r="B33" s="35">
        <v>44014</v>
      </c>
      <c r="C33" s="27"/>
      <c r="D33" s="41"/>
      <c r="E33" s="28"/>
      <c r="F33" s="34"/>
      <c r="G33" s="38"/>
      <c r="H33" s="39"/>
      <c r="I33" s="24"/>
      <c r="J33" s="24"/>
      <c r="K33" s="24"/>
      <c r="L33" s="24"/>
      <c r="M33" s="66" t="s">
        <v>95</v>
      </c>
      <c r="N33" s="24"/>
      <c r="O33" s="66"/>
      <c r="P33" s="77" t="s">
        <v>74</v>
      </c>
      <c r="Q33" s="8">
        <v>8839664.5</v>
      </c>
      <c r="R33" s="8">
        <v>4200000</v>
      </c>
      <c r="S33" s="103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43" customHeight="1" spans="1:16384">
      <c r="A34" s="19">
        <v>20</v>
      </c>
      <c r="B34" s="35">
        <v>44047</v>
      </c>
      <c r="C34" s="27"/>
      <c r="D34" s="41">
        <v>500000</v>
      </c>
      <c r="E34" s="28" t="s">
        <v>52</v>
      </c>
      <c r="F34" s="34" t="s">
        <v>72</v>
      </c>
      <c r="G34" s="38"/>
      <c r="H34" s="39"/>
      <c r="I34" s="24"/>
      <c r="J34" s="24"/>
      <c r="K34" s="24"/>
      <c r="L34" s="24"/>
      <c r="M34" s="66" t="s">
        <v>96</v>
      </c>
      <c r="N34" s="24"/>
      <c r="O34" s="66"/>
      <c r="P34" s="77" t="s">
        <v>74</v>
      </c>
      <c r="Q34" s="8">
        <v>8839664.5</v>
      </c>
      <c r="R34" s="8">
        <v>4200000</v>
      </c>
      <c r="S34" s="103">
        <v>500000</v>
      </c>
      <c r="T34" s="101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43" customHeight="1" spans="1:16384">
      <c r="A35" s="19">
        <v>21</v>
      </c>
      <c r="B35" s="35">
        <v>44056</v>
      </c>
      <c r="C35" s="27"/>
      <c r="D35" s="41">
        <v>100000</v>
      </c>
      <c r="E35" s="28" t="s">
        <v>52</v>
      </c>
      <c r="F35" s="34" t="s">
        <v>72</v>
      </c>
      <c r="G35" s="38"/>
      <c r="H35" s="39"/>
      <c r="I35" s="24"/>
      <c r="J35" s="24"/>
      <c r="K35" s="24"/>
      <c r="L35" s="24"/>
      <c r="M35" s="66" t="s">
        <v>97</v>
      </c>
      <c r="N35" s="24"/>
      <c r="O35" s="66"/>
      <c r="P35" s="77" t="s">
        <v>93</v>
      </c>
      <c r="Q35" s="8"/>
      <c r="R35" s="8"/>
      <c r="S35" s="103">
        <v>100000</v>
      </c>
      <c r="T35" s="101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43" customHeight="1" spans="1:16384">
      <c r="A36" s="19">
        <v>22</v>
      </c>
      <c r="B36" s="35">
        <v>44057</v>
      </c>
      <c r="C36" s="27">
        <v>3330000</v>
      </c>
      <c r="D36" s="41"/>
      <c r="E36" s="28" t="s">
        <v>83</v>
      </c>
      <c r="F36" s="34" t="s">
        <v>84</v>
      </c>
      <c r="G36" s="38"/>
      <c r="H36" s="39">
        <v>0.02</v>
      </c>
      <c r="I36" s="24">
        <f>C36*H36</f>
        <v>66600</v>
      </c>
      <c r="J36" s="24"/>
      <c r="K36" s="24">
        <v>33300</v>
      </c>
      <c r="L36" s="24">
        <v>400</v>
      </c>
      <c r="M36" s="66" t="s">
        <v>98</v>
      </c>
      <c r="N36" s="24"/>
      <c r="O36" s="66"/>
      <c r="P36" s="77" t="s">
        <v>74</v>
      </c>
      <c r="Q36" s="8">
        <v>8839664.5</v>
      </c>
      <c r="R36" s="8">
        <v>720000</v>
      </c>
      <c r="S36" s="103">
        <v>2000000</v>
      </c>
      <c r="T36" s="101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46" customHeight="1" spans="1:16384">
      <c r="A37" s="19"/>
      <c r="B37" s="35"/>
      <c r="C37" s="27"/>
      <c r="D37" s="41">
        <v>-329200</v>
      </c>
      <c r="E37" s="42" t="s">
        <v>85</v>
      </c>
      <c r="F37" s="29" t="s">
        <v>86</v>
      </c>
      <c r="G37" s="38"/>
      <c r="H37" s="39"/>
      <c r="I37" s="24"/>
      <c r="J37" s="24"/>
      <c r="K37" s="24"/>
      <c r="L37" s="24">
        <v>500</v>
      </c>
      <c r="M37" s="66" t="s">
        <v>61</v>
      </c>
      <c r="N37" s="24"/>
      <c r="O37" s="66"/>
      <c r="P37" s="77" t="s">
        <v>99</v>
      </c>
      <c r="Q37" s="8">
        <v>141724</v>
      </c>
      <c r="R37" s="8">
        <v>100000</v>
      </c>
      <c r="S37" s="103">
        <v>100000</v>
      </c>
      <c r="T37" s="101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43" customHeight="1" spans="1:16384">
      <c r="A38" s="19"/>
      <c r="B38" s="35"/>
      <c r="C38" s="27"/>
      <c r="D38" s="41"/>
      <c r="E38" s="28"/>
      <c r="F38" s="34"/>
      <c r="G38" s="38"/>
      <c r="H38" s="39"/>
      <c r="I38" s="24"/>
      <c r="J38" s="24"/>
      <c r="K38" s="24"/>
      <c r="L38" s="24"/>
      <c r="M38" s="66"/>
      <c r="N38" s="24"/>
      <c r="O38" s="66"/>
      <c r="P38" s="77" t="s">
        <v>78</v>
      </c>
      <c r="Q38" s="8">
        <v>3090105.28</v>
      </c>
      <c r="R38" s="8"/>
      <c r="S38" s="103">
        <v>800000</v>
      </c>
      <c r="T38" s="101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43" customHeight="1" spans="1:16384">
      <c r="A39" s="51">
        <v>23</v>
      </c>
      <c r="B39" s="44">
        <v>44061</v>
      </c>
      <c r="C39" s="45"/>
      <c r="D39" s="46">
        <v>220000</v>
      </c>
      <c r="E39" s="47" t="s">
        <v>52</v>
      </c>
      <c r="F39" s="48" t="s">
        <v>72</v>
      </c>
      <c r="G39" s="49"/>
      <c r="H39" s="50"/>
      <c r="I39" s="80"/>
      <c r="J39" s="80"/>
      <c r="K39" s="80"/>
      <c r="L39" s="80"/>
      <c r="M39" s="81" t="s">
        <v>101</v>
      </c>
      <c r="N39" s="80"/>
      <c r="O39" s="81"/>
      <c r="P39" s="82" t="s">
        <v>93</v>
      </c>
      <c r="Q39" s="102">
        <v>337309</v>
      </c>
      <c r="R39" s="102"/>
      <c r="S39" s="104">
        <v>220000</v>
      </c>
      <c r="T39" s="101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ht="30" customHeight="1" spans="1:16384">
      <c r="A40" s="5" t="s">
        <v>63</v>
      </c>
      <c r="B40" s="5"/>
      <c r="C40" s="55">
        <f>SUM(C8:C39)</f>
        <v>11490000</v>
      </c>
      <c r="D40" s="56">
        <f>SUM(D8:D39)</f>
        <v>1698651</v>
      </c>
      <c r="E40" s="57"/>
      <c r="F40" s="57"/>
      <c r="G40" s="57"/>
      <c r="H40" s="55" t="s">
        <v>64</v>
      </c>
      <c r="I40" s="71">
        <f t="shared" ref="I40:L40" si="0">SUM(I8:I39)</f>
        <v>229800</v>
      </c>
      <c r="J40" s="57"/>
      <c r="K40" s="71">
        <f t="shared" si="0"/>
        <v>113681.49</v>
      </c>
      <c r="L40" s="71">
        <f t="shared" si="0"/>
        <v>25150</v>
      </c>
      <c r="M40" s="55" t="s">
        <v>64</v>
      </c>
      <c r="N40" s="71">
        <f>SUM(N8:N39)</f>
        <v>0</v>
      </c>
      <c r="O40" s="55" t="s">
        <v>64</v>
      </c>
      <c r="P40" s="55" t="s">
        <v>64</v>
      </c>
      <c r="Q40" s="55"/>
      <c r="R40" s="55"/>
      <c r="S40" s="71">
        <f>SUM(S8:S39)</f>
        <v>12820019.51</v>
      </c>
      <c r="T40" s="105">
        <f>D40+C40-S40-I40-K40-L40-N40</f>
        <v>2.3283064365387e-10</v>
      </c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ht="30" customHeight="1" spans="1:16384">
      <c r="A41" s="58" t="s">
        <v>65</v>
      </c>
      <c r="B41" s="58"/>
      <c r="C41" s="58" t="s">
        <v>66</v>
      </c>
      <c r="D41" s="58"/>
      <c r="E41" s="58"/>
      <c r="F41" s="59">
        <f>N41-F42</f>
        <v>220000</v>
      </c>
      <c r="G41" s="60"/>
      <c r="H41" s="61" t="s">
        <v>67</v>
      </c>
      <c r="I41" s="83"/>
      <c r="J41" s="83"/>
      <c r="K41" s="83"/>
      <c r="L41" s="84"/>
      <c r="M41" s="58" t="s">
        <v>68</v>
      </c>
      <c r="N41" s="85">
        <v>220000</v>
      </c>
      <c r="O41" s="86"/>
      <c r="P41" s="86"/>
      <c r="Q41" s="86"/>
      <c r="R41" s="86"/>
      <c r="S41" s="86"/>
      <c r="T41" s="106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ht="30" customHeight="1" spans="1:16384">
      <c r="A42" s="58"/>
      <c r="B42" s="58"/>
      <c r="C42" s="58" t="s">
        <v>69</v>
      </c>
      <c r="D42" s="58"/>
      <c r="E42" s="58"/>
      <c r="F42" s="59">
        <v>0</v>
      </c>
      <c r="G42" s="60"/>
      <c r="H42" s="62"/>
      <c r="I42" s="87"/>
      <c r="J42" s="87"/>
      <c r="K42" s="87"/>
      <c r="L42" s="88"/>
      <c r="M42" s="58" t="s">
        <v>70</v>
      </c>
      <c r="N42" s="112" t="s">
        <v>102</v>
      </c>
      <c r="O42" s="113"/>
      <c r="P42" s="113"/>
      <c r="Q42" s="113"/>
      <c r="R42" s="113"/>
      <c r="S42" s="113"/>
      <c r="T42" s="114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2"/>
      <c r="E43" s="3"/>
      <c r="F43" s="3"/>
      <c r="G43" s="3"/>
      <c r="I43" s="3"/>
      <c r="J43" s="3"/>
      <c r="L43" s="3"/>
      <c r="S43" s="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2"/>
      <c r="E44" s="3"/>
      <c r="F44" s="3"/>
      <c r="G44" s="3"/>
      <c r="I44" s="3"/>
      <c r="J44" s="3"/>
      <c r="L44" s="3"/>
      <c r="S44" s="3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2"/>
      <c r="E45" s="3"/>
      <c r="F45" s="3"/>
      <c r="G45" s="3"/>
      <c r="I45" s="3"/>
      <c r="J45" s="3"/>
      <c r="L45" s="3"/>
      <c r="S45" s="3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2"/>
      <c r="E46" s="3"/>
      <c r="F46" s="3"/>
      <c r="G46" s="3"/>
      <c r="I46" s="3"/>
      <c r="J46" s="3"/>
      <c r="L46" s="3"/>
      <c r="S46" s="3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2"/>
      <c r="E47" s="3"/>
      <c r="F47" s="3"/>
      <c r="G47" s="3"/>
      <c r="I47" s="3"/>
      <c r="J47" s="3"/>
      <c r="L47" s="3"/>
      <c r="S47" s="3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108"/>
      <c r="E48" s="3"/>
      <c r="F48" s="3"/>
      <c r="G48" s="3"/>
      <c r="I48" s="3"/>
      <c r="J48" s="3"/>
      <c r="L48" s="3"/>
      <c r="S48" s="3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2"/>
      <c r="E49" s="3"/>
      <c r="F49" s="3"/>
      <c r="G49" s="3"/>
      <c r="I49" s="3">
        <f>C40/C3</f>
        <v>0.584038249879825</v>
      </c>
      <c r="J49" s="3"/>
      <c r="L49" s="3"/>
      <c r="S49" s="3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40:B40"/>
    <mergeCell ref="C41:E41"/>
    <mergeCell ref="F41:G41"/>
    <mergeCell ref="N41:T41"/>
    <mergeCell ref="C42:E42"/>
    <mergeCell ref="F42:G42"/>
    <mergeCell ref="N42:T42"/>
    <mergeCell ref="A5:A7"/>
    <mergeCell ref="S5:S7"/>
    <mergeCell ref="T5:T7"/>
    <mergeCell ref="A41:B42"/>
    <mergeCell ref="H41:L42"/>
  </mergeCells>
  <pageMargins left="0.75" right="0.75" top="1" bottom="1" header="0.5" footer="0.5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0"/>
  <sheetViews>
    <sheetView topLeftCell="B30" workbookViewId="0">
      <selection activeCell="B30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41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19">
        <v>19</v>
      </c>
      <c r="B33" s="35">
        <v>44014</v>
      </c>
      <c r="C33" s="27"/>
      <c r="D33" s="41"/>
      <c r="E33" s="28"/>
      <c r="F33" s="34"/>
      <c r="G33" s="38"/>
      <c r="H33" s="39"/>
      <c r="I33" s="24"/>
      <c r="J33" s="24"/>
      <c r="K33" s="24"/>
      <c r="L33" s="24"/>
      <c r="M33" s="66" t="s">
        <v>95</v>
      </c>
      <c r="N33" s="24"/>
      <c r="O33" s="66"/>
      <c r="P33" s="77" t="s">
        <v>74</v>
      </c>
      <c r="Q33" s="8">
        <v>8839664.5</v>
      </c>
      <c r="R33" s="8">
        <v>4200000</v>
      </c>
      <c r="S33" s="103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43" customHeight="1" spans="1:16384">
      <c r="A34" s="19">
        <v>20</v>
      </c>
      <c r="B34" s="35">
        <v>44047</v>
      </c>
      <c r="C34" s="27"/>
      <c r="D34" s="41">
        <v>500000</v>
      </c>
      <c r="E34" s="28" t="s">
        <v>52</v>
      </c>
      <c r="F34" s="34" t="s">
        <v>72</v>
      </c>
      <c r="G34" s="38"/>
      <c r="H34" s="39"/>
      <c r="I34" s="24"/>
      <c r="J34" s="24"/>
      <c r="K34" s="24"/>
      <c r="L34" s="24"/>
      <c r="M34" s="66" t="s">
        <v>96</v>
      </c>
      <c r="N34" s="24"/>
      <c r="O34" s="66"/>
      <c r="P34" s="77" t="s">
        <v>74</v>
      </c>
      <c r="Q34" s="8">
        <v>8839664.5</v>
      </c>
      <c r="R34" s="8">
        <v>4200000</v>
      </c>
      <c r="S34" s="103">
        <v>500000</v>
      </c>
      <c r="T34" s="101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43" customHeight="1" spans="1:16384">
      <c r="A35" s="19">
        <v>21</v>
      </c>
      <c r="B35" s="35">
        <v>44056</v>
      </c>
      <c r="C35" s="27"/>
      <c r="D35" s="41">
        <v>100000</v>
      </c>
      <c r="E35" s="28" t="s">
        <v>52</v>
      </c>
      <c r="F35" s="34" t="s">
        <v>72</v>
      </c>
      <c r="G35" s="38"/>
      <c r="H35" s="39"/>
      <c r="I35" s="24"/>
      <c r="J35" s="24"/>
      <c r="K35" s="24"/>
      <c r="L35" s="24"/>
      <c r="M35" s="66" t="s">
        <v>97</v>
      </c>
      <c r="N35" s="24"/>
      <c r="O35" s="66"/>
      <c r="P35" s="77" t="s">
        <v>93</v>
      </c>
      <c r="Q35" s="8"/>
      <c r="R35" s="8"/>
      <c r="S35" s="103">
        <v>100000</v>
      </c>
      <c r="T35" s="101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43" customHeight="1" spans="1:16384">
      <c r="A36" s="19">
        <v>22</v>
      </c>
      <c r="B36" s="35">
        <v>44057</v>
      </c>
      <c r="C36" s="27">
        <v>3330000</v>
      </c>
      <c r="D36" s="41"/>
      <c r="E36" s="28" t="s">
        <v>83</v>
      </c>
      <c r="F36" s="34" t="s">
        <v>84</v>
      </c>
      <c r="G36" s="38"/>
      <c r="H36" s="39">
        <v>0.02</v>
      </c>
      <c r="I36" s="24">
        <f>C36*H36</f>
        <v>66600</v>
      </c>
      <c r="J36" s="24"/>
      <c r="K36" s="24">
        <v>33300</v>
      </c>
      <c r="L36" s="24">
        <v>400</v>
      </c>
      <c r="M36" s="66" t="s">
        <v>98</v>
      </c>
      <c r="N36" s="24"/>
      <c r="O36" s="66"/>
      <c r="P36" s="77" t="s">
        <v>74</v>
      </c>
      <c r="Q36" s="8">
        <v>8839664.5</v>
      </c>
      <c r="R36" s="8">
        <v>720000</v>
      </c>
      <c r="S36" s="103">
        <v>2000000</v>
      </c>
      <c r="T36" s="101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46" customHeight="1" spans="1:16384">
      <c r="A37" s="19"/>
      <c r="B37" s="35"/>
      <c r="C37" s="27"/>
      <c r="D37" s="41">
        <v>-329200</v>
      </c>
      <c r="E37" s="42" t="s">
        <v>85</v>
      </c>
      <c r="F37" s="29" t="s">
        <v>86</v>
      </c>
      <c r="G37" s="38"/>
      <c r="H37" s="39"/>
      <c r="I37" s="24"/>
      <c r="J37" s="24"/>
      <c r="K37" s="24"/>
      <c r="L37" s="24">
        <v>500</v>
      </c>
      <c r="M37" s="66" t="s">
        <v>61</v>
      </c>
      <c r="N37" s="24"/>
      <c r="O37" s="66"/>
      <c r="P37" s="77" t="s">
        <v>99</v>
      </c>
      <c r="Q37" s="8">
        <v>141724</v>
      </c>
      <c r="R37" s="8">
        <v>100000</v>
      </c>
      <c r="S37" s="103">
        <v>100000</v>
      </c>
      <c r="T37" s="101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43" customHeight="1" spans="1:16384">
      <c r="A38" s="19"/>
      <c r="B38" s="35"/>
      <c r="C38" s="27"/>
      <c r="D38" s="41"/>
      <c r="E38" s="28"/>
      <c r="F38" s="34"/>
      <c r="G38" s="38"/>
      <c r="H38" s="39"/>
      <c r="I38" s="24"/>
      <c r="J38" s="24"/>
      <c r="K38" s="24"/>
      <c r="L38" s="24"/>
      <c r="M38" s="66"/>
      <c r="N38" s="24"/>
      <c r="O38" s="66"/>
      <c r="P38" s="77" t="s">
        <v>78</v>
      </c>
      <c r="Q38" s="8">
        <v>3090105.28</v>
      </c>
      <c r="R38" s="8"/>
      <c r="S38" s="103">
        <v>800000</v>
      </c>
      <c r="T38" s="101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43" customHeight="1" spans="1:16384">
      <c r="A39" s="19">
        <v>23</v>
      </c>
      <c r="B39" s="35">
        <v>44061</v>
      </c>
      <c r="C39" s="27"/>
      <c r="D39" s="41">
        <v>220000</v>
      </c>
      <c r="E39" s="28" t="s">
        <v>52</v>
      </c>
      <c r="F39" s="34" t="s">
        <v>72</v>
      </c>
      <c r="G39" s="38"/>
      <c r="H39" s="39"/>
      <c r="I39" s="24"/>
      <c r="J39" s="24"/>
      <c r="K39" s="24"/>
      <c r="L39" s="24"/>
      <c r="M39" s="66" t="s">
        <v>101</v>
      </c>
      <c r="N39" s="24"/>
      <c r="O39" s="66"/>
      <c r="P39" s="77" t="s">
        <v>93</v>
      </c>
      <c r="Q39" s="8">
        <v>337309</v>
      </c>
      <c r="R39" s="8"/>
      <c r="S39" s="103">
        <v>220000</v>
      </c>
      <c r="T39" s="101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ht="43" customHeight="1" spans="1:16384">
      <c r="A40" s="51">
        <v>24</v>
      </c>
      <c r="B40" s="44">
        <v>44083</v>
      </c>
      <c r="C40" s="45"/>
      <c r="D40" s="46">
        <v>68775</v>
      </c>
      <c r="E40" s="47" t="s">
        <v>52</v>
      </c>
      <c r="F40" s="48" t="s">
        <v>72</v>
      </c>
      <c r="G40" s="49"/>
      <c r="H40" s="50"/>
      <c r="I40" s="80"/>
      <c r="J40" s="80"/>
      <c r="K40" s="80"/>
      <c r="L40" s="80"/>
      <c r="M40" s="81" t="s">
        <v>103</v>
      </c>
      <c r="N40" s="80"/>
      <c r="O40" s="81"/>
      <c r="P40" s="82" t="s">
        <v>104</v>
      </c>
      <c r="Q40" s="102">
        <v>71500</v>
      </c>
      <c r="R40" s="102"/>
      <c r="S40" s="104">
        <v>68775</v>
      </c>
      <c r="T40" s="101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ht="30" customHeight="1" spans="1:16384">
      <c r="A41" s="5" t="s">
        <v>63</v>
      </c>
      <c r="B41" s="5"/>
      <c r="C41" s="55">
        <f>SUM(C8:C40)</f>
        <v>11490000</v>
      </c>
      <c r="D41" s="56">
        <f>SUM(D8:D40)</f>
        <v>1767426</v>
      </c>
      <c r="E41" s="57"/>
      <c r="F41" s="57"/>
      <c r="G41" s="57"/>
      <c r="H41" s="55" t="s">
        <v>64</v>
      </c>
      <c r="I41" s="71">
        <f>SUM(I8:I40)</f>
        <v>229800</v>
      </c>
      <c r="J41" s="57"/>
      <c r="K41" s="71">
        <f>SUM(K8:K40)</f>
        <v>113681.49</v>
      </c>
      <c r="L41" s="71">
        <f>SUM(L8:L40)</f>
        <v>25150</v>
      </c>
      <c r="M41" s="55" t="s">
        <v>64</v>
      </c>
      <c r="N41" s="71">
        <f>SUM(N8:N40)</f>
        <v>0</v>
      </c>
      <c r="O41" s="55" t="s">
        <v>64</v>
      </c>
      <c r="P41" s="55" t="s">
        <v>64</v>
      </c>
      <c r="Q41" s="55"/>
      <c r="R41" s="55"/>
      <c r="S41" s="71">
        <f>SUM(S8:S40)</f>
        <v>12888794.51</v>
      </c>
      <c r="T41" s="105">
        <f>D41+C41-S41-I41-K41-L41-N41</f>
        <v>2.3283064365387e-10</v>
      </c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ht="30" customHeight="1" spans="1:16384">
      <c r="A42" s="58" t="s">
        <v>65</v>
      </c>
      <c r="B42" s="58"/>
      <c r="C42" s="58" t="s">
        <v>66</v>
      </c>
      <c r="D42" s="58"/>
      <c r="E42" s="58"/>
      <c r="F42" s="59">
        <f>N42-F43</f>
        <v>68775</v>
      </c>
      <c r="G42" s="60"/>
      <c r="H42" s="61" t="s">
        <v>67</v>
      </c>
      <c r="I42" s="83"/>
      <c r="J42" s="83"/>
      <c r="K42" s="83"/>
      <c r="L42" s="84"/>
      <c r="M42" s="58" t="s">
        <v>68</v>
      </c>
      <c r="N42" s="85">
        <v>68775</v>
      </c>
      <c r="O42" s="86"/>
      <c r="P42" s="86"/>
      <c r="Q42" s="86"/>
      <c r="R42" s="86"/>
      <c r="S42" s="86"/>
      <c r="T42" s="106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ht="30" customHeight="1" spans="1:16384">
      <c r="A43" s="58"/>
      <c r="B43" s="58"/>
      <c r="C43" s="58" t="s">
        <v>69</v>
      </c>
      <c r="D43" s="58"/>
      <c r="E43" s="58"/>
      <c r="F43" s="59">
        <v>0</v>
      </c>
      <c r="G43" s="60"/>
      <c r="H43" s="62"/>
      <c r="I43" s="87"/>
      <c r="J43" s="87"/>
      <c r="K43" s="87"/>
      <c r="L43" s="88"/>
      <c r="M43" s="58" t="s">
        <v>70</v>
      </c>
      <c r="N43" s="112" t="s">
        <v>105</v>
      </c>
      <c r="O43" s="113"/>
      <c r="P43" s="113"/>
      <c r="Q43" s="113"/>
      <c r="R43" s="113"/>
      <c r="S43" s="113"/>
      <c r="T43" s="114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2"/>
      <c r="E44" s="3"/>
      <c r="F44" s="3"/>
      <c r="G44" s="3"/>
      <c r="I44" s="3"/>
      <c r="J44" s="3"/>
      <c r="L44" s="3"/>
      <c r="S44" s="3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2"/>
      <c r="E45" s="3"/>
      <c r="F45" s="3"/>
      <c r="G45" s="3"/>
      <c r="I45" s="3"/>
      <c r="J45" s="3"/>
      <c r="L45" s="3"/>
      <c r="S45" s="3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2"/>
      <c r="E46" s="3"/>
      <c r="F46" s="3"/>
      <c r="G46" s="3"/>
      <c r="I46" s="3"/>
      <c r="J46" s="3"/>
      <c r="L46" s="3"/>
      <c r="S46" s="3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2"/>
      <c r="E47" s="3"/>
      <c r="F47" s="3"/>
      <c r="G47" s="3"/>
      <c r="I47" s="3"/>
      <c r="J47" s="3"/>
      <c r="L47" s="3"/>
      <c r="S47" s="3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2"/>
      <c r="E48" s="3"/>
      <c r="F48" s="3"/>
      <c r="G48" s="3"/>
      <c r="I48" s="3"/>
      <c r="J48" s="3"/>
      <c r="L48" s="3"/>
      <c r="S48" s="3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108"/>
      <c r="E49" s="3"/>
      <c r="F49" s="3"/>
      <c r="G49" s="3"/>
      <c r="I49" s="3"/>
      <c r="J49" s="3"/>
      <c r="L49" s="3"/>
      <c r="S49" s="3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2"/>
      <c r="E50" s="3"/>
      <c r="F50" s="3"/>
      <c r="G50" s="3"/>
      <c r="I50" s="3">
        <f>C41/C3</f>
        <v>0.584038249879825</v>
      </c>
      <c r="J50" s="3"/>
      <c r="L50" s="3"/>
      <c r="S50" s="3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41:B41"/>
    <mergeCell ref="C42:E42"/>
    <mergeCell ref="F42:G42"/>
    <mergeCell ref="N42:T42"/>
    <mergeCell ref="C43:E43"/>
    <mergeCell ref="F43:G43"/>
    <mergeCell ref="N43:T43"/>
    <mergeCell ref="A5:A7"/>
    <mergeCell ref="S5:S7"/>
    <mergeCell ref="T5:T7"/>
    <mergeCell ref="A42:B43"/>
    <mergeCell ref="H42:L43"/>
  </mergeCells>
  <pageMargins left="0.75" right="0.75" top="1" bottom="1" header="0.5" footer="0.5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5"/>
  <sheetViews>
    <sheetView topLeftCell="A35" workbookViewId="0">
      <selection activeCell="A3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41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19">
        <v>19</v>
      </c>
      <c r="B33" s="35">
        <v>44014</v>
      </c>
      <c r="C33" s="27"/>
      <c r="D33" s="41"/>
      <c r="E33" s="28"/>
      <c r="F33" s="34"/>
      <c r="G33" s="38"/>
      <c r="H33" s="39"/>
      <c r="I33" s="24"/>
      <c r="J33" s="24"/>
      <c r="K33" s="24"/>
      <c r="L33" s="24"/>
      <c r="M33" s="66" t="s">
        <v>95</v>
      </c>
      <c r="N33" s="24"/>
      <c r="O33" s="66"/>
      <c r="P33" s="77" t="s">
        <v>74</v>
      </c>
      <c r="Q33" s="8">
        <v>8839664.5</v>
      </c>
      <c r="R33" s="8">
        <v>4200000</v>
      </c>
      <c r="S33" s="103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43" customHeight="1" spans="1:16384">
      <c r="A34" s="19">
        <v>20</v>
      </c>
      <c r="B34" s="35">
        <v>44047</v>
      </c>
      <c r="C34" s="27"/>
      <c r="D34" s="41">
        <v>500000</v>
      </c>
      <c r="E34" s="28" t="s">
        <v>52</v>
      </c>
      <c r="F34" s="34" t="s">
        <v>72</v>
      </c>
      <c r="G34" s="38"/>
      <c r="H34" s="39"/>
      <c r="I34" s="24"/>
      <c r="J34" s="24"/>
      <c r="K34" s="24"/>
      <c r="L34" s="24"/>
      <c r="M34" s="66" t="s">
        <v>96</v>
      </c>
      <c r="N34" s="24"/>
      <c r="O34" s="66"/>
      <c r="P34" s="77" t="s">
        <v>74</v>
      </c>
      <c r="Q34" s="8">
        <v>8839664.5</v>
      </c>
      <c r="R34" s="8">
        <v>4200000</v>
      </c>
      <c r="S34" s="103">
        <v>500000</v>
      </c>
      <c r="T34" s="101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43" customHeight="1" spans="1:16384">
      <c r="A35" s="19">
        <v>21</v>
      </c>
      <c r="B35" s="35">
        <v>44056</v>
      </c>
      <c r="C35" s="27"/>
      <c r="D35" s="41">
        <v>100000</v>
      </c>
      <c r="E35" s="28" t="s">
        <v>52</v>
      </c>
      <c r="F35" s="34" t="s">
        <v>72</v>
      </c>
      <c r="G35" s="38"/>
      <c r="H35" s="39"/>
      <c r="I35" s="24"/>
      <c r="J35" s="24"/>
      <c r="K35" s="24"/>
      <c r="L35" s="24"/>
      <c r="M35" s="66" t="s">
        <v>97</v>
      </c>
      <c r="N35" s="24"/>
      <c r="O35" s="66"/>
      <c r="P35" s="77" t="s">
        <v>93</v>
      </c>
      <c r="Q35" s="8"/>
      <c r="R35" s="8"/>
      <c r="S35" s="103">
        <v>100000</v>
      </c>
      <c r="T35" s="101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43" customHeight="1" spans="1:16384">
      <c r="A36" s="19">
        <v>22</v>
      </c>
      <c r="B36" s="35">
        <v>44057</v>
      </c>
      <c r="C36" s="27">
        <v>3330000</v>
      </c>
      <c r="D36" s="41"/>
      <c r="E36" s="28" t="s">
        <v>83</v>
      </c>
      <c r="F36" s="34" t="s">
        <v>84</v>
      </c>
      <c r="G36" s="38"/>
      <c r="H36" s="39">
        <v>0.02</v>
      </c>
      <c r="I36" s="24">
        <f>C36*H36</f>
        <v>66600</v>
      </c>
      <c r="J36" s="24"/>
      <c r="K36" s="24">
        <v>33300</v>
      </c>
      <c r="L36" s="24">
        <v>400</v>
      </c>
      <c r="M36" s="66" t="s">
        <v>98</v>
      </c>
      <c r="N36" s="24"/>
      <c r="O36" s="66"/>
      <c r="P36" s="77" t="s">
        <v>74</v>
      </c>
      <c r="Q36" s="8">
        <v>8839664.5</v>
      </c>
      <c r="R36" s="8">
        <v>7200000</v>
      </c>
      <c r="S36" s="103">
        <v>2000000</v>
      </c>
      <c r="T36" s="101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46" customHeight="1" spans="1:16384">
      <c r="A37" s="19"/>
      <c r="B37" s="35"/>
      <c r="C37" s="27"/>
      <c r="D37" s="41">
        <v>-329200</v>
      </c>
      <c r="E37" s="42" t="s">
        <v>85</v>
      </c>
      <c r="F37" s="29" t="s">
        <v>86</v>
      </c>
      <c r="G37" s="38"/>
      <c r="H37" s="39"/>
      <c r="I37" s="24"/>
      <c r="J37" s="24"/>
      <c r="K37" s="24"/>
      <c r="L37" s="24">
        <v>500</v>
      </c>
      <c r="M37" s="66" t="s">
        <v>61</v>
      </c>
      <c r="N37" s="24"/>
      <c r="O37" s="66"/>
      <c r="P37" s="77" t="s">
        <v>99</v>
      </c>
      <c r="Q37" s="8">
        <v>141724</v>
      </c>
      <c r="R37" s="8">
        <v>100000</v>
      </c>
      <c r="S37" s="103">
        <v>100000</v>
      </c>
      <c r="T37" s="101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43" customHeight="1" spans="1:16384">
      <c r="A38" s="19"/>
      <c r="B38" s="35"/>
      <c r="C38" s="27"/>
      <c r="D38" s="41"/>
      <c r="E38" s="28"/>
      <c r="F38" s="34"/>
      <c r="G38" s="38"/>
      <c r="H38" s="39"/>
      <c r="I38" s="24"/>
      <c r="J38" s="24"/>
      <c r="K38" s="24"/>
      <c r="L38" s="24"/>
      <c r="M38" s="66"/>
      <c r="N38" s="24"/>
      <c r="O38" s="66"/>
      <c r="P38" s="77" t="s">
        <v>78</v>
      </c>
      <c r="Q38" s="8">
        <v>3090105.28</v>
      </c>
      <c r="R38" s="8"/>
      <c r="S38" s="103">
        <v>800000</v>
      </c>
      <c r="T38" s="101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43" customHeight="1" spans="1:16384">
      <c r="A39" s="19">
        <v>23</v>
      </c>
      <c r="B39" s="35">
        <v>44061</v>
      </c>
      <c r="C39" s="27"/>
      <c r="D39" s="41">
        <v>220000</v>
      </c>
      <c r="E39" s="28" t="s">
        <v>52</v>
      </c>
      <c r="F39" s="34" t="s">
        <v>72</v>
      </c>
      <c r="G39" s="38"/>
      <c r="H39" s="39"/>
      <c r="I39" s="24"/>
      <c r="J39" s="24"/>
      <c r="K39" s="24"/>
      <c r="L39" s="24"/>
      <c r="M39" s="66" t="s">
        <v>101</v>
      </c>
      <c r="N39" s="24"/>
      <c r="O39" s="66"/>
      <c r="P39" s="77" t="s">
        <v>93</v>
      </c>
      <c r="Q39" s="8">
        <v>337309</v>
      </c>
      <c r="R39" s="8"/>
      <c r="S39" s="103">
        <v>220000</v>
      </c>
      <c r="T39" s="101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ht="43" customHeight="1" spans="1:16384">
      <c r="A40" s="19">
        <v>24</v>
      </c>
      <c r="B40" s="35">
        <v>44083</v>
      </c>
      <c r="C40" s="27"/>
      <c r="D40" s="41">
        <v>68775</v>
      </c>
      <c r="E40" s="28" t="s">
        <v>52</v>
      </c>
      <c r="F40" s="34" t="s">
        <v>72</v>
      </c>
      <c r="G40" s="38"/>
      <c r="H40" s="39"/>
      <c r="I40" s="24"/>
      <c r="J40" s="24"/>
      <c r="K40" s="24"/>
      <c r="L40" s="24"/>
      <c r="M40" s="66" t="s">
        <v>103</v>
      </c>
      <c r="N40" s="24"/>
      <c r="O40" s="66"/>
      <c r="P40" s="77" t="s">
        <v>104</v>
      </c>
      <c r="Q40" s="8">
        <v>71500</v>
      </c>
      <c r="R40" s="8"/>
      <c r="S40" s="103">
        <v>68775</v>
      </c>
      <c r="T40" s="101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ht="43" customHeight="1" spans="1:16384">
      <c r="A41" s="51">
        <v>25</v>
      </c>
      <c r="B41" s="44">
        <v>44085</v>
      </c>
      <c r="C41" s="45">
        <v>1150000</v>
      </c>
      <c r="D41" s="46"/>
      <c r="E41" s="47" t="s">
        <v>83</v>
      </c>
      <c r="F41" s="48" t="s">
        <v>84</v>
      </c>
      <c r="G41" s="49"/>
      <c r="H41" s="50">
        <v>0.02</v>
      </c>
      <c r="I41" s="80">
        <v>163667.38</v>
      </c>
      <c r="J41" s="110" t="s">
        <v>106</v>
      </c>
      <c r="K41" s="80">
        <v>11500</v>
      </c>
      <c r="L41" s="80">
        <v>150</v>
      </c>
      <c r="M41" s="81" t="s">
        <v>107</v>
      </c>
      <c r="N41" s="80"/>
      <c r="O41" s="81"/>
      <c r="P41" s="82" t="s">
        <v>74</v>
      </c>
      <c r="Q41" s="102">
        <v>8839664.5</v>
      </c>
      <c r="R41" s="102">
        <v>7200000</v>
      </c>
      <c r="S41" s="104">
        <v>500000</v>
      </c>
      <c r="T41" s="10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ht="43" customHeight="1" spans="1:16384">
      <c r="A42" s="51"/>
      <c r="B42" s="44"/>
      <c r="C42" s="45"/>
      <c r="D42" s="46">
        <v>-474482</v>
      </c>
      <c r="E42" s="53" t="s">
        <v>85</v>
      </c>
      <c r="F42" s="54" t="s">
        <v>86</v>
      </c>
      <c r="G42" s="49"/>
      <c r="H42" s="50"/>
      <c r="I42" s="80"/>
      <c r="J42" s="80"/>
      <c r="K42" s="111" t="s">
        <v>108</v>
      </c>
      <c r="L42" s="80">
        <v>200</v>
      </c>
      <c r="M42" s="81" t="s">
        <v>61</v>
      </c>
      <c r="N42" s="80"/>
      <c r="O42" s="81"/>
      <c r="P42" s="82"/>
      <c r="Q42" s="102"/>
      <c r="R42" s="102"/>
      <c r="S42" s="104"/>
      <c r="T42" s="101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ht="43" customHeight="1" spans="1:16384">
      <c r="A43" s="51"/>
      <c r="B43" s="44"/>
      <c r="C43" s="45"/>
      <c r="D43" s="46"/>
      <c r="E43" s="47"/>
      <c r="F43" s="48"/>
      <c r="G43" s="49"/>
      <c r="H43" s="50"/>
      <c r="I43" s="80"/>
      <c r="J43" s="80"/>
      <c r="K43" s="80"/>
      <c r="L43" s="80"/>
      <c r="M43" s="81"/>
      <c r="N43" s="80"/>
      <c r="O43" s="81"/>
      <c r="P43" s="82"/>
      <c r="Q43" s="102"/>
      <c r="R43" s="102"/>
      <c r="S43" s="104"/>
      <c r="T43" s="101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ht="43" customHeight="1" spans="1:16384">
      <c r="A44" s="51"/>
      <c r="B44" s="44"/>
      <c r="C44" s="45"/>
      <c r="D44" s="46"/>
      <c r="E44" s="47"/>
      <c r="F44" s="48"/>
      <c r="G44" s="49"/>
      <c r="H44" s="50"/>
      <c r="I44" s="80"/>
      <c r="J44" s="80"/>
      <c r="K44" s="80"/>
      <c r="L44" s="80"/>
      <c r="M44" s="81"/>
      <c r="N44" s="80"/>
      <c r="O44" s="81"/>
      <c r="P44" s="82"/>
      <c r="Q44" s="102"/>
      <c r="R44" s="102"/>
      <c r="S44" s="104"/>
      <c r="T44" s="101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ht="43" customHeight="1" spans="1:16384">
      <c r="A45" s="51"/>
      <c r="B45" s="44"/>
      <c r="C45" s="45"/>
      <c r="D45" s="46"/>
      <c r="E45" s="47"/>
      <c r="F45" s="48"/>
      <c r="G45" s="49"/>
      <c r="H45" s="50"/>
      <c r="I45" s="80"/>
      <c r="J45" s="80"/>
      <c r="K45" s="80"/>
      <c r="L45" s="80"/>
      <c r="M45" s="81"/>
      <c r="N45" s="80"/>
      <c r="O45" s="81"/>
      <c r="P45" s="82"/>
      <c r="Q45" s="102"/>
      <c r="R45" s="102"/>
      <c r="S45" s="104"/>
      <c r="T45" s="101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ht="30" customHeight="1" spans="1:16384">
      <c r="A46" s="5" t="s">
        <v>63</v>
      </c>
      <c r="B46" s="5"/>
      <c r="C46" s="55">
        <f>SUM(C8:C45)</f>
        <v>12640000</v>
      </c>
      <c r="D46" s="56">
        <f>SUM(D8:D45)</f>
        <v>1292944</v>
      </c>
      <c r="E46" s="57"/>
      <c r="F46" s="57"/>
      <c r="G46" s="57"/>
      <c r="H46" s="55" t="s">
        <v>64</v>
      </c>
      <c r="I46" s="71">
        <f>SUM(I8:I45)</f>
        <v>393467.38</v>
      </c>
      <c r="J46" s="57"/>
      <c r="K46" s="71">
        <f>SUM(K8:K45)</f>
        <v>125181.49</v>
      </c>
      <c r="L46" s="71">
        <f>SUM(L8:L45)</f>
        <v>25500</v>
      </c>
      <c r="M46" s="55" t="s">
        <v>64</v>
      </c>
      <c r="N46" s="71">
        <f>SUM(N8:N45)</f>
        <v>0</v>
      </c>
      <c r="O46" s="55" t="s">
        <v>64</v>
      </c>
      <c r="P46" s="55" t="s">
        <v>64</v>
      </c>
      <c r="Q46" s="55"/>
      <c r="R46" s="55"/>
      <c r="S46" s="71">
        <f>SUM(S8:S45)</f>
        <v>13388794.51</v>
      </c>
      <c r="T46" s="105">
        <f>D46+C46-S46-I46-K46-L46-N46</f>
        <v>0.620000000228174</v>
      </c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ht="30" customHeight="1" spans="1:16384">
      <c r="A47" s="58" t="s">
        <v>65</v>
      </c>
      <c r="B47" s="58"/>
      <c r="C47" s="58" t="s">
        <v>66</v>
      </c>
      <c r="D47" s="58"/>
      <c r="E47" s="58"/>
      <c r="F47" s="59">
        <f>N47-F48</f>
        <v>974482</v>
      </c>
      <c r="G47" s="60"/>
      <c r="H47" s="61" t="s">
        <v>67</v>
      </c>
      <c r="I47" s="83"/>
      <c r="J47" s="83"/>
      <c r="K47" s="83"/>
      <c r="L47" s="84"/>
      <c r="M47" s="58" t="s">
        <v>68</v>
      </c>
      <c r="N47" s="85">
        <v>974482</v>
      </c>
      <c r="O47" s="86"/>
      <c r="P47" s="86"/>
      <c r="Q47" s="86"/>
      <c r="R47" s="86"/>
      <c r="S47" s="86"/>
      <c r="T47" s="106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ht="30" customHeight="1" spans="1:16384">
      <c r="A48" s="58"/>
      <c r="B48" s="58"/>
      <c r="C48" s="58" t="s">
        <v>69</v>
      </c>
      <c r="D48" s="58"/>
      <c r="E48" s="58"/>
      <c r="F48" s="59">
        <v>0</v>
      </c>
      <c r="G48" s="60"/>
      <c r="H48" s="62"/>
      <c r="I48" s="87"/>
      <c r="J48" s="87"/>
      <c r="K48" s="87"/>
      <c r="L48" s="88"/>
      <c r="M48" s="58" t="s">
        <v>70</v>
      </c>
      <c r="N48" s="112" t="s">
        <v>109</v>
      </c>
      <c r="O48" s="113"/>
      <c r="P48" s="113"/>
      <c r="Q48" s="113"/>
      <c r="R48" s="113"/>
      <c r="S48" s="113"/>
      <c r="T48" s="114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2"/>
      <c r="E49" s="3"/>
      <c r="F49" s="3"/>
      <c r="G49" s="3"/>
      <c r="I49" s="3"/>
      <c r="J49" s="3"/>
      <c r="L49" s="3"/>
      <c r="S49" s="3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2"/>
      <c r="E50" s="3"/>
      <c r="F50" s="3"/>
      <c r="G50" s="3"/>
      <c r="I50" s="3"/>
      <c r="J50" s="3"/>
      <c r="L50" s="3"/>
      <c r="S50" s="3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2"/>
      <c r="E51" s="3"/>
      <c r="F51" s="3"/>
      <c r="G51" s="3"/>
      <c r="I51" s="3"/>
      <c r="J51" s="3"/>
      <c r="L51" s="3"/>
      <c r="S51" s="3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2"/>
      <c r="E52" s="3"/>
      <c r="F52" s="3"/>
      <c r="G52" s="3"/>
      <c r="I52" s="3"/>
      <c r="J52" s="3"/>
      <c r="L52" s="3"/>
      <c r="S52" s="3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2"/>
      <c r="E53" s="3"/>
      <c r="F53" s="3"/>
      <c r="G53" s="3"/>
      <c r="I53" s="3"/>
      <c r="J53" s="3"/>
      <c r="L53" s="3"/>
      <c r="S53" s="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108"/>
      <c r="E54" s="3"/>
      <c r="F54" s="3"/>
      <c r="G54" s="3"/>
      <c r="I54" s="3"/>
      <c r="J54" s="3"/>
      <c r="L54" s="3"/>
      <c r="S54" s="3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2"/>
      <c r="E55" s="3"/>
      <c r="F55" s="3"/>
      <c r="G55" s="3"/>
      <c r="I55" s="3">
        <f>C46/C3</f>
        <v>0.642492905002697</v>
      </c>
      <c r="J55" s="3"/>
      <c r="L55" s="3"/>
      <c r="S55" s="3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46:B46"/>
    <mergeCell ref="C47:E47"/>
    <mergeCell ref="F47:G47"/>
    <mergeCell ref="N47:T47"/>
    <mergeCell ref="C48:E48"/>
    <mergeCell ref="F48:G48"/>
    <mergeCell ref="N48:T48"/>
    <mergeCell ref="A5:A7"/>
    <mergeCell ref="S5:S7"/>
    <mergeCell ref="T5:T7"/>
    <mergeCell ref="A47:B48"/>
    <mergeCell ref="H47:L48"/>
  </mergeCells>
  <pageMargins left="0.75" right="0.75" top="1" bottom="1" header="0.5" footer="0.5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5"/>
  <sheetViews>
    <sheetView topLeftCell="A37" workbookViewId="0">
      <selection activeCell="A37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41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19">
        <v>19</v>
      </c>
      <c r="B33" s="35">
        <v>44014</v>
      </c>
      <c r="C33" s="27"/>
      <c r="D33" s="41"/>
      <c r="E33" s="28"/>
      <c r="F33" s="34"/>
      <c r="G33" s="38"/>
      <c r="H33" s="39"/>
      <c r="I33" s="24"/>
      <c r="J33" s="24"/>
      <c r="K33" s="24"/>
      <c r="L33" s="24"/>
      <c r="M33" s="66" t="s">
        <v>95</v>
      </c>
      <c r="N33" s="24"/>
      <c r="O33" s="66"/>
      <c r="P33" s="77" t="s">
        <v>74</v>
      </c>
      <c r="Q33" s="8">
        <v>8839664.5</v>
      </c>
      <c r="R33" s="8">
        <v>4200000</v>
      </c>
      <c r="S33" s="103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43" customHeight="1" spans="1:16384">
      <c r="A34" s="19">
        <v>20</v>
      </c>
      <c r="B34" s="35">
        <v>44047</v>
      </c>
      <c r="C34" s="27"/>
      <c r="D34" s="41">
        <v>500000</v>
      </c>
      <c r="E34" s="28" t="s">
        <v>52</v>
      </c>
      <c r="F34" s="34" t="s">
        <v>72</v>
      </c>
      <c r="G34" s="38"/>
      <c r="H34" s="39"/>
      <c r="I34" s="24"/>
      <c r="J34" s="24"/>
      <c r="K34" s="24"/>
      <c r="L34" s="24"/>
      <c r="M34" s="66" t="s">
        <v>96</v>
      </c>
      <c r="N34" s="24"/>
      <c r="O34" s="66"/>
      <c r="P34" s="77" t="s">
        <v>74</v>
      </c>
      <c r="Q34" s="8">
        <v>8839664.5</v>
      </c>
      <c r="R34" s="8">
        <v>4200000</v>
      </c>
      <c r="S34" s="103">
        <v>500000</v>
      </c>
      <c r="T34" s="101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43" customHeight="1" spans="1:16384">
      <c r="A35" s="19">
        <v>21</v>
      </c>
      <c r="B35" s="35">
        <v>44056</v>
      </c>
      <c r="C35" s="27"/>
      <c r="D35" s="41">
        <v>100000</v>
      </c>
      <c r="E35" s="28" t="s">
        <v>52</v>
      </c>
      <c r="F35" s="34" t="s">
        <v>72</v>
      </c>
      <c r="G35" s="38"/>
      <c r="H35" s="39"/>
      <c r="I35" s="24"/>
      <c r="J35" s="24"/>
      <c r="K35" s="24"/>
      <c r="L35" s="24"/>
      <c r="M35" s="66" t="s">
        <v>97</v>
      </c>
      <c r="N35" s="24"/>
      <c r="O35" s="66"/>
      <c r="P35" s="77" t="s">
        <v>93</v>
      </c>
      <c r="Q35" s="8"/>
      <c r="R35" s="8"/>
      <c r="S35" s="103">
        <v>100000</v>
      </c>
      <c r="T35" s="101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43" customHeight="1" spans="1:16384">
      <c r="A36" s="19">
        <v>22</v>
      </c>
      <c r="B36" s="35">
        <v>44057</v>
      </c>
      <c r="C36" s="27">
        <v>3330000</v>
      </c>
      <c r="D36" s="41"/>
      <c r="E36" s="28" t="s">
        <v>83</v>
      </c>
      <c r="F36" s="34" t="s">
        <v>84</v>
      </c>
      <c r="G36" s="38"/>
      <c r="H36" s="39">
        <v>0.02</v>
      </c>
      <c r="I36" s="24">
        <f>C36*H36</f>
        <v>66600</v>
      </c>
      <c r="J36" s="24"/>
      <c r="K36" s="24">
        <v>33300</v>
      </c>
      <c r="L36" s="24">
        <v>400</v>
      </c>
      <c r="M36" s="66" t="s">
        <v>98</v>
      </c>
      <c r="N36" s="24"/>
      <c r="O36" s="66"/>
      <c r="P36" s="77" t="s">
        <v>74</v>
      </c>
      <c r="Q36" s="8">
        <v>8839664.5</v>
      </c>
      <c r="R36" s="8">
        <v>7200000</v>
      </c>
      <c r="S36" s="103">
        <v>2000000</v>
      </c>
      <c r="T36" s="101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46" customHeight="1" spans="1:16384">
      <c r="A37" s="19"/>
      <c r="B37" s="35"/>
      <c r="C37" s="27"/>
      <c r="D37" s="41">
        <v>-329200</v>
      </c>
      <c r="E37" s="42" t="s">
        <v>85</v>
      </c>
      <c r="F37" s="29" t="s">
        <v>86</v>
      </c>
      <c r="G37" s="38"/>
      <c r="H37" s="39"/>
      <c r="I37" s="24"/>
      <c r="J37" s="24"/>
      <c r="K37" s="24"/>
      <c r="L37" s="24">
        <v>500</v>
      </c>
      <c r="M37" s="66" t="s">
        <v>61</v>
      </c>
      <c r="N37" s="24"/>
      <c r="O37" s="66"/>
      <c r="P37" s="77" t="s">
        <v>99</v>
      </c>
      <c r="Q37" s="8">
        <v>141724</v>
      </c>
      <c r="R37" s="8">
        <v>100000</v>
      </c>
      <c r="S37" s="103">
        <v>100000</v>
      </c>
      <c r="T37" s="101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43" customHeight="1" spans="1:16384">
      <c r="A38" s="19"/>
      <c r="B38" s="35"/>
      <c r="C38" s="27"/>
      <c r="D38" s="41"/>
      <c r="E38" s="28"/>
      <c r="F38" s="34"/>
      <c r="G38" s="38"/>
      <c r="H38" s="39"/>
      <c r="I38" s="24"/>
      <c r="J38" s="24"/>
      <c r="K38" s="24"/>
      <c r="L38" s="24"/>
      <c r="M38" s="66"/>
      <c r="N38" s="24"/>
      <c r="O38" s="66"/>
      <c r="P38" s="77" t="s">
        <v>78</v>
      </c>
      <c r="Q38" s="8">
        <v>3090105.28</v>
      </c>
      <c r="R38" s="8"/>
      <c r="S38" s="103">
        <v>800000</v>
      </c>
      <c r="T38" s="101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43" customHeight="1" spans="1:16384">
      <c r="A39" s="19">
        <v>23</v>
      </c>
      <c r="B39" s="35">
        <v>44061</v>
      </c>
      <c r="C39" s="27"/>
      <c r="D39" s="41">
        <v>220000</v>
      </c>
      <c r="E39" s="28" t="s">
        <v>52</v>
      </c>
      <c r="F39" s="34" t="s">
        <v>72</v>
      </c>
      <c r="G39" s="38"/>
      <c r="H39" s="39"/>
      <c r="I39" s="24"/>
      <c r="J39" s="24"/>
      <c r="K39" s="24"/>
      <c r="L39" s="24"/>
      <c r="M39" s="66" t="s">
        <v>101</v>
      </c>
      <c r="N39" s="24"/>
      <c r="O39" s="66"/>
      <c r="P39" s="77" t="s">
        <v>93</v>
      </c>
      <c r="Q39" s="8">
        <v>337309</v>
      </c>
      <c r="R39" s="8"/>
      <c r="S39" s="103">
        <v>220000</v>
      </c>
      <c r="T39" s="101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ht="43" customHeight="1" spans="1:16384">
      <c r="A40" s="19">
        <v>24</v>
      </c>
      <c r="B40" s="35">
        <v>44083</v>
      </c>
      <c r="C40" s="27"/>
      <c r="D40" s="41">
        <v>68775</v>
      </c>
      <c r="E40" s="28" t="s">
        <v>52</v>
      </c>
      <c r="F40" s="34" t="s">
        <v>72</v>
      </c>
      <c r="G40" s="38"/>
      <c r="H40" s="39"/>
      <c r="I40" s="24"/>
      <c r="J40" s="24"/>
      <c r="K40" s="24"/>
      <c r="L40" s="24"/>
      <c r="M40" s="66" t="s">
        <v>103</v>
      </c>
      <c r="N40" s="24"/>
      <c r="O40" s="66"/>
      <c r="P40" s="77" t="s">
        <v>104</v>
      </c>
      <c r="Q40" s="8">
        <v>71500</v>
      </c>
      <c r="R40" s="8"/>
      <c r="S40" s="103">
        <v>68775</v>
      </c>
      <c r="T40" s="101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ht="43" customHeight="1" spans="1:16384">
      <c r="A41" s="19">
        <v>25</v>
      </c>
      <c r="B41" s="35">
        <v>44085</v>
      </c>
      <c r="C41" s="27">
        <v>1150000</v>
      </c>
      <c r="D41" s="41"/>
      <c r="E41" s="28" t="s">
        <v>83</v>
      </c>
      <c r="F41" s="34" t="s">
        <v>84</v>
      </c>
      <c r="G41" s="38"/>
      <c r="H41" s="39">
        <v>0.02</v>
      </c>
      <c r="I41" s="24">
        <v>163667.38</v>
      </c>
      <c r="J41" s="78" t="s">
        <v>106</v>
      </c>
      <c r="K41" s="24">
        <v>11500</v>
      </c>
      <c r="L41" s="24">
        <v>150</v>
      </c>
      <c r="M41" s="66" t="s">
        <v>107</v>
      </c>
      <c r="N41" s="24"/>
      <c r="O41" s="66"/>
      <c r="P41" s="77" t="s">
        <v>74</v>
      </c>
      <c r="Q41" s="8">
        <v>8839664.5</v>
      </c>
      <c r="R41" s="8">
        <v>7200000</v>
      </c>
      <c r="S41" s="103">
        <v>500000</v>
      </c>
      <c r="T41" s="10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ht="43" customHeight="1" spans="1:16384">
      <c r="A42" s="19"/>
      <c r="B42" s="35"/>
      <c r="C42" s="27"/>
      <c r="D42" s="41">
        <v>-474482</v>
      </c>
      <c r="E42" s="42" t="s">
        <v>85</v>
      </c>
      <c r="F42" s="29" t="s">
        <v>86</v>
      </c>
      <c r="G42" s="38"/>
      <c r="H42" s="39"/>
      <c r="I42" s="24"/>
      <c r="J42" s="24"/>
      <c r="K42" s="79" t="s">
        <v>108</v>
      </c>
      <c r="L42" s="24">
        <v>200</v>
      </c>
      <c r="M42" s="66" t="s">
        <v>61</v>
      </c>
      <c r="N42" s="24"/>
      <c r="O42" s="66"/>
      <c r="P42" s="77"/>
      <c r="Q42" s="8"/>
      <c r="R42" s="8"/>
      <c r="S42" s="103"/>
      <c r="T42" s="101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ht="43" customHeight="1" spans="1:16384">
      <c r="A43" s="51">
        <v>26</v>
      </c>
      <c r="B43" s="44">
        <v>44116</v>
      </c>
      <c r="C43" s="45"/>
      <c r="D43" s="46">
        <v>16344</v>
      </c>
      <c r="E43" s="47" t="s">
        <v>52</v>
      </c>
      <c r="F43" s="48" t="s">
        <v>72</v>
      </c>
      <c r="G43" s="49"/>
      <c r="H43" s="50"/>
      <c r="I43" s="80"/>
      <c r="J43" s="80"/>
      <c r="K43" s="80"/>
      <c r="L43" s="80"/>
      <c r="M43" s="81" t="s">
        <v>110</v>
      </c>
      <c r="N43" s="80"/>
      <c r="O43" s="81"/>
      <c r="P43" s="82" t="s">
        <v>93</v>
      </c>
      <c r="Q43" s="102">
        <v>337309</v>
      </c>
      <c r="R43" s="102"/>
      <c r="S43" s="104">
        <v>16344</v>
      </c>
      <c r="T43" s="101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ht="43" customHeight="1" spans="1:16384">
      <c r="A44" s="51"/>
      <c r="B44" s="44"/>
      <c r="C44" s="45"/>
      <c r="D44" s="46"/>
      <c r="E44" s="47"/>
      <c r="F44" s="48"/>
      <c r="G44" s="49"/>
      <c r="H44" s="50"/>
      <c r="I44" s="80"/>
      <c r="J44" s="80"/>
      <c r="K44" s="80"/>
      <c r="L44" s="80"/>
      <c r="M44" s="81"/>
      <c r="N44" s="80"/>
      <c r="O44" s="81"/>
      <c r="P44" s="82"/>
      <c r="Q44" s="102"/>
      <c r="R44" s="102"/>
      <c r="S44" s="104"/>
      <c r="T44" s="101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ht="43" customHeight="1" spans="1:16384">
      <c r="A45" s="51"/>
      <c r="B45" s="44"/>
      <c r="C45" s="45"/>
      <c r="D45" s="46"/>
      <c r="E45" s="47"/>
      <c r="F45" s="48"/>
      <c r="G45" s="49"/>
      <c r="H45" s="50"/>
      <c r="I45" s="80"/>
      <c r="J45" s="80"/>
      <c r="K45" s="80"/>
      <c r="L45" s="80"/>
      <c r="M45" s="81"/>
      <c r="N45" s="80"/>
      <c r="O45" s="81"/>
      <c r="P45" s="82"/>
      <c r="Q45" s="102"/>
      <c r="R45" s="102"/>
      <c r="S45" s="104"/>
      <c r="T45" s="101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ht="30" customHeight="1" spans="1:16384">
      <c r="A46" s="5" t="s">
        <v>63</v>
      </c>
      <c r="B46" s="5"/>
      <c r="C46" s="55">
        <f>SUM(C8:C45)</f>
        <v>12640000</v>
      </c>
      <c r="D46" s="56">
        <f>SUM(D8:D45)</f>
        <v>1309288</v>
      </c>
      <c r="E46" s="57"/>
      <c r="F46" s="57"/>
      <c r="G46" s="57"/>
      <c r="H46" s="55" t="s">
        <v>64</v>
      </c>
      <c r="I46" s="71">
        <f t="shared" ref="I46:L46" si="0">SUM(I8:I45)</f>
        <v>393467.38</v>
      </c>
      <c r="J46" s="57"/>
      <c r="K46" s="71">
        <f t="shared" si="0"/>
        <v>125181.49</v>
      </c>
      <c r="L46" s="71">
        <f t="shared" si="0"/>
        <v>25500</v>
      </c>
      <c r="M46" s="55" t="s">
        <v>64</v>
      </c>
      <c r="N46" s="71">
        <f>SUM(N8:N45)</f>
        <v>0</v>
      </c>
      <c r="O46" s="55" t="s">
        <v>64</v>
      </c>
      <c r="P46" s="55" t="s">
        <v>64</v>
      </c>
      <c r="Q46" s="55"/>
      <c r="R46" s="55"/>
      <c r="S46" s="71">
        <f>SUM(S8:S45)</f>
        <v>13405138.51</v>
      </c>
      <c r="T46" s="105">
        <f>D46+C46-S46-I46-K46-L46-N46</f>
        <v>0.620000000228174</v>
      </c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ht="30" customHeight="1" spans="1:16384">
      <c r="A47" s="58" t="s">
        <v>65</v>
      </c>
      <c r="B47" s="58"/>
      <c r="C47" s="58" t="s">
        <v>66</v>
      </c>
      <c r="D47" s="58"/>
      <c r="E47" s="58"/>
      <c r="F47" s="59">
        <f>N47-F48</f>
        <v>16344</v>
      </c>
      <c r="G47" s="60"/>
      <c r="H47" s="61" t="s">
        <v>67</v>
      </c>
      <c r="I47" s="83"/>
      <c r="J47" s="83"/>
      <c r="K47" s="83"/>
      <c r="L47" s="84"/>
      <c r="M47" s="58" t="s">
        <v>68</v>
      </c>
      <c r="N47" s="85">
        <v>16344</v>
      </c>
      <c r="O47" s="86"/>
      <c r="P47" s="86"/>
      <c r="Q47" s="86"/>
      <c r="R47" s="86"/>
      <c r="S47" s="86"/>
      <c r="T47" s="106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ht="30" customHeight="1" spans="1:16384">
      <c r="A48" s="58"/>
      <c r="B48" s="58"/>
      <c r="C48" s="58" t="s">
        <v>69</v>
      </c>
      <c r="D48" s="58"/>
      <c r="E48" s="58"/>
      <c r="F48" s="59">
        <v>0</v>
      </c>
      <c r="G48" s="60"/>
      <c r="H48" s="62"/>
      <c r="I48" s="87"/>
      <c r="J48" s="87"/>
      <c r="K48" s="87"/>
      <c r="L48" s="88"/>
      <c r="M48" s="58" t="s">
        <v>70</v>
      </c>
      <c r="N48" s="89">
        <f>N47</f>
        <v>16344</v>
      </c>
      <c r="O48" s="90"/>
      <c r="P48" s="90"/>
      <c r="Q48" s="90"/>
      <c r="R48" s="90"/>
      <c r="S48" s="90"/>
      <c r="T48" s="107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2"/>
      <c r="E49" s="3"/>
      <c r="F49" s="3"/>
      <c r="G49" s="3"/>
      <c r="I49" s="3"/>
      <c r="J49" s="3"/>
      <c r="L49" s="3"/>
      <c r="S49" s="3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2"/>
      <c r="E50" s="3"/>
      <c r="F50" s="3"/>
      <c r="G50" s="3"/>
      <c r="I50" s="3"/>
      <c r="J50" s="3"/>
      <c r="L50" s="3"/>
      <c r="S50" s="3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2"/>
      <c r="E51" s="3"/>
      <c r="F51" s="3"/>
      <c r="G51" s="3"/>
      <c r="I51" s="3"/>
      <c r="J51" s="3"/>
      <c r="L51" s="3"/>
      <c r="S51" s="3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2"/>
      <c r="E52" s="3"/>
      <c r="F52" s="3"/>
      <c r="G52" s="3"/>
      <c r="I52" s="3"/>
      <c r="J52" s="3"/>
      <c r="L52" s="3"/>
      <c r="S52" s="3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2"/>
      <c r="E53" s="3"/>
      <c r="F53" s="3"/>
      <c r="G53" s="3"/>
      <c r="I53" s="3"/>
      <c r="J53" s="3"/>
      <c r="L53" s="3"/>
      <c r="S53" s="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108"/>
      <c r="E54" s="3"/>
      <c r="F54" s="3"/>
      <c r="G54" s="3"/>
      <c r="I54" s="3"/>
      <c r="J54" s="3"/>
      <c r="L54" s="3"/>
      <c r="S54" s="3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2"/>
      <c r="E55" s="3"/>
      <c r="F55" s="3"/>
      <c r="G55" s="3"/>
      <c r="I55" s="3">
        <f>C46/C3</f>
        <v>0.642492905002697</v>
      </c>
      <c r="J55" s="3"/>
      <c r="L55" s="3"/>
      <c r="S55" s="3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46:B46"/>
    <mergeCell ref="C47:E47"/>
    <mergeCell ref="F47:G47"/>
    <mergeCell ref="N47:T47"/>
    <mergeCell ref="C48:E48"/>
    <mergeCell ref="F48:G48"/>
    <mergeCell ref="N48:T48"/>
    <mergeCell ref="A5:A7"/>
    <mergeCell ref="S5:S7"/>
    <mergeCell ref="T5:T7"/>
    <mergeCell ref="A47:B48"/>
    <mergeCell ref="H47:L48"/>
  </mergeCells>
  <pageMargins left="0.75" right="0.75" top="1" bottom="1" header="0.5" footer="0.5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9"/>
  <sheetViews>
    <sheetView topLeftCell="A46" workbookViewId="0">
      <selection activeCell="A37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41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19">
        <v>19</v>
      </c>
      <c r="B33" s="35">
        <v>44014</v>
      </c>
      <c r="C33" s="27"/>
      <c r="D33" s="41"/>
      <c r="E33" s="28"/>
      <c r="F33" s="34"/>
      <c r="G33" s="38"/>
      <c r="H33" s="39"/>
      <c r="I33" s="24"/>
      <c r="J33" s="24"/>
      <c r="K33" s="24"/>
      <c r="L33" s="24"/>
      <c r="M33" s="66" t="s">
        <v>95</v>
      </c>
      <c r="N33" s="24"/>
      <c r="O33" s="66"/>
      <c r="P33" s="77" t="s">
        <v>74</v>
      </c>
      <c r="Q33" s="8">
        <v>8839664.5</v>
      </c>
      <c r="R33" s="8">
        <v>4200000</v>
      </c>
      <c r="S33" s="103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43" customHeight="1" spans="1:16384">
      <c r="A34" s="19">
        <v>20</v>
      </c>
      <c r="B34" s="35">
        <v>44047</v>
      </c>
      <c r="C34" s="27"/>
      <c r="D34" s="41">
        <v>500000</v>
      </c>
      <c r="E34" s="28" t="s">
        <v>52</v>
      </c>
      <c r="F34" s="34" t="s">
        <v>72</v>
      </c>
      <c r="G34" s="38"/>
      <c r="H34" s="39"/>
      <c r="I34" s="24"/>
      <c r="J34" s="24"/>
      <c r="K34" s="24"/>
      <c r="L34" s="24"/>
      <c r="M34" s="66" t="s">
        <v>96</v>
      </c>
      <c r="N34" s="24"/>
      <c r="O34" s="66"/>
      <c r="P34" s="77" t="s">
        <v>74</v>
      </c>
      <c r="Q34" s="8">
        <v>8839664.5</v>
      </c>
      <c r="R34" s="8">
        <v>4200000</v>
      </c>
      <c r="S34" s="103">
        <v>500000</v>
      </c>
      <c r="T34" s="101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43" customHeight="1" spans="1:16384">
      <c r="A35" s="19">
        <v>21</v>
      </c>
      <c r="B35" s="35">
        <v>44056</v>
      </c>
      <c r="C35" s="27"/>
      <c r="D35" s="41">
        <v>100000</v>
      </c>
      <c r="E35" s="28" t="s">
        <v>52</v>
      </c>
      <c r="F35" s="34" t="s">
        <v>72</v>
      </c>
      <c r="G35" s="38"/>
      <c r="H35" s="39"/>
      <c r="I35" s="24"/>
      <c r="J35" s="24"/>
      <c r="K35" s="24"/>
      <c r="L35" s="24"/>
      <c r="M35" s="66" t="s">
        <v>97</v>
      </c>
      <c r="N35" s="24"/>
      <c r="O35" s="66"/>
      <c r="P35" s="77" t="s">
        <v>93</v>
      </c>
      <c r="Q35" s="8"/>
      <c r="R35" s="8"/>
      <c r="S35" s="103">
        <v>100000</v>
      </c>
      <c r="T35" s="101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43" customHeight="1" spans="1:16384">
      <c r="A36" s="19">
        <v>22</v>
      </c>
      <c r="B36" s="35">
        <v>44057</v>
      </c>
      <c r="C36" s="27">
        <v>3330000</v>
      </c>
      <c r="D36" s="41"/>
      <c r="E36" s="28" t="s">
        <v>83</v>
      </c>
      <c r="F36" s="34" t="s">
        <v>84</v>
      </c>
      <c r="G36" s="38"/>
      <c r="H36" s="39">
        <v>0.02</v>
      </c>
      <c r="I36" s="24">
        <f>C36*H36</f>
        <v>66600</v>
      </c>
      <c r="J36" s="24"/>
      <c r="K36" s="24">
        <v>33300</v>
      </c>
      <c r="L36" s="24">
        <v>400</v>
      </c>
      <c r="M36" s="66" t="s">
        <v>98</v>
      </c>
      <c r="N36" s="24"/>
      <c r="O36" s="66"/>
      <c r="P36" s="77" t="s">
        <v>74</v>
      </c>
      <c r="Q36" s="8">
        <v>8839664.5</v>
      </c>
      <c r="R36" s="8">
        <v>7200000</v>
      </c>
      <c r="S36" s="103">
        <v>2000000</v>
      </c>
      <c r="T36" s="101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46" customHeight="1" spans="1:16384">
      <c r="A37" s="19"/>
      <c r="B37" s="35"/>
      <c r="C37" s="27"/>
      <c r="D37" s="41">
        <v>-329200</v>
      </c>
      <c r="E37" s="42" t="s">
        <v>85</v>
      </c>
      <c r="F37" s="29" t="s">
        <v>86</v>
      </c>
      <c r="G37" s="38"/>
      <c r="H37" s="39"/>
      <c r="I37" s="24"/>
      <c r="J37" s="24"/>
      <c r="K37" s="24"/>
      <c r="L37" s="24">
        <v>500</v>
      </c>
      <c r="M37" s="66" t="s">
        <v>61</v>
      </c>
      <c r="N37" s="24"/>
      <c r="O37" s="66"/>
      <c r="P37" s="77" t="s">
        <v>99</v>
      </c>
      <c r="Q37" s="8">
        <v>141724</v>
      </c>
      <c r="R37" s="8">
        <v>100000</v>
      </c>
      <c r="S37" s="103">
        <v>100000</v>
      </c>
      <c r="T37" s="101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43" customHeight="1" spans="1:16384">
      <c r="A38" s="19"/>
      <c r="B38" s="35"/>
      <c r="C38" s="27"/>
      <c r="D38" s="41"/>
      <c r="E38" s="28"/>
      <c r="F38" s="34"/>
      <c r="G38" s="38"/>
      <c r="H38" s="39"/>
      <c r="I38" s="24"/>
      <c r="J38" s="24"/>
      <c r="K38" s="24"/>
      <c r="L38" s="24"/>
      <c r="M38" s="66"/>
      <c r="N38" s="24"/>
      <c r="O38" s="66"/>
      <c r="P38" s="77" t="s">
        <v>78</v>
      </c>
      <c r="Q38" s="8">
        <v>3090105.28</v>
      </c>
      <c r="R38" s="8"/>
      <c r="S38" s="103">
        <v>800000</v>
      </c>
      <c r="T38" s="101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43" customHeight="1" spans="1:16384">
      <c r="A39" s="19">
        <v>23</v>
      </c>
      <c r="B39" s="35">
        <v>44061</v>
      </c>
      <c r="C39" s="27"/>
      <c r="D39" s="41">
        <v>220000</v>
      </c>
      <c r="E39" s="28" t="s">
        <v>52</v>
      </c>
      <c r="F39" s="34" t="s">
        <v>72</v>
      </c>
      <c r="G39" s="38"/>
      <c r="H39" s="39"/>
      <c r="I39" s="24"/>
      <c r="J39" s="24"/>
      <c r="K39" s="24"/>
      <c r="L39" s="24"/>
      <c r="M39" s="66" t="s">
        <v>101</v>
      </c>
      <c r="N39" s="24"/>
      <c r="O39" s="66"/>
      <c r="P39" s="77" t="s">
        <v>93</v>
      </c>
      <c r="Q39" s="8">
        <v>337309</v>
      </c>
      <c r="R39" s="8"/>
      <c r="S39" s="103">
        <v>220000</v>
      </c>
      <c r="T39" s="101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ht="43" customHeight="1" spans="1:16384">
      <c r="A40" s="19">
        <v>24</v>
      </c>
      <c r="B40" s="35">
        <v>44083</v>
      </c>
      <c r="C40" s="27"/>
      <c r="D40" s="41">
        <v>68775</v>
      </c>
      <c r="E40" s="28" t="s">
        <v>52</v>
      </c>
      <c r="F40" s="34" t="s">
        <v>72</v>
      </c>
      <c r="G40" s="38"/>
      <c r="H40" s="39"/>
      <c r="I40" s="24"/>
      <c r="J40" s="24"/>
      <c r="K40" s="24"/>
      <c r="L40" s="24"/>
      <c r="M40" s="66" t="s">
        <v>103</v>
      </c>
      <c r="N40" s="24"/>
      <c r="O40" s="66"/>
      <c r="P40" s="77" t="s">
        <v>104</v>
      </c>
      <c r="Q40" s="8">
        <v>71500</v>
      </c>
      <c r="R40" s="8"/>
      <c r="S40" s="103">
        <v>68775</v>
      </c>
      <c r="T40" s="101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ht="43" customHeight="1" spans="1:16384">
      <c r="A41" s="19">
        <v>25</v>
      </c>
      <c r="B41" s="35">
        <v>44085</v>
      </c>
      <c r="C41" s="27">
        <v>1150000</v>
      </c>
      <c r="D41" s="41"/>
      <c r="E41" s="28" t="s">
        <v>83</v>
      </c>
      <c r="F41" s="34" t="s">
        <v>84</v>
      </c>
      <c r="G41" s="38"/>
      <c r="H41" s="39">
        <v>0.02</v>
      </c>
      <c r="I41" s="24">
        <v>163667.38</v>
      </c>
      <c r="J41" s="78" t="s">
        <v>106</v>
      </c>
      <c r="K41" s="24">
        <v>11500</v>
      </c>
      <c r="L41" s="24">
        <v>150</v>
      </c>
      <c r="M41" s="66" t="s">
        <v>107</v>
      </c>
      <c r="N41" s="24"/>
      <c r="O41" s="66"/>
      <c r="P41" s="77" t="s">
        <v>74</v>
      </c>
      <c r="Q41" s="8">
        <v>8839664.5</v>
      </c>
      <c r="R41" s="8">
        <v>7200000</v>
      </c>
      <c r="S41" s="103">
        <v>500000</v>
      </c>
      <c r="T41" s="10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ht="43" customHeight="1" spans="1:16384">
      <c r="A42" s="19"/>
      <c r="B42" s="35"/>
      <c r="C42" s="27"/>
      <c r="D42" s="41">
        <v>-474482</v>
      </c>
      <c r="E42" s="42" t="s">
        <v>85</v>
      </c>
      <c r="F42" s="29" t="s">
        <v>86</v>
      </c>
      <c r="G42" s="38"/>
      <c r="H42" s="39"/>
      <c r="I42" s="24"/>
      <c r="J42" s="24"/>
      <c r="K42" s="79" t="s">
        <v>108</v>
      </c>
      <c r="L42" s="24">
        <v>200</v>
      </c>
      <c r="M42" s="66" t="s">
        <v>61</v>
      </c>
      <c r="N42" s="24"/>
      <c r="O42" s="66"/>
      <c r="P42" s="77"/>
      <c r="Q42" s="8"/>
      <c r="R42" s="8"/>
      <c r="S42" s="103"/>
      <c r="T42" s="101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ht="43" customHeight="1" spans="1:16384">
      <c r="A43" s="19">
        <v>26</v>
      </c>
      <c r="B43" s="35">
        <v>44116</v>
      </c>
      <c r="C43" s="27"/>
      <c r="D43" s="41">
        <v>16344</v>
      </c>
      <c r="E43" s="28" t="s">
        <v>52</v>
      </c>
      <c r="F43" s="34" t="s">
        <v>72</v>
      </c>
      <c r="G43" s="38"/>
      <c r="H43" s="39"/>
      <c r="I43" s="24"/>
      <c r="J43" s="24"/>
      <c r="K43" s="24"/>
      <c r="L43" s="24"/>
      <c r="M43" s="66" t="s">
        <v>110</v>
      </c>
      <c r="N43" s="24"/>
      <c r="O43" s="66"/>
      <c r="P43" s="77" t="s">
        <v>93</v>
      </c>
      <c r="Q43" s="8">
        <v>337309</v>
      </c>
      <c r="R43" s="8"/>
      <c r="S43" s="103">
        <v>16344</v>
      </c>
      <c r="T43" s="101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ht="43" customHeight="1" spans="1:16384">
      <c r="A44" s="51">
        <v>27</v>
      </c>
      <c r="B44" s="44">
        <v>44131</v>
      </c>
      <c r="C44" s="45">
        <v>2690000</v>
      </c>
      <c r="D44" s="46"/>
      <c r="E44" s="47" t="s">
        <v>83</v>
      </c>
      <c r="F44" s="48" t="s">
        <v>84</v>
      </c>
      <c r="G44" s="49"/>
      <c r="H44" s="50"/>
      <c r="I44" s="80">
        <v>0</v>
      </c>
      <c r="J44" s="80" t="s">
        <v>111</v>
      </c>
      <c r="K44" s="80">
        <v>39806.35</v>
      </c>
      <c r="L44" s="80"/>
      <c r="M44" s="81" t="s">
        <v>112</v>
      </c>
      <c r="N44" s="80"/>
      <c r="O44" s="81"/>
      <c r="P44" s="82" t="s">
        <v>74</v>
      </c>
      <c r="Q44" s="102">
        <v>8839664.5</v>
      </c>
      <c r="R44" s="102">
        <v>8839664.5</v>
      </c>
      <c r="S44" s="104">
        <v>1639664.5</v>
      </c>
      <c r="T44" s="101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ht="46" customHeight="1" spans="1:16384">
      <c r="A45" s="51"/>
      <c r="B45" s="44"/>
      <c r="C45" s="45"/>
      <c r="D45" s="46">
        <v>-848039</v>
      </c>
      <c r="E45" s="53" t="s">
        <v>85</v>
      </c>
      <c r="F45" s="54" t="s">
        <v>86</v>
      </c>
      <c r="G45" s="49"/>
      <c r="H45" s="50"/>
      <c r="I45" s="80"/>
      <c r="J45" s="80"/>
      <c r="K45" s="80"/>
      <c r="L45" s="80">
        <v>400</v>
      </c>
      <c r="M45" s="81" t="s">
        <v>61</v>
      </c>
      <c r="N45" s="80"/>
      <c r="O45" s="81"/>
      <c r="P45" s="82" t="s">
        <v>113</v>
      </c>
      <c r="Q45" s="102">
        <v>62190</v>
      </c>
      <c r="R45" s="102">
        <v>62190</v>
      </c>
      <c r="S45" s="104">
        <v>62190</v>
      </c>
      <c r="T45" s="101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ht="48" customHeight="1" spans="1:16384">
      <c r="A46" s="51"/>
      <c r="B46" s="44"/>
      <c r="C46" s="45"/>
      <c r="D46" s="46"/>
      <c r="E46" s="47"/>
      <c r="F46" s="48"/>
      <c r="G46" s="49"/>
      <c r="H46" s="50"/>
      <c r="I46" s="80"/>
      <c r="J46" s="80"/>
      <c r="K46" s="80"/>
      <c r="L46" s="80"/>
      <c r="M46" s="81"/>
      <c r="N46" s="80"/>
      <c r="O46" s="81"/>
      <c r="P46" s="82" t="s">
        <v>114</v>
      </c>
      <c r="Q46" s="102">
        <v>88320</v>
      </c>
      <c r="R46" s="102">
        <v>99900</v>
      </c>
      <c r="S46" s="104">
        <v>99900</v>
      </c>
      <c r="T46" s="101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ht="43" customHeight="1" spans="1:16384">
      <c r="A47" s="51"/>
      <c r="B47" s="44"/>
      <c r="C47" s="45"/>
      <c r="D47" s="46"/>
      <c r="E47" s="47"/>
      <c r="F47" s="48"/>
      <c r="G47" s="49"/>
      <c r="H47" s="50"/>
      <c r="I47" s="80"/>
      <c r="J47" s="80"/>
      <c r="K47" s="80"/>
      <c r="L47" s="80"/>
      <c r="M47" s="81"/>
      <c r="N47" s="80"/>
      <c r="O47" s="81"/>
      <c r="P47" s="82"/>
      <c r="Q47" s="102"/>
      <c r="R47" s="102"/>
      <c r="S47" s="104"/>
      <c r="T47" s="101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ht="43" customHeight="1" spans="1:16384">
      <c r="A48" s="51"/>
      <c r="B48" s="44"/>
      <c r="C48" s="45"/>
      <c r="D48" s="46"/>
      <c r="E48" s="47"/>
      <c r="F48" s="48"/>
      <c r="G48" s="49"/>
      <c r="H48" s="50"/>
      <c r="I48" s="80"/>
      <c r="J48" s="80"/>
      <c r="K48" s="80"/>
      <c r="L48" s="80"/>
      <c r="M48" s="81"/>
      <c r="N48" s="80"/>
      <c r="O48" s="81"/>
      <c r="P48" s="82"/>
      <c r="Q48" s="102"/>
      <c r="R48" s="102"/>
      <c r="S48" s="104"/>
      <c r="T48" s="101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ht="43" customHeight="1" spans="1:16384">
      <c r="A49" s="51"/>
      <c r="B49" s="44"/>
      <c r="C49" s="45"/>
      <c r="D49" s="46"/>
      <c r="E49" s="47"/>
      <c r="F49" s="48"/>
      <c r="G49" s="49"/>
      <c r="H49" s="50"/>
      <c r="I49" s="80"/>
      <c r="J49" s="80"/>
      <c r="K49" s="80"/>
      <c r="L49" s="80"/>
      <c r="M49" s="81"/>
      <c r="N49" s="80"/>
      <c r="O49" s="81"/>
      <c r="P49" s="82"/>
      <c r="Q49" s="102"/>
      <c r="R49" s="102"/>
      <c r="S49" s="104"/>
      <c r="T49" s="101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ht="30" customHeight="1" spans="1:16384">
      <c r="A50" s="5" t="s">
        <v>63</v>
      </c>
      <c r="B50" s="5"/>
      <c r="C50" s="55">
        <f>SUM(C8:C49)</f>
        <v>15330000</v>
      </c>
      <c r="D50" s="56">
        <f>SUM(D8:D49)</f>
        <v>461249</v>
      </c>
      <c r="E50" s="57"/>
      <c r="F50" s="57"/>
      <c r="G50" s="57"/>
      <c r="H50" s="55" t="s">
        <v>64</v>
      </c>
      <c r="I50" s="71">
        <f>SUM(I8:I49)</f>
        <v>393467.38</v>
      </c>
      <c r="J50" s="57"/>
      <c r="K50" s="71">
        <f>SUM(K8:K49)</f>
        <v>164987.84</v>
      </c>
      <c r="L50" s="71">
        <f>SUM(L8:L49)</f>
        <v>25900</v>
      </c>
      <c r="M50" s="55" t="s">
        <v>64</v>
      </c>
      <c r="N50" s="71">
        <f>SUM(N8:N49)</f>
        <v>0</v>
      </c>
      <c r="O50" s="55" t="s">
        <v>64</v>
      </c>
      <c r="P50" s="55" t="s">
        <v>64</v>
      </c>
      <c r="Q50" s="55"/>
      <c r="R50" s="55"/>
      <c r="S50" s="71">
        <f>SUM(S8:S49)</f>
        <v>15206893.01</v>
      </c>
      <c r="T50" s="105">
        <f>D50+C50-S50-I50-K50-L50-N50</f>
        <v>0.770000000222353</v>
      </c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ht="30" customHeight="1" spans="1:16384">
      <c r="A51" s="58" t="s">
        <v>65</v>
      </c>
      <c r="B51" s="58"/>
      <c r="C51" s="58" t="s">
        <v>66</v>
      </c>
      <c r="D51" s="58"/>
      <c r="E51" s="58"/>
      <c r="F51" s="59">
        <f>N51-F52</f>
        <v>2649793.5</v>
      </c>
      <c r="G51" s="60"/>
      <c r="H51" s="61" t="s">
        <v>67</v>
      </c>
      <c r="I51" s="83"/>
      <c r="J51" s="83"/>
      <c r="K51" s="83"/>
      <c r="L51" s="84"/>
      <c r="M51" s="58" t="s">
        <v>68</v>
      </c>
      <c r="N51" s="85">
        <v>2649793.5</v>
      </c>
      <c r="O51" s="86"/>
      <c r="P51" s="86"/>
      <c r="Q51" s="86"/>
      <c r="R51" s="86"/>
      <c r="S51" s="86"/>
      <c r="T51" s="106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ht="30" customHeight="1" spans="1:16384">
      <c r="A52" s="58"/>
      <c r="B52" s="58"/>
      <c r="C52" s="58" t="s">
        <v>69</v>
      </c>
      <c r="D52" s="58"/>
      <c r="E52" s="58"/>
      <c r="F52" s="59">
        <v>0</v>
      </c>
      <c r="G52" s="60"/>
      <c r="H52" s="62"/>
      <c r="I52" s="87"/>
      <c r="J52" s="87"/>
      <c r="K52" s="87"/>
      <c r="L52" s="88"/>
      <c r="M52" s="58" t="s">
        <v>70</v>
      </c>
      <c r="N52" s="89">
        <f>N51</f>
        <v>2649793.5</v>
      </c>
      <c r="O52" s="90"/>
      <c r="P52" s="90"/>
      <c r="Q52" s="90"/>
      <c r="R52" s="90"/>
      <c r="S52" s="90"/>
      <c r="T52" s="107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2"/>
      <c r="E53" s="3"/>
      <c r="F53" s="3"/>
      <c r="G53" s="3"/>
      <c r="I53" s="3"/>
      <c r="J53" s="3"/>
      <c r="L53" s="3"/>
      <c r="S53" s="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2"/>
      <c r="E54" s="3"/>
      <c r="F54" s="3"/>
      <c r="G54" s="3"/>
      <c r="I54" s="3"/>
      <c r="J54" s="3"/>
      <c r="L54" s="3"/>
      <c r="S54" s="3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2"/>
      <c r="E55" s="3"/>
      <c r="F55" s="3"/>
      <c r="G55" s="3"/>
      <c r="I55" s="3"/>
      <c r="J55" s="3"/>
      <c r="L55" s="3"/>
      <c r="S55" s="3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2"/>
      <c r="E56" s="3"/>
      <c r="F56" s="3"/>
      <c r="G56" s="3"/>
      <c r="I56" s="3"/>
      <c r="J56" s="3"/>
      <c r="L56" s="3"/>
      <c r="S56" s="3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2"/>
      <c r="E57" s="3"/>
      <c r="F57" s="3"/>
      <c r="G57" s="3"/>
      <c r="I57" s="3"/>
      <c r="J57" s="3"/>
      <c r="L57" s="3"/>
      <c r="S57" s="3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108"/>
      <c r="E58" s="3"/>
      <c r="F58" s="3"/>
      <c r="G58" s="3"/>
      <c r="I58" s="3"/>
      <c r="J58" s="3"/>
      <c r="L58" s="3"/>
      <c r="S58" s="3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spans="2:16384">
      <c r="B59" s="2"/>
      <c r="E59" s="3"/>
      <c r="F59" s="3"/>
      <c r="G59" s="3"/>
      <c r="I59" s="3">
        <f>C50/C3</f>
        <v>0.779225967855328</v>
      </c>
      <c r="J59" s="3"/>
      <c r="L59" s="3"/>
      <c r="S59" s="3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</sheetData>
  <autoFilter ref="A7:XFD52">
    <extLst/>
  </autoFilter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50:B50"/>
    <mergeCell ref="C51:E51"/>
    <mergeCell ref="F51:G51"/>
    <mergeCell ref="N51:T51"/>
    <mergeCell ref="C52:E52"/>
    <mergeCell ref="F52:G52"/>
    <mergeCell ref="N52:T52"/>
    <mergeCell ref="A5:A7"/>
    <mergeCell ref="S5:S7"/>
    <mergeCell ref="T5:T7"/>
    <mergeCell ref="A51:B52"/>
    <mergeCell ref="H51:L52"/>
  </mergeCells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2"/>
  <sheetViews>
    <sheetView topLeftCell="A46" workbookViewId="0">
      <selection activeCell="A46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41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8">
        <v>18722121.31</v>
      </c>
      <c r="D4" s="8"/>
      <c r="E4" s="8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19">
        <v>19</v>
      </c>
      <c r="B33" s="35">
        <v>44014</v>
      </c>
      <c r="C33" s="27"/>
      <c r="D33" s="41"/>
      <c r="E33" s="28"/>
      <c r="F33" s="34"/>
      <c r="G33" s="38"/>
      <c r="H33" s="39"/>
      <c r="I33" s="24"/>
      <c r="J33" s="24"/>
      <c r="K33" s="24"/>
      <c r="L33" s="24"/>
      <c r="M33" s="66" t="s">
        <v>95</v>
      </c>
      <c r="N33" s="24"/>
      <c r="O33" s="66"/>
      <c r="P33" s="77" t="s">
        <v>74</v>
      </c>
      <c r="Q33" s="8">
        <v>8839664.5</v>
      </c>
      <c r="R33" s="8">
        <v>4200000</v>
      </c>
      <c r="S33" s="103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43" customHeight="1" spans="1:16384">
      <c r="A34" s="19">
        <v>20</v>
      </c>
      <c r="B34" s="35">
        <v>44047</v>
      </c>
      <c r="C34" s="27"/>
      <c r="D34" s="41">
        <v>500000</v>
      </c>
      <c r="E34" s="28" t="s">
        <v>52</v>
      </c>
      <c r="F34" s="34" t="s">
        <v>72</v>
      </c>
      <c r="G34" s="38"/>
      <c r="H34" s="39"/>
      <c r="I34" s="24"/>
      <c r="J34" s="24"/>
      <c r="K34" s="24"/>
      <c r="L34" s="24"/>
      <c r="M34" s="66" t="s">
        <v>96</v>
      </c>
      <c r="N34" s="24"/>
      <c r="O34" s="66"/>
      <c r="P34" s="77" t="s">
        <v>74</v>
      </c>
      <c r="Q34" s="8">
        <v>8839664.5</v>
      </c>
      <c r="R34" s="8">
        <v>4200000</v>
      </c>
      <c r="S34" s="103">
        <v>500000</v>
      </c>
      <c r="T34" s="101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43" customHeight="1" spans="1:16384">
      <c r="A35" s="19">
        <v>21</v>
      </c>
      <c r="B35" s="35">
        <v>44056</v>
      </c>
      <c r="C35" s="27"/>
      <c r="D35" s="41">
        <v>100000</v>
      </c>
      <c r="E35" s="28" t="s">
        <v>52</v>
      </c>
      <c r="F35" s="34" t="s">
        <v>72</v>
      </c>
      <c r="G35" s="38"/>
      <c r="H35" s="39"/>
      <c r="I35" s="24"/>
      <c r="J35" s="24"/>
      <c r="K35" s="24"/>
      <c r="L35" s="24"/>
      <c r="M35" s="66" t="s">
        <v>97</v>
      </c>
      <c r="N35" s="24"/>
      <c r="O35" s="66"/>
      <c r="P35" s="77" t="s">
        <v>93</v>
      </c>
      <c r="Q35" s="8"/>
      <c r="R35" s="8"/>
      <c r="S35" s="103">
        <v>100000</v>
      </c>
      <c r="T35" s="101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43" customHeight="1" spans="1:16384">
      <c r="A36" s="19">
        <v>22</v>
      </c>
      <c r="B36" s="35">
        <v>44057</v>
      </c>
      <c r="C36" s="27">
        <v>3330000</v>
      </c>
      <c r="D36" s="41"/>
      <c r="E36" s="28" t="s">
        <v>83</v>
      </c>
      <c r="F36" s="34" t="s">
        <v>84</v>
      </c>
      <c r="G36" s="38"/>
      <c r="H36" s="39">
        <v>0.02</v>
      </c>
      <c r="I36" s="24">
        <f>C36*H36</f>
        <v>66600</v>
      </c>
      <c r="J36" s="24"/>
      <c r="K36" s="24">
        <v>33300</v>
      </c>
      <c r="L36" s="24">
        <v>400</v>
      </c>
      <c r="M36" s="66" t="s">
        <v>98</v>
      </c>
      <c r="N36" s="24"/>
      <c r="O36" s="66"/>
      <c r="P36" s="77" t="s">
        <v>74</v>
      </c>
      <c r="Q36" s="8">
        <v>8839664.5</v>
      </c>
      <c r="R36" s="8">
        <v>7200000</v>
      </c>
      <c r="S36" s="103">
        <v>2000000</v>
      </c>
      <c r="T36" s="101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46" customHeight="1" spans="1:16384">
      <c r="A37" s="19"/>
      <c r="B37" s="35"/>
      <c r="C37" s="27"/>
      <c r="D37" s="41">
        <v>-329200</v>
      </c>
      <c r="E37" s="42" t="s">
        <v>85</v>
      </c>
      <c r="F37" s="29" t="s">
        <v>86</v>
      </c>
      <c r="G37" s="38"/>
      <c r="H37" s="39"/>
      <c r="I37" s="24"/>
      <c r="J37" s="24"/>
      <c r="K37" s="24"/>
      <c r="L37" s="24">
        <v>500</v>
      </c>
      <c r="M37" s="66" t="s">
        <v>61</v>
      </c>
      <c r="N37" s="24"/>
      <c r="O37" s="66"/>
      <c r="P37" s="77" t="s">
        <v>99</v>
      </c>
      <c r="Q37" s="8">
        <v>141724</v>
      </c>
      <c r="R37" s="8">
        <v>100000</v>
      </c>
      <c r="S37" s="103">
        <v>100000</v>
      </c>
      <c r="T37" s="101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43" customHeight="1" spans="1:16384">
      <c r="A38" s="19"/>
      <c r="B38" s="35"/>
      <c r="C38" s="27"/>
      <c r="D38" s="41"/>
      <c r="E38" s="28"/>
      <c r="F38" s="34"/>
      <c r="G38" s="38"/>
      <c r="H38" s="39"/>
      <c r="I38" s="24"/>
      <c r="J38" s="24"/>
      <c r="K38" s="24"/>
      <c r="L38" s="24"/>
      <c r="M38" s="66"/>
      <c r="N38" s="24"/>
      <c r="O38" s="66"/>
      <c r="P38" s="77" t="s">
        <v>78</v>
      </c>
      <c r="Q38" s="8">
        <v>3090105.28</v>
      </c>
      <c r="R38" s="8"/>
      <c r="S38" s="103">
        <v>800000</v>
      </c>
      <c r="T38" s="101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43" customHeight="1" spans="1:16384">
      <c r="A39" s="19">
        <v>23</v>
      </c>
      <c r="B39" s="35">
        <v>44061</v>
      </c>
      <c r="C39" s="27"/>
      <c r="D39" s="41">
        <v>220000</v>
      </c>
      <c r="E39" s="28" t="s">
        <v>52</v>
      </c>
      <c r="F39" s="34" t="s">
        <v>72</v>
      </c>
      <c r="G39" s="38"/>
      <c r="H39" s="39"/>
      <c r="I39" s="24"/>
      <c r="J39" s="24"/>
      <c r="K39" s="24"/>
      <c r="L39" s="24"/>
      <c r="M39" s="66" t="s">
        <v>101</v>
      </c>
      <c r="N39" s="24"/>
      <c r="O39" s="66"/>
      <c r="P39" s="77" t="s">
        <v>93</v>
      </c>
      <c r="Q39" s="8">
        <v>337309</v>
      </c>
      <c r="R39" s="8"/>
      <c r="S39" s="103">
        <v>220000</v>
      </c>
      <c r="T39" s="101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ht="43" customHeight="1" spans="1:16384">
      <c r="A40" s="19">
        <v>24</v>
      </c>
      <c r="B40" s="35">
        <v>44083</v>
      </c>
      <c r="C40" s="27"/>
      <c r="D40" s="41">
        <v>68775</v>
      </c>
      <c r="E40" s="28" t="s">
        <v>52</v>
      </c>
      <c r="F40" s="34" t="s">
        <v>72</v>
      </c>
      <c r="G40" s="38"/>
      <c r="H40" s="39"/>
      <c r="I40" s="24"/>
      <c r="J40" s="24"/>
      <c r="K40" s="24"/>
      <c r="L40" s="24"/>
      <c r="M40" s="66" t="s">
        <v>103</v>
      </c>
      <c r="N40" s="24"/>
      <c r="O40" s="66"/>
      <c r="P40" s="77" t="s">
        <v>104</v>
      </c>
      <c r="Q40" s="8">
        <v>71500</v>
      </c>
      <c r="R40" s="8"/>
      <c r="S40" s="103">
        <v>68775</v>
      </c>
      <c r="T40" s="101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ht="43" customHeight="1" spans="1:16384">
      <c r="A41" s="19">
        <v>25</v>
      </c>
      <c r="B41" s="35">
        <v>44085</v>
      </c>
      <c r="C41" s="27">
        <v>1150000</v>
      </c>
      <c r="D41" s="41"/>
      <c r="E41" s="28" t="s">
        <v>83</v>
      </c>
      <c r="F41" s="34" t="s">
        <v>84</v>
      </c>
      <c r="G41" s="38"/>
      <c r="H41" s="39">
        <v>0.02</v>
      </c>
      <c r="I41" s="24">
        <v>163667.38</v>
      </c>
      <c r="J41" s="78" t="s">
        <v>106</v>
      </c>
      <c r="K41" s="24">
        <v>11500</v>
      </c>
      <c r="L41" s="24">
        <v>150</v>
      </c>
      <c r="M41" s="66" t="s">
        <v>107</v>
      </c>
      <c r="N41" s="24"/>
      <c r="O41" s="66"/>
      <c r="P41" s="77" t="s">
        <v>74</v>
      </c>
      <c r="Q41" s="8">
        <v>8839664.5</v>
      </c>
      <c r="R41" s="8">
        <v>7200000</v>
      </c>
      <c r="S41" s="103">
        <v>500000</v>
      </c>
      <c r="T41" s="10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ht="43" customHeight="1" spans="1:16384">
      <c r="A42" s="19"/>
      <c r="B42" s="35"/>
      <c r="C42" s="27"/>
      <c r="D42" s="41">
        <v>-474482</v>
      </c>
      <c r="E42" s="42" t="s">
        <v>85</v>
      </c>
      <c r="F42" s="29" t="s">
        <v>86</v>
      </c>
      <c r="G42" s="38"/>
      <c r="H42" s="39"/>
      <c r="I42" s="24"/>
      <c r="J42" s="24"/>
      <c r="K42" s="79" t="s">
        <v>108</v>
      </c>
      <c r="L42" s="24">
        <v>200</v>
      </c>
      <c r="M42" s="66" t="s">
        <v>61</v>
      </c>
      <c r="N42" s="24"/>
      <c r="O42" s="66"/>
      <c r="P42" s="77"/>
      <c r="Q42" s="8"/>
      <c r="R42" s="8"/>
      <c r="S42" s="103"/>
      <c r="T42" s="101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ht="43" customHeight="1" spans="1:16384">
      <c r="A43" s="19">
        <v>26</v>
      </c>
      <c r="B43" s="35">
        <v>44116</v>
      </c>
      <c r="C43" s="27"/>
      <c r="D43" s="41">
        <v>16344</v>
      </c>
      <c r="E43" s="28" t="s">
        <v>52</v>
      </c>
      <c r="F43" s="34" t="s">
        <v>72</v>
      </c>
      <c r="G43" s="38"/>
      <c r="H43" s="39"/>
      <c r="I43" s="24"/>
      <c r="J43" s="24"/>
      <c r="K43" s="24"/>
      <c r="L43" s="24"/>
      <c r="M43" s="66" t="s">
        <v>110</v>
      </c>
      <c r="N43" s="24"/>
      <c r="O43" s="66"/>
      <c r="P43" s="77" t="s">
        <v>93</v>
      </c>
      <c r="Q43" s="8">
        <v>337309</v>
      </c>
      <c r="R43" s="8"/>
      <c r="S43" s="103">
        <v>16344</v>
      </c>
      <c r="T43" s="101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ht="43" customHeight="1" spans="1:16384">
      <c r="A44" s="19">
        <v>27</v>
      </c>
      <c r="B44" s="35">
        <v>44131</v>
      </c>
      <c r="C44" s="27">
        <v>2690000</v>
      </c>
      <c r="D44" s="41"/>
      <c r="E44" s="28" t="s">
        <v>83</v>
      </c>
      <c r="F44" s="34" t="s">
        <v>84</v>
      </c>
      <c r="G44" s="38"/>
      <c r="H44" s="39"/>
      <c r="I44" s="24">
        <v>0</v>
      </c>
      <c r="J44" s="24" t="s">
        <v>111</v>
      </c>
      <c r="K44" s="24">
        <v>39806.35</v>
      </c>
      <c r="L44" s="24"/>
      <c r="M44" s="66" t="s">
        <v>112</v>
      </c>
      <c r="N44" s="24"/>
      <c r="O44" s="66"/>
      <c r="P44" s="77" t="s">
        <v>74</v>
      </c>
      <c r="Q44" s="8">
        <v>8839664.5</v>
      </c>
      <c r="R44" s="8">
        <v>8839664.5</v>
      </c>
      <c r="S44" s="103">
        <v>1639664.5</v>
      </c>
      <c r="T44" s="101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ht="46" customHeight="1" spans="1:16384">
      <c r="A45" s="19"/>
      <c r="B45" s="35"/>
      <c r="C45" s="27"/>
      <c r="D45" s="41">
        <v>-848039</v>
      </c>
      <c r="E45" s="42" t="s">
        <v>85</v>
      </c>
      <c r="F45" s="29" t="s">
        <v>86</v>
      </c>
      <c r="G45" s="38"/>
      <c r="H45" s="39"/>
      <c r="I45" s="24"/>
      <c r="J45" s="24"/>
      <c r="K45" s="24"/>
      <c r="L45" s="24">
        <v>400</v>
      </c>
      <c r="M45" s="66" t="s">
        <v>61</v>
      </c>
      <c r="N45" s="24"/>
      <c r="O45" s="66"/>
      <c r="P45" s="77" t="s">
        <v>113</v>
      </c>
      <c r="Q45" s="8">
        <v>62190</v>
      </c>
      <c r="R45" s="8">
        <v>62190</v>
      </c>
      <c r="S45" s="103">
        <v>62190</v>
      </c>
      <c r="T45" s="101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ht="48" customHeight="1" spans="1:16384">
      <c r="A46" s="19"/>
      <c r="B46" s="35"/>
      <c r="C46" s="27"/>
      <c r="D46" s="41"/>
      <c r="E46" s="28"/>
      <c r="F46" s="34"/>
      <c r="G46" s="38"/>
      <c r="H46" s="39"/>
      <c r="I46" s="24"/>
      <c r="J46" s="24"/>
      <c r="K46" s="24"/>
      <c r="L46" s="24"/>
      <c r="M46" s="66"/>
      <c r="N46" s="24"/>
      <c r="O46" s="66"/>
      <c r="P46" s="77" t="s">
        <v>114</v>
      </c>
      <c r="Q46" s="8">
        <v>88320</v>
      </c>
      <c r="R46" s="8">
        <v>99900</v>
      </c>
      <c r="S46" s="103">
        <v>99900</v>
      </c>
      <c r="T46" s="101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ht="43" customHeight="1" spans="1:16384">
      <c r="A47" s="51">
        <v>28</v>
      </c>
      <c r="B47" s="44">
        <v>44175</v>
      </c>
      <c r="C47" s="45">
        <v>2830000</v>
      </c>
      <c r="D47" s="46"/>
      <c r="E47" s="47" t="s">
        <v>115</v>
      </c>
      <c r="F47" s="48" t="s">
        <v>116</v>
      </c>
      <c r="G47" s="49"/>
      <c r="H47" s="50"/>
      <c r="I47" s="80">
        <v>0</v>
      </c>
      <c r="J47" s="80" t="s">
        <v>111</v>
      </c>
      <c r="K47" s="80">
        <v>27200</v>
      </c>
      <c r="L47" s="80">
        <v>650</v>
      </c>
      <c r="M47" s="81" t="s">
        <v>61</v>
      </c>
      <c r="N47" s="80"/>
      <c r="O47" s="81"/>
      <c r="P47" s="82" t="s">
        <v>117</v>
      </c>
      <c r="Q47" s="102">
        <v>600000</v>
      </c>
      <c r="R47" s="102">
        <v>600000</v>
      </c>
      <c r="S47" s="104">
        <v>600000</v>
      </c>
      <c r="T47" s="101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ht="43" customHeight="1" spans="1:16384">
      <c r="A48" s="51"/>
      <c r="B48" s="44"/>
      <c r="C48" s="45"/>
      <c r="D48" s="46">
        <v>-461249</v>
      </c>
      <c r="E48" s="53" t="s">
        <v>85</v>
      </c>
      <c r="F48" s="54" t="s">
        <v>86</v>
      </c>
      <c r="G48" s="49"/>
      <c r="H48" s="50"/>
      <c r="I48" s="80"/>
      <c r="J48" s="80"/>
      <c r="K48" s="80"/>
      <c r="L48" s="80">
        <v>50</v>
      </c>
      <c r="M48" s="81" t="s">
        <v>118</v>
      </c>
      <c r="N48" s="80"/>
      <c r="O48" s="81"/>
      <c r="P48" s="82" t="s">
        <v>119</v>
      </c>
      <c r="Q48" s="102">
        <v>200000</v>
      </c>
      <c r="R48" s="102">
        <v>200000</v>
      </c>
      <c r="S48" s="104">
        <v>200000</v>
      </c>
      <c r="T48" s="101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ht="43" customHeight="1" spans="1:16384">
      <c r="A49" s="51"/>
      <c r="B49" s="44"/>
      <c r="C49" s="45"/>
      <c r="D49" s="46"/>
      <c r="E49" s="47"/>
      <c r="F49" s="48"/>
      <c r="G49" s="49"/>
      <c r="H49" s="50"/>
      <c r="I49" s="80"/>
      <c r="J49" s="80"/>
      <c r="K49" s="80"/>
      <c r="L49" s="80"/>
      <c r="M49" s="81"/>
      <c r="N49" s="80"/>
      <c r="O49" s="81"/>
      <c r="P49" s="82" t="s">
        <v>120</v>
      </c>
      <c r="Q49" s="102">
        <v>200000</v>
      </c>
      <c r="R49" s="102">
        <v>200000</v>
      </c>
      <c r="S49" s="104">
        <v>200000</v>
      </c>
      <c r="T49" s="101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ht="43" customHeight="1" spans="1:16384">
      <c r="A50" s="51"/>
      <c r="B50" s="44"/>
      <c r="C50" s="45"/>
      <c r="D50" s="46"/>
      <c r="E50" s="47"/>
      <c r="F50" s="48"/>
      <c r="G50" s="49"/>
      <c r="H50" s="50"/>
      <c r="I50" s="80"/>
      <c r="J50" s="80"/>
      <c r="K50" s="80"/>
      <c r="L50" s="80"/>
      <c r="M50" s="81"/>
      <c r="N50" s="80"/>
      <c r="O50" s="81"/>
      <c r="P50" s="82" t="s">
        <v>121</v>
      </c>
      <c r="Q50" s="102">
        <v>300000</v>
      </c>
      <c r="R50" s="102">
        <v>300000</v>
      </c>
      <c r="S50" s="104">
        <v>300000</v>
      </c>
      <c r="T50" s="101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ht="43" customHeight="1" spans="1:16384">
      <c r="A51" s="51"/>
      <c r="B51" s="44"/>
      <c r="C51" s="45"/>
      <c r="D51" s="46"/>
      <c r="E51" s="47"/>
      <c r="F51" s="48"/>
      <c r="G51" s="49"/>
      <c r="H51" s="50"/>
      <c r="I51" s="80"/>
      <c r="J51" s="80"/>
      <c r="K51" s="80"/>
      <c r="L51" s="80"/>
      <c r="M51" s="81"/>
      <c r="N51" s="80"/>
      <c r="O51" s="81"/>
      <c r="P51" s="82" t="s">
        <v>122</v>
      </c>
      <c r="Q51" s="102">
        <v>200000</v>
      </c>
      <c r="R51" s="102">
        <v>200000</v>
      </c>
      <c r="S51" s="104">
        <v>200000</v>
      </c>
      <c r="T51" s="10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ht="43" customHeight="1" spans="1:16384">
      <c r="A52" s="51"/>
      <c r="B52" s="44"/>
      <c r="C52" s="45"/>
      <c r="D52" s="46"/>
      <c r="E52" s="47"/>
      <c r="F52" s="48"/>
      <c r="G52" s="49"/>
      <c r="H52" s="50"/>
      <c r="I52" s="80"/>
      <c r="J52" s="80"/>
      <c r="K52" s="80"/>
      <c r="L52" s="80"/>
      <c r="M52" s="81"/>
      <c r="N52" s="80"/>
      <c r="O52" s="81"/>
      <c r="P52" s="82" t="s">
        <v>99</v>
      </c>
      <c r="Q52" s="102"/>
      <c r="R52" s="102"/>
      <c r="S52" s="104">
        <v>31055</v>
      </c>
      <c r="T52" s="101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ht="30" customHeight="1" spans="1:16384">
      <c r="A53" s="5" t="s">
        <v>63</v>
      </c>
      <c r="B53" s="5"/>
      <c r="C53" s="55">
        <f>SUM(C8:C52)</f>
        <v>18160000</v>
      </c>
      <c r="D53" s="56">
        <f>SUM(D8:D52)</f>
        <v>0</v>
      </c>
      <c r="E53" s="57"/>
      <c r="F53" s="57"/>
      <c r="G53" s="57"/>
      <c r="H53" s="55" t="s">
        <v>64</v>
      </c>
      <c r="I53" s="71">
        <f>SUM(I8:I52)</f>
        <v>393467.38</v>
      </c>
      <c r="J53" s="57"/>
      <c r="K53" s="71">
        <f>SUM(K8:K52)</f>
        <v>192187.84</v>
      </c>
      <c r="L53" s="71">
        <f>SUM(L8:L52)</f>
        <v>26600</v>
      </c>
      <c r="M53" s="55" t="s">
        <v>64</v>
      </c>
      <c r="N53" s="71">
        <f>SUM(N8:N52)</f>
        <v>0</v>
      </c>
      <c r="O53" s="55" t="s">
        <v>64</v>
      </c>
      <c r="P53" s="55" t="s">
        <v>64</v>
      </c>
      <c r="Q53" s="55"/>
      <c r="R53" s="55"/>
      <c r="S53" s="71">
        <f>SUM(S8:S52)</f>
        <v>16737948.01</v>
      </c>
      <c r="T53" s="105">
        <f>D53+C53-S53-I53-K53-L53-N53</f>
        <v>809796.77</v>
      </c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ht="30" customHeight="1" spans="1:16384">
      <c r="A54" s="58" t="s">
        <v>65</v>
      </c>
      <c r="B54" s="58"/>
      <c r="C54" s="58" t="s">
        <v>66</v>
      </c>
      <c r="D54" s="58"/>
      <c r="E54" s="58"/>
      <c r="F54" s="59">
        <f>N54-F55</f>
        <v>1992304</v>
      </c>
      <c r="G54" s="60"/>
      <c r="H54" s="61" t="s">
        <v>67</v>
      </c>
      <c r="I54" s="83"/>
      <c r="J54" s="83"/>
      <c r="K54" s="83"/>
      <c r="L54" s="84"/>
      <c r="M54" s="58" t="s">
        <v>68</v>
      </c>
      <c r="N54" s="85">
        <f>S47+S48+S49+S50+S51-D48+S52</f>
        <v>1992304</v>
      </c>
      <c r="O54" s="86"/>
      <c r="P54" s="86"/>
      <c r="Q54" s="86"/>
      <c r="R54" s="86"/>
      <c r="S54" s="86"/>
      <c r="T54" s="106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ht="30" customHeight="1" spans="1:16384">
      <c r="A55" s="58"/>
      <c r="B55" s="58"/>
      <c r="C55" s="58" t="s">
        <v>69</v>
      </c>
      <c r="D55" s="58"/>
      <c r="E55" s="58"/>
      <c r="F55" s="59">
        <v>0</v>
      </c>
      <c r="G55" s="60"/>
      <c r="H55" s="62"/>
      <c r="I55" s="87"/>
      <c r="J55" s="87"/>
      <c r="K55" s="87"/>
      <c r="L55" s="88"/>
      <c r="M55" s="58" t="s">
        <v>70</v>
      </c>
      <c r="N55" s="89">
        <f>N54</f>
        <v>1992304</v>
      </c>
      <c r="O55" s="90"/>
      <c r="P55" s="90"/>
      <c r="Q55" s="90"/>
      <c r="R55" s="90"/>
      <c r="S55" s="90"/>
      <c r="T55" s="107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2"/>
      <c r="E56" s="3"/>
      <c r="F56" s="3"/>
      <c r="G56" s="3"/>
      <c r="I56" s="3"/>
      <c r="J56" s="3"/>
      <c r="L56" s="3"/>
      <c r="S56" s="3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2"/>
      <c r="E57" s="3"/>
      <c r="F57" s="3"/>
      <c r="G57" s="3"/>
      <c r="I57" s="3"/>
      <c r="J57" s="3"/>
      <c r="L57" s="3"/>
      <c r="S57" s="3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2"/>
      <c r="E58" s="3"/>
      <c r="F58" s="3"/>
      <c r="G58" s="3"/>
      <c r="I58" s="3"/>
      <c r="J58" s="3"/>
      <c r="L58" s="3"/>
      <c r="S58" s="3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spans="2:16384">
      <c r="B59" s="2"/>
      <c r="E59" s="3"/>
      <c r="F59" s="3"/>
      <c r="G59" s="3"/>
      <c r="I59" s="3">
        <f>C53/C4</f>
        <v>0.969975554548952</v>
      </c>
      <c r="J59" s="3"/>
      <c r="L59" s="3"/>
      <c r="S59" s="3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1" customFormat="1" spans="2:16384">
      <c r="B60" s="2"/>
      <c r="E60" s="3"/>
      <c r="F60" s="3"/>
      <c r="G60" s="3"/>
      <c r="I60" s="3"/>
      <c r="J60" s="3"/>
      <c r="L60" s="3"/>
      <c r="S60" s="3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1" customFormat="1" spans="2:16384">
      <c r="B61" s="108"/>
      <c r="E61" s="3"/>
      <c r="F61" s="3"/>
      <c r="G61" s="3"/>
      <c r="I61" s="3"/>
      <c r="J61" s="3"/>
      <c r="L61" s="3"/>
      <c r="S61" s="3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1" customFormat="1" spans="2:16384">
      <c r="B62" s="2"/>
      <c r="E62" s="3"/>
      <c r="F62" s="3"/>
      <c r="G62" s="3"/>
      <c r="I62" s="3"/>
      <c r="J62" s="3"/>
      <c r="L62" s="3"/>
      <c r="S62" s="3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53:B53"/>
    <mergeCell ref="C54:E54"/>
    <mergeCell ref="F54:G54"/>
    <mergeCell ref="N54:T54"/>
    <mergeCell ref="C55:E55"/>
    <mergeCell ref="F55:G55"/>
    <mergeCell ref="N55:T55"/>
    <mergeCell ref="A5:A7"/>
    <mergeCell ref="S5:S7"/>
    <mergeCell ref="T5:T7"/>
    <mergeCell ref="A54:B55"/>
    <mergeCell ref="H54:L55"/>
  </mergeCells>
  <pageMargins left="0.75" right="0.75" top="1" bottom="1" header="0.5" footer="0.5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5"/>
  <sheetViews>
    <sheetView topLeftCell="A46" workbookViewId="0">
      <selection activeCell="A46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41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8">
        <v>18722121.31</v>
      </c>
      <c r="D4" s="8"/>
      <c r="E4" s="8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19">
        <v>19</v>
      </c>
      <c r="B33" s="35">
        <v>44014</v>
      </c>
      <c r="C33" s="27"/>
      <c r="D33" s="41"/>
      <c r="E33" s="28"/>
      <c r="F33" s="34"/>
      <c r="G33" s="38"/>
      <c r="H33" s="39"/>
      <c r="I33" s="24"/>
      <c r="J33" s="24"/>
      <c r="K33" s="24"/>
      <c r="L33" s="24"/>
      <c r="M33" s="66" t="s">
        <v>95</v>
      </c>
      <c r="N33" s="24"/>
      <c r="O33" s="66"/>
      <c r="P33" s="77" t="s">
        <v>74</v>
      </c>
      <c r="Q33" s="8">
        <v>8839664.5</v>
      </c>
      <c r="R33" s="8">
        <v>4200000</v>
      </c>
      <c r="S33" s="103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43" customHeight="1" spans="1:16384">
      <c r="A34" s="19">
        <v>20</v>
      </c>
      <c r="B34" s="35">
        <v>44047</v>
      </c>
      <c r="C34" s="27"/>
      <c r="D34" s="41">
        <v>500000</v>
      </c>
      <c r="E34" s="28" t="s">
        <v>52</v>
      </c>
      <c r="F34" s="34" t="s">
        <v>72</v>
      </c>
      <c r="G34" s="38"/>
      <c r="H34" s="39"/>
      <c r="I34" s="24"/>
      <c r="J34" s="24"/>
      <c r="K34" s="24"/>
      <c r="L34" s="24"/>
      <c r="M34" s="66" t="s">
        <v>96</v>
      </c>
      <c r="N34" s="24"/>
      <c r="O34" s="66"/>
      <c r="P34" s="77" t="s">
        <v>74</v>
      </c>
      <c r="Q34" s="8">
        <v>8839664.5</v>
      </c>
      <c r="R34" s="8">
        <v>4200000</v>
      </c>
      <c r="S34" s="103">
        <v>500000</v>
      </c>
      <c r="T34" s="101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43" customHeight="1" spans="1:16384">
      <c r="A35" s="19">
        <v>21</v>
      </c>
      <c r="B35" s="35">
        <v>44056</v>
      </c>
      <c r="C35" s="27"/>
      <c r="D35" s="41">
        <v>100000</v>
      </c>
      <c r="E35" s="28" t="s">
        <v>52</v>
      </c>
      <c r="F35" s="34" t="s">
        <v>72</v>
      </c>
      <c r="G35" s="38"/>
      <c r="H35" s="39"/>
      <c r="I35" s="24"/>
      <c r="J35" s="24"/>
      <c r="K35" s="24"/>
      <c r="L35" s="24"/>
      <c r="M35" s="66" t="s">
        <v>97</v>
      </c>
      <c r="N35" s="24"/>
      <c r="O35" s="66"/>
      <c r="P35" s="77" t="s">
        <v>93</v>
      </c>
      <c r="Q35" s="8"/>
      <c r="R35" s="8"/>
      <c r="S35" s="103">
        <v>100000</v>
      </c>
      <c r="T35" s="101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43" customHeight="1" spans="1:16384">
      <c r="A36" s="19">
        <v>22</v>
      </c>
      <c r="B36" s="35">
        <v>44057</v>
      </c>
      <c r="C36" s="27">
        <v>3330000</v>
      </c>
      <c r="D36" s="41"/>
      <c r="E36" s="28" t="s">
        <v>83</v>
      </c>
      <c r="F36" s="34" t="s">
        <v>84</v>
      </c>
      <c r="G36" s="38"/>
      <c r="H36" s="39">
        <v>0.02</v>
      </c>
      <c r="I36" s="24">
        <f>C36*H36</f>
        <v>66600</v>
      </c>
      <c r="J36" s="24"/>
      <c r="K36" s="24">
        <v>33300</v>
      </c>
      <c r="L36" s="24">
        <v>400</v>
      </c>
      <c r="M36" s="66" t="s">
        <v>98</v>
      </c>
      <c r="N36" s="24"/>
      <c r="O36" s="66"/>
      <c r="P36" s="77" t="s">
        <v>74</v>
      </c>
      <c r="Q36" s="8">
        <v>8839664.5</v>
      </c>
      <c r="R36" s="8">
        <v>7200000</v>
      </c>
      <c r="S36" s="103">
        <v>2000000</v>
      </c>
      <c r="T36" s="101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46" customHeight="1" spans="1:16384">
      <c r="A37" s="19"/>
      <c r="B37" s="35"/>
      <c r="C37" s="27"/>
      <c r="D37" s="41">
        <v>-329200</v>
      </c>
      <c r="E37" s="42" t="s">
        <v>85</v>
      </c>
      <c r="F37" s="29" t="s">
        <v>86</v>
      </c>
      <c r="G37" s="38"/>
      <c r="H37" s="39"/>
      <c r="I37" s="24"/>
      <c r="J37" s="24"/>
      <c r="K37" s="24"/>
      <c r="L37" s="24">
        <v>500</v>
      </c>
      <c r="M37" s="66" t="s">
        <v>61</v>
      </c>
      <c r="N37" s="24"/>
      <c r="O37" s="66"/>
      <c r="P37" s="77" t="s">
        <v>99</v>
      </c>
      <c r="Q37" s="8">
        <v>141724</v>
      </c>
      <c r="R37" s="8">
        <v>100000</v>
      </c>
      <c r="S37" s="103">
        <v>100000</v>
      </c>
      <c r="T37" s="101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43" customHeight="1" spans="1:16384">
      <c r="A38" s="19"/>
      <c r="B38" s="35"/>
      <c r="C38" s="27"/>
      <c r="D38" s="41"/>
      <c r="E38" s="28"/>
      <c r="F38" s="34"/>
      <c r="G38" s="38"/>
      <c r="H38" s="39"/>
      <c r="I38" s="24"/>
      <c r="J38" s="24"/>
      <c r="K38" s="24"/>
      <c r="L38" s="24"/>
      <c r="M38" s="66"/>
      <c r="N38" s="24"/>
      <c r="O38" s="66"/>
      <c r="P38" s="77" t="s">
        <v>78</v>
      </c>
      <c r="Q38" s="8">
        <v>3090105.28</v>
      </c>
      <c r="R38" s="8"/>
      <c r="S38" s="103">
        <v>800000</v>
      </c>
      <c r="T38" s="101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43" customHeight="1" spans="1:16384">
      <c r="A39" s="19">
        <v>23</v>
      </c>
      <c r="B39" s="35">
        <v>44061</v>
      </c>
      <c r="C39" s="27"/>
      <c r="D39" s="41">
        <v>220000</v>
      </c>
      <c r="E39" s="28" t="s">
        <v>52</v>
      </c>
      <c r="F39" s="34" t="s">
        <v>72</v>
      </c>
      <c r="G39" s="38"/>
      <c r="H39" s="39"/>
      <c r="I39" s="24"/>
      <c r="J39" s="24"/>
      <c r="K39" s="24"/>
      <c r="L39" s="24"/>
      <c r="M39" s="66" t="s">
        <v>101</v>
      </c>
      <c r="N39" s="24"/>
      <c r="O39" s="66"/>
      <c r="P39" s="77" t="s">
        <v>93</v>
      </c>
      <c r="Q39" s="8">
        <v>337309</v>
      </c>
      <c r="R39" s="8"/>
      <c r="S39" s="103">
        <v>220000</v>
      </c>
      <c r="T39" s="101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ht="43" customHeight="1" spans="1:16384">
      <c r="A40" s="19">
        <v>24</v>
      </c>
      <c r="B40" s="35">
        <v>44083</v>
      </c>
      <c r="C40" s="27"/>
      <c r="D40" s="41">
        <v>68775</v>
      </c>
      <c r="E40" s="28" t="s">
        <v>52</v>
      </c>
      <c r="F40" s="34" t="s">
        <v>72</v>
      </c>
      <c r="G40" s="38"/>
      <c r="H40" s="39"/>
      <c r="I40" s="24"/>
      <c r="J40" s="24"/>
      <c r="K40" s="24"/>
      <c r="L40" s="24"/>
      <c r="M40" s="66" t="s">
        <v>103</v>
      </c>
      <c r="N40" s="24"/>
      <c r="O40" s="66"/>
      <c r="P40" s="77" t="s">
        <v>104</v>
      </c>
      <c r="Q40" s="8">
        <v>71500</v>
      </c>
      <c r="R40" s="8"/>
      <c r="S40" s="103">
        <v>68775</v>
      </c>
      <c r="T40" s="101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ht="43" customHeight="1" spans="1:16384">
      <c r="A41" s="19">
        <v>25</v>
      </c>
      <c r="B41" s="35">
        <v>44085</v>
      </c>
      <c r="C41" s="27">
        <v>1150000</v>
      </c>
      <c r="D41" s="41"/>
      <c r="E41" s="28" t="s">
        <v>83</v>
      </c>
      <c r="F41" s="34" t="s">
        <v>84</v>
      </c>
      <c r="G41" s="38"/>
      <c r="H41" s="39">
        <v>0.02</v>
      </c>
      <c r="I41" s="24">
        <v>163667.38</v>
      </c>
      <c r="J41" s="78" t="s">
        <v>106</v>
      </c>
      <c r="K41" s="24">
        <v>11500</v>
      </c>
      <c r="L41" s="24">
        <v>150</v>
      </c>
      <c r="M41" s="66" t="s">
        <v>107</v>
      </c>
      <c r="N41" s="24"/>
      <c r="O41" s="66"/>
      <c r="P41" s="77" t="s">
        <v>74</v>
      </c>
      <c r="Q41" s="8">
        <v>8839664.5</v>
      </c>
      <c r="R41" s="8">
        <v>7200000</v>
      </c>
      <c r="S41" s="103">
        <v>500000</v>
      </c>
      <c r="T41" s="10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ht="43" customHeight="1" spans="1:16384">
      <c r="A42" s="19"/>
      <c r="B42" s="35"/>
      <c r="C42" s="27"/>
      <c r="D42" s="41">
        <v>-474482</v>
      </c>
      <c r="E42" s="42" t="s">
        <v>85</v>
      </c>
      <c r="F42" s="29" t="s">
        <v>86</v>
      </c>
      <c r="G42" s="38"/>
      <c r="H42" s="39"/>
      <c r="I42" s="24"/>
      <c r="J42" s="24"/>
      <c r="K42" s="79" t="s">
        <v>108</v>
      </c>
      <c r="L42" s="24">
        <v>200</v>
      </c>
      <c r="M42" s="66" t="s">
        <v>61</v>
      </c>
      <c r="N42" s="24"/>
      <c r="O42" s="66"/>
      <c r="P42" s="77"/>
      <c r="Q42" s="8"/>
      <c r="R42" s="8"/>
      <c r="S42" s="103"/>
      <c r="T42" s="101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ht="43" customHeight="1" spans="1:16384">
      <c r="A43" s="19">
        <v>26</v>
      </c>
      <c r="B43" s="35">
        <v>44116</v>
      </c>
      <c r="C43" s="27"/>
      <c r="D43" s="41">
        <v>16344</v>
      </c>
      <c r="E43" s="28" t="s">
        <v>52</v>
      </c>
      <c r="F43" s="34" t="s">
        <v>72</v>
      </c>
      <c r="G43" s="38"/>
      <c r="H43" s="39"/>
      <c r="I43" s="24"/>
      <c r="J43" s="24"/>
      <c r="K43" s="24"/>
      <c r="L43" s="24"/>
      <c r="M43" s="66" t="s">
        <v>110</v>
      </c>
      <c r="N43" s="24"/>
      <c r="O43" s="66"/>
      <c r="P43" s="77" t="s">
        <v>93</v>
      </c>
      <c r="Q43" s="8">
        <v>337309</v>
      </c>
      <c r="R43" s="8"/>
      <c r="S43" s="103">
        <v>16344</v>
      </c>
      <c r="T43" s="101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ht="43" customHeight="1" spans="1:16384">
      <c r="A44" s="19">
        <v>27</v>
      </c>
      <c r="B44" s="35">
        <v>44131</v>
      </c>
      <c r="C44" s="27">
        <v>2690000</v>
      </c>
      <c r="D44" s="41"/>
      <c r="E44" s="28" t="s">
        <v>83</v>
      </c>
      <c r="F44" s="34" t="s">
        <v>84</v>
      </c>
      <c r="G44" s="38"/>
      <c r="H44" s="39"/>
      <c r="I44" s="24">
        <v>0</v>
      </c>
      <c r="J44" s="24" t="s">
        <v>111</v>
      </c>
      <c r="K44" s="24">
        <v>39806.35</v>
      </c>
      <c r="L44" s="24"/>
      <c r="M44" s="66" t="s">
        <v>112</v>
      </c>
      <c r="N44" s="24"/>
      <c r="O44" s="66"/>
      <c r="P44" s="77" t="s">
        <v>74</v>
      </c>
      <c r="Q44" s="8">
        <v>8839664.5</v>
      </c>
      <c r="R44" s="8">
        <v>8839664.5</v>
      </c>
      <c r="S44" s="103">
        <v>1639664.5</v>
      </c>
      <c r="T44" s="101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ht="46" customHeight="1" spans="1:16384">
      <c r="A45" s="19"/>
      <c r="B45" s="35"/>
      <c r="C45" s="27"/>
      <c r="D45" s="41">
        <v>-848039</v>
      </c>
      <c r="E45" s="42" t="s">
        <v>85</v>
      </c>
      <c r="F45" s="29" t="s">
        <v>86</v>
      </c>
      <c r="G45" s="38"/>
      <c r="H45" s="39"/>
      <c r="I45" s="24"/>
      <c r="J45" s="24"/>
      <c r="K45" s="24"/>
      <c r="L45" s="24">
        <v>400</v>
      </c>
      <c r="M45" s="66" t="s">
        <v>61</v>
      </c>
      <c r="N45" s="24"/>
      <c r="O45" s="66"/>
      <c r="P45" s="77" t="s">
        <v>113</v>
      </c>
      <c r="Q45" s="8">
        <v>62190</v>
      </c>
      <c r="R45" s="8">
        <v>62190</v>
      </c>
      <c r="S45" s="103">
        <v>62190</v>
      </c>
      <c r="T45" s="101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ht="48" customHeight="1" spans="1:16384">
      <c r="A46" s="19"/>
      <c r="B46" s="35"/>
      <c r="C46" s="27"/>
      <c r="D46" s="41"/>
      <c r="E46" s="28"/>
      <c r="F46" s="34"/>
      <c r="G46" s="38"/>
      <c r="H46" s="39"/>
      <c r="I46" s="24"/>
      <c r="J46" s="24"/>
      <c r="K46" s="24"/>
      <c r="L46" s="24"/>
      <c r="M46" s="66"/>
      <c r="N46" s="24"/>
      <c r="O46" s="66"/>
      <c r="P46" s="77" t="s">
        <v>114</v>
      </c>
      <c r="Q46" s="8">
        <v>88320</v>
      </c>
      <c r="R46" s="8">
        <v>99900</v>
      </c>
      <c r="S46" s="103">
        <v>99900</v>
      </c>
      <c r="T46" s="101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ht="43" customHeight="1" spans="1:16384">
      <c r="A47" s="19">
        <v>28</v>
      </c>
      <c r="B47" s="35">
        <v>44175</v>
      </c>
      <c r="C47" s="27">
        <v>2830000</v>
      </c>
      <c r="D47" s="41"/>
      <c r="E47" s="28" t="s">
        <v>115</v>
      </c>
      <c r="F47" s="34" t="s">
        <v>116</v>
      </c>
      <c r="G47" s="38"/>
      <c r="H47" s="39"/>
      <c r="I47" s="24">
        <v>0</v>
      </c>
      <c r="J47" s="24" t="s">
        <v>111</v>
      </c>
      <c r="K47" s="24">
        <v>27200</v>
      </c>
      <c r="L47" s="24">
        <v>650</v>
      </c>
      <c r="M47" s="66" t="s">
        <v>61</v>
      </c>
      <c r="N47" s="24"/>
      <c r="O47" s="66"/>
      <c r="P47" s="77" t="s">
        <v>117</v>
      </c>
      <c r="Q47" s="8">
        <v>600000</v>
      </c>
      <c r="R47" s="8">
        <v>600000</v>
      </c>
      <c r="S47" s="103">
        <v>600000</v>
      </c>
      <c r="T47" s="101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ht="43" customHeight="1" spans="1:16384">
      <c r="A48" s="19"/>
      <c r="B48" s="35"/>
      <c r="C48" s="27"/>
      <c r="D48" s="41">
        <v>-461249</v>
      </c>
      <c r="E48" s="42" t="s">
        <v>85</v>
      </c>
      <c r="F48" s="29" t="s">
        <v>86</v>
      </c>
      <c r="G48" s="38"/>
      <c r="H48" s="39"/>
      <c r="I48" s="24"/>
      <c r="J48" s="24"/>
      <c r="K48" s="24"/>
      <c r="L48" s="24">
        <v>50</v>
      </c>
      <c r="M48" s="66" t="s">
        <v>118</v>
      </c>
      <c r="N48" s="24"/>
      <c r="O48" s="66"/>
      <c r="P48" s="77" t="s">
        <v>119</v>
      </c>
      <c r="Q48" s="8">
        <v>200000</v>
      </c>
      <c r="R48" s="8">
        <v>200000</v>
      </c>
      <c r="S48" s="103">
        <v>200000</v>
      </c>
      <c r="T48" s="101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ht="43" customHeight="1" spans="1:16384">
      <c r="A49" s="19"/>
      <c r="B49" s="35"/>
      <c r="C49" s="27"/>
      <c r="D49" s="41"/>
      <c r="E49" s="28"/>
      <c r="F49" s="34"/>
      <c r="G49" s="38"/>
      <c r="H49" s="39"/>
      <c r="I49" s="24"/>
      <c r="J49" s="24"/>
      <c r="K49" s="24"/>
      <c r="L49" s="24"/>
      <c r="M49" s="66"/>
      <c r="N49" s="24"/>
      <c r="O49" s="66"/>
      <c r="P49" s="77" t="s">
        <v>120</v>
      </c>
      <c r="Q49" s="8">
        <v>200000</v>
      </c>
      <c r="R49" s="8">
        <v>200000</v>
      </c>
      <c r="S49" s="103">
        <v>200000</v>
      </c>
      <c r="T49" s="101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ht="43" customHeight="1" spans="1:16384">
      <c r="A50" s="19"/>
      <c r="B50" s="35"/>
      <c r="C50" s="27"/>
      <c r="D50" s="41"/>
      <c r="E50" s="28"/>
      <c r="F50" s="34"/>
      <c r="G50" s="38"/>
      <c r="H50" s="39"/>
      <c r="I50" s="24"/>
      <c r="J50" s="24"/>
      <c r="K50" s="24"/>
      <c r="L50" s="24"/>
      <c r="M50" s="66"/>
      <c r="N50" s="24"/>
      <c r="O50" s="66"/>
      <c r="P50" s="77" t="s">
        <v>121</v>
      </c>
      <c r="Q50" s="8">
        <v>300000</v>
      </c>
      <c r="R50" s="8">
        <v>300000</v>
      </c>
      <c r="S50" s="103">
        <v>300000</v>
      </c>
      <c r="T50" s="101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ht="43" customHeight="1" spans="1:16384">
      <c r="A51" s="19"/>
      <c r="B51" s="35"/>
      <c r="C51" s="27"/>
      <c r="D51" s="41"/>
      <c r="E51" s="28"/>
      <c r="F51" s="34"/>
      <c r="G51" s="38"/>
      <c r="H51" s="39"/>
      <c r="I51" s="24"/>
      <c r="J51" s="24"/>
      <c r="K51" s="24"/>
      <c r="L51" s="24"/>
      <c r="M51" s="66"/>
      <c r="N51" s="24"/>
      <c r="O51" s="66"/>
      <c r="P51" s="77" t="s">
        <v>122</v>
      </c>
      <c r="Q51" s="8">
        <v>200000</v>
      </c>
      <c r="R51" s="8">
        <v>200000</v>
      </c>
      <c r="S51" s="103">
        <v>200000</v>
      </c>
      <c r="T51" s="10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ht="43" customHeight="1" spans="1:16384">
      <c r="A52" s="19"/>
      <c r="B52" s="35"/>
      <c r="C52" s="27"/>
      <c r="D52" s="41"/>
      <c r="E52" s="28"/>
      <c r="F52" s="34"/>
      <c r="G52" s="38"/>
      <c r="H52" s="39"/>
      <c r="I52" s="24"/>
      <c r="J52" s="24"/>
      <c r="K52" s="24"/>
      <c r="L52" s="24"/>
      <c r="M52" s="66"/>
      <c r="N52" s="24"/>
      <c r="O52" s="66"/>
      <c r="P52" s="77" t="s">
        <v>99</v>
      </c>
      <c r="Q52" s="8"/>
      <c r="R52" s="8"/>
      <c r="S52" s="103">
        <v>31055</v>
      </c>
      <c r="T52" s="101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ht="43" customHeight="1" spans="1:16384">
      <c r="A53" s="51">
        <v>29</v>
      </c>
      <c r="B53" s="44">
        <v>44188</v>
      </c>
      <c r="C53" s="45"/>
      <c r="D53" s="46">
        <v>210403.23</v>
      </c>
      <c r="E53" s="47" t="s">
        <v>52</v>
      </c>
      <c r="F53" s="48" t="s">
        <v>72</v>
      </c>
      <c r="G53" s="49"/>
      <c r="H53" s="50"/>
      <c r="I53" s="80">
        <v>0</v>
      </c>
      <c r="J53" s="80"/>
      <c r="K53" s="80">
        <v>0</v>
      </c>
      <c r="L53" s="80">
        <v>200</v>
      </c>
      <c r="M53" s="81" t="s">
        <v>61</v>
      </c>
      <c r="N53" s="80"/>
      <c r="O53" s="81"/>
      <c r="P53" s="82" t="s">
        <v>123</v>
      </c>
      <c r="Q53" s="102">
        <v>600000</v>
      </c>
      <c r="R53" s="102">
        <v>600000</v>
      </c>
      <c r="S53" s="104">
        <v>600000</v>
      </c>
      <c r="T53" s="101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ht="43" customHeight="1" spans="1:16384">
      <c r="A54" s="51"/>
      <c r="B54" s="44"/>
      <c r="C54" s="45"/>
      <c r="D54" s="46"/>
      <c r="E54" s="47"/>
      <c r="F54" s="48"/>
      <c r="G54" s="49"/>
      <c r="H54" s="50"/>
      <c r="I54" s="80"/>
      <c r="J54" s="80"/>
      <c r="K54" s="80"/>
      <c r="L54" s="80"/>
      <c r="M54" s="81"/>
      <c r="N54" s="80"/>
      <c r="O54" s="81"/>
      <c r="P54" s="82" t="s">
        <v>124</v>
      </c>
      <c r="Q54" s="102">
        <v>420000</v>
      </c>
      <c r="R54" s="102">
        <v>420000</v>
      </c>
      <c r="S54" s="104">
        <v>420000</v>
      </c>
      <c r="T54" s="101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ht="43" customHeight="1" spans="1:16384">
      <c r="A55" s="19"/>
      <c r="B55" s="35"/>
      <c r="C55" s="27"/>
      <c r="D55" s="41"/>
      <c r="E55" s="28"/>
      <c r="F55" s="34"/>
      <c r="G55" s="38"/>
      <c r="H55" s="39"/>
      <c r="I55" s="24"/>
      <c r="J55" s="24"/>
      <c r="K55" s="24"/>
      <c r="L55" s="24"/>
      <c r="M55" s="66"/>
      <c r="N55" s="24"/>
      <c r="O55" s="66"/>
      <c r="P55" s="70"/>
      <c r="Q55" s="70"/>
      <c r="R55" s="70"/>
      <c r="S55" s="70"/>
      <c r="T55" s="101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ht="30" customHeight="1" spans="1:16384">
      <c r="A56" s="5" t="s">
        <v>63</v>
      </c>
      <c r="B56" s="5"/>
      <c r="C56" s="55">
        <f>SUM(C8:C55)</f>
        <v>18160000</v>
      </c>
      <c r="D56" s="56">
        <f>SUM(D8:D55)</f>
        <v>210403.23</v>
      </c>
      <c r="E56" s="57"/>
      <c r="F56" s="57"/>
      <c r="G56" s="57"/>
      <c r="H56" s="55" t="s">
        <v>64</v>
      </c>
      <c r="I56" s="71">
        <f>SUM(I8:I55)</f>
        <v>393467.38</v>
      </c>
      <c r="J56" s="57"/>
      <c r="K56" s="71">
        <f>SUM(K8:K55)</f>
        <v>192187.84</v>
      </c>
      <c r="L56" s="71">
        <f>SUM(L8:L55)</f>
        <v>26800</v>
      </c>
      <c r="M56" s="55" t="s">
        <v>64</v>
      </c>
      <c r="N56" s="71">
        <f>SUM(N8:N55)</f>
        <v>0</v>
      </c>
      <c r="O56" s="55" t="s">
        <v>64</v>
      </c>
      <c r="P56" s="55" t="s">
        <v>64</v>
      </c>
      <c r="Q56" s="55"/>
      <c r="R56" s="55"/>
      <c r="S56" s="71">
        <f>SUM(S8:S55)</f>
        <v>17757948.01</v>
      </c>
      <c r="T56" s="105">
        <f>D56+C56-S56-I56-K56-L56-N56</f>
        <v>2.53203324973583e-9</v>
      </c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ht="30" customHeight="1" spans="1:16384">
      <c r="A57" s="58" t="s">
        <v>65</v>
      </c>
      <c r="B57" s="58"/>
      <c r="C57" s="58" t="s">
        <v>66</v>
      </c>
      <c r="D57" s="58"/>
      <c r="E57" s="58"/>
      <c r="F57" s="59">
        <f>N57-F58</f>
        <v>1020000</v>
      </c>
      <c r="G57" s="60"/>
      <c r="H57" s="61" t="s">
        <v>67</v>
      </c>
      <c r="I57" s="83"/>
      <c r="J57" s="83"/>
      <c r="K57" s="83"/>
      <c r="L57" s="84"/>
      <c r="M57" s="58" t="s">
        <v>68</v>
      </c>
      <c r="N57" s="85">
        <f>S53+S54</f>
        <v>1020000</v>
      </c>
      <c r="O57" s="86"/>
      <c r="P57" s="86"/>
      <c r="Q57" s="86"/>
      <c r="R57" s="86"/>
      <c r="S57" s="86"/>
      <c r="T57" s="106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ht="30" customHeight="1" spans="1:16384">
      <c r="A58" s="58"/>
      <c r="B58" s="58"/>
      <c r="C58" s="58" t="s">
        <v>69</v>
      </c>
      <c r="D58" s="58"/>
      <c r="E58" s="58"/>
      <c r="F58" s="59">
        <v>0</v>
      </c>
      <c r="G58" s="60"/>
      <c r="H58" s="62"/>
      <c r="I58" s="87"/>
      <c r="J58" s="87"/>
      <c r="K58" s="87"/>
      <c r="L58" s="88"/>
      <c r="M58" s="58" t="s">
        <v>70</v>
      </c>
      <c r="N58" s="89">
        <f>N57</f>
        <v>1020000</v>
      </c>
      <c r="O58" s="90"/>
      <c r="P58" s="90"/>
      <c r="Q58" s="90"/>
      <c r="R58" s="90"/>
      <c r="S58" s="90"/>
      <c r="T58" s="107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spans="2:16384">
      <c r="B59" s="2"/>
      <c r="E59" s="3"/>
      <c r="F59" s="3"/>
      <c r="G59" s="3"/>
      <c r="I59" s="3"/>
      <c r="J59" s="3"/>
      <c r="L59" s="3"/>
      <c r="S59" s="3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1" customFormat="1" spans="2:16384">
      <c r="B60" s="2"/>
      <c r="E60" s="3"/>
      <c r="F60" s="3"/>
      <c r="G60" s="3"/>
      <c r="I60" s="3"/>
      <c r="J60" s="3"/>
      <c r="L60" s="3"/>
      <c r="S60" s="3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1" customFormat="1" spans="2:16384">
      <c r="B61" s="2"/>
      <c r="E61" s="3"/>
      <c r="F61" s="3"/>
      <c r="G61" s="3"/>
      <c r="I61" s="3"/>
      <c r="J61" s="3"/>
      <c r="L61" s="3"/>
      <c r="S61" s="3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1" customFormat="1" spans="2:16384">
      <c r="B62" s="2"/>
      <c r="E62" s="3"/>
      <c r="F62" s="3"/>
      <c r="G62" s="3"/>
      <c r="I62" s="3">
        <f>C56/C4</f>
        <v>0.969975554548952</v>
      </c>
      <c r="J62" s="3"/>
      <c r="L62" s="3"/>
      <c r="S62" s="3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="1" customFormat="1" spans="2:16384">
      <c r="B63" s="2"/>
      <c r="E63" s="3"/>
      <c r="F63" s="3"/>
      <c r="G63" s="3"/>
      <c r="I63" s="3"/>
      <c r="J63" s="3"/>
      <c r="L63" s="3"/>
      <c r="S63" s="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="1" customFormat="1" spans="2:16384">
      <c r="B64" s="108"/>
      <c r="E64" s="3"/>
      <c r="F64" s="3"/>
      <c r="G64" s="3"/>
      <c r="I64" s="3"/>
      <c r="J64" s="3"/>
      <c r="L64" s="3"/>
      <c r="S64" s="3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="1" customFormat="1" spans="2:16384">
      <c r="B65" s="2"/>
      <c r="E65" s="3"/>
      <c r="F65" s="3"/>
      <c r="G65" s="3"/>
      <c r="I65" s="3"/>
      <c r="J65" s="3"/>
      <c r="L65" s="3"/>
      <c r="S65" s="3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</sheetData>
  <autoFilter ref="A7:XFD62">
    <extLst/>
  </autoFilter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56:B56"/>
    <mergeCell ref="C57:E57"/>
    <mergeCell ref="F57:G57"/>
    <mergeCell ref="N57:T57"/>
    <mergeCell ref="C58:E58"/>
    <mergeCell ref="F58:G58"/>
    <mergeCell ref="N58:T58"/>
    <mergeCell ref="A5:A7"/>
    <mergeCell ref="S5:S7"/>
    <mergeCell ref="T5:T7"/>
    <mergeCell ref="A57:B58"/>
    <mergeCell ref="H57:L58"/>
  </mergeCells>
  <pageMargins left="0.75" right="0.75" top="1" bottom="1" header="0.5" footer="0.5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8"/>
  <sheetViews>
    <sheetView tabSelected="1" topLeftCell="A51" workbookViewId="0">
      <selection activeCell="Q56" sqref="Q5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41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8">
        <v>18722121.31</v>
      </c>
      <c r="D4" s="8"/>
      <c r="E4" s="8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0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0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0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0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0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0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19">
        <v>19</v>
      </c>
      <c r="B33" s="35">
        <v>44014</v>
      </c>
      <c r="C33" s="27"/>
      <c r="D33" s="41"/>
      <c r="E33" s="28"/>
      <c r="F33" s="34"/>
      <c r="G33" s="38"/>
      <c r="H33" s="39"/>
      <c r="I33" s="24"/>
      <c r="J33" s="24"/>
      <c r="K33" s="24"/>
      <c r="L33" s="24"/>
      <c r="M33" s="66" t="s">
        <v>95</v>
      </c>
      <c r="N33" s="24"/>
      <c r="O33" s="66"/>
      <c r="P33" s="77" t="s">
        <v>74</v>
      </c>
      <c r="Q33" s="8">
        <v>8839664.5</v>
      </c>
      <c r="R33" s="8">
        <v>4200000</v>
      </c>
      <c r="S33" s="103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43" customHeight="1" spans="1:16384">
      <c r="A34" s="19">
        <v>20</v>
      </c>
      <c r="B34" s="35">
        <v>44047</v>
      </c>
      <c r="C34" s="27"/>
      <c r="D34" s="40">
        <v>500000</v>
      </c>
      <c r="E34" s="28" t="s">
        <v>52</v>
      </c>
      <c r="F34" s="34" t="s">
        <v>72</v>
      </c>
      <c r="G34" s="38"/>
      <c r="H34" s="39"/>
      <c r="I34" s="24"/>
      <c r="J34" s="24"/>
      <c r="K34" s="24"/>
      <c r="L34" s="24"/>
      <c r="M34" s="66" t="s">
        <v>96</v>
      </c>
      <c r="N34" s="24"/>
      <c r="O34" s="66"/>
      <c r="P34" s="77" t="s">
        <v>74</v>
      </c>
      <c r="Q34" s="8">
        <v>8839664.5</v>
      </c>
      <c r="R34" s="8">
        <v>4200000</v>
      </c>
      <c r="S34" s="103">
        <v>500000</v>
      </c>
      <c r="T34" s="101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43" customHeight="1" spans="1:16384">
      <c r="A35" s="19">
        <v>21</v>
      </c>
      <c r="B35" s="35">
        <v>44056</v>
      </c>
      <c r="C35" s="27"/>
      <c r="D35" s="40">
        <v>100000</v>
      </c>
      <c r="E35" s="28" t="s">
        <v>52</v>
      </c>
      <c r="F35" s="34" t="s">
        <v>72</v>
      </c>
      <c r="G35" s="38"/>
      <c r="H35" s="39"/>
      <c r="I35" s="24"/>
      <c r="J35" s="24"/>
      <c r="K35" s="24"/>
      <c r="L35" s="24"/>
      <c r="M35" s="66" t="s">
        <v>97</v>
      </c>
      <c r="N35" s="24"/>
      <c r="O35" s="66"/>
      <c r="P35" s="77" t="s">
        <v>93</v>
      </c>
      <c r="Q35" s="8"/>
      <c r="R35" s="8"/>
      <c r="S35" s="103">
        <v>100000</v>
      </c>
      <c r="T35" s="101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43" customHeight="1" spans="1:16384">
      <c r="A36" s="19">
        <v>22</v>
      </c>
      <c r="B36" s="35">
        <v>44057</v>
      </c>
      <c r="C36" s="27">
        <v>3330000</v>
      </c>
      <c r="D36" s="41"/>
      <c r="E36" s="28" t="s">
        <v>83</v>
      </c>
      <c r="F36" s="34" t="s">
        <v>84</v>
      </c>
      <c r="G36" s="38"/>
      <c r="H36" s="39">
        <v>0.02</v>
      </c>
      <c r="I36" s="24">
        <f>C36*H36</f>
        <v>66600</v>
      </c>
      <c r="J36" s="24"/>
      <c r="K36" s="24">
        <v>33300</v>
      </c>
      <c r="L36" s="24">
        <v>400</v>
      </c>
      <c r="M36" s="66" t="s">
        <v>98</v>
      </c>
      <c r="N36" s="24"/>
      <c r="O36" s="66"/>
      <c r="P36" s="77" t="s">
        <v>74</v>
      </c>
      <c r="Q36" s="8">
        <v>8839664.5</v>
      </c>
      <c r="R36" s="8">
        <v>7200000</v>
      </c>
      <c r="S36" s="103">
        <v>2000000</v>
      </c>
      <c r="T36" s="101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46" customHeight="1" spans="1:16384">
      <c r="A37" s="19"/>
      <c r="B37" s="35"/>
      <c r="C37" s="27"/>
      <c r="D37" s="40">
        <v>-329200</v>
      </c>
      <c r="E37" s="42" t="s">
        <v>85</v>
      </c>
      <c r="F37" s="29" t="s">
        <v>86</v>
      </c>
      <c r="G37" s="38"/>
      <c r="H37" s="39"/>
      <c r="I37" s="24"/>
      <c r="J37" s="24"/>
      <c r="K37" s="24"/>
      <c r="L37" s="24">
        <v>500</v>
      </c>
      <c r="M37" s="66" t="s">
        <v>61</v>
      </c>
      <c r="N37" s="24"/>
      <c r="O37" s="66"/>
      <c r="P37" s="77" t="s">
        <v>99</v>
      </c>
      <c r="Q37" s="8">
        <v>141724</v>
      </c>
      <c r="R37" s="8">
        <v>100000</v>
      </c>
      <c r="S37" s="103">
        <v>100000</v>
      </c>
      <c r="T37" s="101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43" customHeight="1" spans="1:16384">
      <c r="A38" s="19"/>
      <c r="B38" s="35"/>
      <c r="C38" s="27"/>
      <c r="D38" s="41"/>
      <c r="E38" s="28"/>
      <c r="F38" s="34"/>
      <c r="G38" s="38"/>
      <c r="H38" s="39"/>
      <c r="I38" s="24"/>
      <c r="J38" s="24"/>
      <c r="K38" s="24"/>
      <c r="L38" s="24"/>
      <c r="M38" s="66"/>
      <c r="N38" s="24"/>
      <c r="O38" s="66"/>
      <c r="P38" s="77" t="s">
        <v>78</v>
      </c>
      <c r="Q38" s="8">
        <v>3090105.28</v>
      </c>
      <c r="R38" s="8"/>
      <c r="S38" s="103">
        <v>800000</v>
      </c>
      <c r="T38" s="101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43" customHeight="1" spans="1:16384">
      <c r="A39" s="19">
        <v>23</v>
      </c>
      <c r="B39" s="35">
        <v>44061</v>
      </c>
      <c r="C39" s="27"/>
      <c r="D39" s="40">
        <v>220000</v>
      </c>
      <c r="E39" s="28" t="s">
        <v>52</v>
      </c>
      <c r="F39" s="34" t="s">
        <v>72</v>
      </c>
      <c r="G39" s="38"/>
      <c r="H39" s="39"/>
      <c r="I39" s="24"/>
      <c r="J39" s="24"/>
      <c r="K39" s="24"/>
      <c r="L39" s="24"/>
      <c r="M39" s="66" t="s">
        <v>101</v>
      </c>
      <c r="N39" s="24"/>
      <c r="O39" s="66"/>
      <c r="P39" s="77" t="s">
        <v>93</v>
      </c>
      <c r="Q39" s="8">
        <v>337309</v>
      </c>
      <c r="R39" s="8"/>
      <c r="S39" s="103">
        <v>220000</v>
      </c>
      <c r="T39" s="101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ht="43" customHeight="1" spans="1:16384">
      <c r="A40" s="19">
        <v>24</v>
      </c>
      <c r="B40" s="35">
        <v>44083</v>
      </c>
      <c r="C40" s="27"/>
      <c r="D40" s="40">
        <v>68775</v>
      </c>
      <c r="E40" s="28" t="s">
        <v>52</v>
      </c>
      <c r="F40" s="34" t="s">
        <v>72</v>
      </c>
      <c r="G40" s="38"/>
      <c r="H40" s="39"/>
      <c r="I40" s="24"/>
      <c r="J40" s="24"/>
      <c r="K40" s="24"/>
      <c r="L40" s="24"/>
      <c r="M40" s="66" t="s">
        <v>103</v>
      </c>
      <c r="N40" s="24"/>
      <c r="O40" s="66"/>
      <c r="P40" s="77" t="s">
        <v>104</v>
      </c>
      <c r="Q40" s="8">
        <v>71500</v>
      </c>
      <c r="R40" s="8"/>
      <c r="S40" s="103">
        <v>68775</v>
      </c>
      <c r="T40" s="101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ht="43" customHeight="1" spans="1:16384">
      <c r="A41" s="19">
        <v>25</v>
      </c>
      <c r="B41" s="35">
        <v>44085</v>
      </c>
      <c r="C41" s="27">
        <v>1150000</v>
      </c>
      <c r="D41" s="41"/>
      <c r="E41" s="28" t="s">
        <v>83</v>
      </c>
      <c r="F41" s="34" t="s">
        <v>84</v>
      </c>
      <c r="G41" s="38"/>
      <c r="H41" s="39">
        <v>0.02</v>
      </c>
      <c r="I41" s="24">
        <v>163667.38</v>
      </c>
      <c r="J41" s="78" t="s">
        <v>106</v>
      </c>
      <c r="K41" s="24">
        <v>11500</v>
      </c>
      <c r="L41" s="24">
        <v>150</v>
      </c>
      <c r="M41" s="66" t="s">
        <v>107</v>
      </c>
      <c r="N41" s="24"/>
      <c r="O41" s="66"/>
      <c r="P41" s="77" t="s">
        <v>74</v>
      </c>
      <c r="Q41" s="8">
        <v>8839664.5</v>
      </c>
      <c r="R41" s="8">
        <v>7200000</v>
      </c>
      <c r="S41" s="103">
        <v>500000</v>
      </c>
      <c r="T41" s="10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ht="43" customHeight="1" spans="1:16384">
      <c r="A42" s="19"/>
      <c r="B42" s="35"/>
      <c r="C42" s="27"/>
      <c r="D42" s="40">
        <v>-474482</v>
      </c>
      <c r="E42" s="42" t="s">
        <v>85</v>
      </c>
      <c r="F42" s="29" t="s">
        <v>86</v>
      </c>
      <c r="G42" s="38"/>
      <c r="H42" s="39"/>
      <c r="I42" s="24"/>
      <c r="J42" s="24"/>
      <c r="K42" s="79" t="s">
        <v>108</v>
      </c>
      <c r="L42" s="24">
        <v>200</v>
      </c>
      <c r="M42" s="66" t="s">
        <v>61</v>
      </c>
      <c r="N42" s="24"/>
      <c r="O42" s="66"/>
      <c r="P42" s="77"/>
      <c r="Q42" s="8"/>
      <c r="R42" s="8"/>
      <c r="S42" s="103"/>
      <c r="T42" s="101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ht="43" customHeight="1" spans="1:16384">
      <c r="A43" s="19">
        <v>26</v>
      </c>
      <c r="B43" s="35">
        <v>44116</v>
      </c>
      <c r="C43" s="27"/>
      <c r="D43" s="40">
        <v>16344</v>
      </c>
      <c r="E43" s="28" t="s">
        <v>52</v>
      </c>
      <c r="F43" s="34" t="s">
        <v>72</v>
      </c>
      <c r="G43" s="38"/>
      <c r="H43" s="39"/>
      <c r="I43" s="24"/>
      <c r="J43" s="24"/>
      <c r="K43" s="24"/>
      <c r="L43" s="24"/>
      <c r="M43" s="66" t="s">
        <v>110</v>
      </c>
      <c r="N43" s="24"/>
      <c r="O43" s="66"/>
      <c r="P43" s="77" t="s">
        <v>93</v>
      </c>
      <c r="Q43" s="8">
        <v>337309</v>
      </c>
      <c r="R43" s="8"/>
      <c r="S43" s="103">
        <v>16344</v>
      </c>
      <c r="T43" s="101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ht="43" customHeight="1" spans="1:16384">
      <c r="A44" s="19">
        <v>27</v>
      </c>
      <c r="B44" s="35">
        <v>44131</v>
      </c>
      <c r="C44" s="27">
        <v>2690000</v>
      </c>
      <c r="D44" s="41"/>
      <c r="E44" s="28" t="s">
        <v>83</v>
      </c>
      <c r="F44" s="34" t="s">
        <v>84</v>
      </c>
      <c r="G44" s="38"/>
      <c r="H44" s="39"/>
      <c r="I44" s="24">
        <v>0</v>
      </c>
      <c r="J44" s="24" t="s">
        <v>111</v>
      </c>
      <c r="K44" s="24">
        <v>39806.35</v>
      </c>
      <c r="L44" s="24"/>
      <c r="M44" s="66" t="s">
        <v>112</v>
      </c>
      <c r="N44" s="24"/>
      <c r="O44" s="66"/>
      <c r="P44" s="77" t="s">
        <v>74</v>
      </c>
      <c r="Q44" s="8">
        <v>8839664.5</v>
      </c>
      <c r="R44" s="8">
        <v>8839664.5</v>
      </c>
      <c r="S44" s="103">
        <v>1639664.5</v>
      </c>
      <c r="T44" s="101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ht="46" customHeight="1" spans="1:16384">
      <c r="A45" s="19"/>
      <c r="B45" s="35"/>
      <c r="C45" s="27"/>
      <c r="D45" s="40">
        <v>-848039</v>
      </c>
      <c r="E45" s="42" t="s">
        <v>85</v>
      </c>
      <c r="F45" s="29" t="s">
        <v>86</v>
      </c>
      <c r="G45" s="38"/>
      <c r="H45" s="39"/>
      <c r="I45" s="24"/>
      <c r="J45" s="24"/>
      <c r="K45" s="24"/>
      <c r="L45" s="24">
        <v>400</v>
      </c>
      <c r="M45" s="66" t="s">
        <v>61</v>
      </c>
      <c r="N45" s="24"/>
      <c r="O45" s="66"/>
      <c r="P45" s="77" t="s">
        <v>113</v>
      </c>
      <c r="Q45" s="8">
        <v>62190</v>
      </c>
      <c r="R45" s="8">
        <v>62190</v>
      </c>
      <c r="S45" s="103">
        <v>62190</v>
      </c>
      <c r="T45" s="101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ht="48" customHeight="1" spans="1:16384">
      <c r="A46" s="19"/>
      <c r="B46" s="35"/>
      <c r="C46" s="27"/>
      <c r="D46" s="41"/>
      <c r="E46" s="28"/>
      <c r="F46" s="34"/>
      <c r="G46" s="38"/>
      <c r="H46" s="39"/>
      <c r="I46" s="24"/>
      <c r="J46" s="24"/>
      <c r="K46" s="24"/>
      <c r="L46" s="24"/>
      <c r="M46" s="66"/>
      <c r="N46" s="24"/>
      <c r="O46" s="66"/>
      <c r="P46" s="77" t="s">
        <v>114</v>
      </c>
      <c r="Q46" s="8">
        <v>88320</v>
      </c>
      <c r="R46" s="8">
        <v>99900</v>
      </c>
      <c r="S46" s="103">
        <v>99900</v>
      </c>
      <c r="T46" s="101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ht="43" customHeight="1" spans="1:16384">
      <c r="A47" s="19">
        <v>28</v>
      </c>
      <c r="B47" s="35">
        <v>44175</v>
      </c>
      <c r="C47" s="27">
        <v>2830000</v>
      </c>
      <c r="D47" s="41"/>
      <c r="E47" s="28" t="s">
        <v>115</v>
      </c>
      <c r="F47" s="34" t="s">
        <v>116</v>
      </c>
      <c r="G47" s="38"/>
      <c r="H47" s="39"/>
      <c r="I47" s="24">
        <v>0</v>
      </c>
      <c r="J47" s="24" t="s">
        <v>111</v>
      </c>
      <c r="K47" s="24">
        <v>27200</v>
      </c>
      <c r="L47" s="24">
        <v>650</v>
      </c>
      <c r="M47" s="66" t="s">
        <v>61</v>
      </c>
      <c r="N47" s="24"/>
      <c r="O47" s="66"/>
      <c r="P47" s="77" t="s">
        <v>117</v>
      </c>
      <c r="Q47" s="8">
        <v>600000</v>
      </c>
      <c r="R47" s="8">
        <v>600000</v>
      </c>
      <c r="S47" s="103">
        <v>600000</v>
      </c>
      <c r="T47" s="101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ht="43" customHeight="1" spans="1:16384">
      <c r="A48" s="19"/>
      <c r="B48" s="35"/>
      <c r="C48" s="27"/>
      <c r="D48" s="40">
        <v>-461249</v>
      </c>
      <c r="E48" s="42" t="s">
        <v>85</v>
      </c>
      <c r="F48" s="29" t="s">
        <v>86</v>
      </c>
      <c r="G48" s="38"/>
      <c r="H48" s="39"/>
      <c r="I48" s="24"/>
      <c r="J48" s="24"/>
      <c r="K48" s="24"/>
      <c r="L48" s="24">
        <v>50</v>
      </c>
      <c r="M48" s="66" t="s">
        <v>118</v>
      </c>
      <c r="N48" s="24"/>
      <c r="O48" s="66"/>
      <c r="P48" s="77" t="s">
        <v>119</v>
      </c>
      <c r="Q48" s="8">
        <v>200000</v>
      </c>
      <c r="R48" s="8">
        <v>200000</v>
      </c>
      <c r="S48" s="103">
        <v>200000</v>
      </c>
      <c r="T48" s="101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ht="43" customHeight="1" spans="1:16384">
      <c r="A49" s="19"/>
      <c r="B49" s="35"/>
      <c r="C49" s="27"/>
      <c r="D49" s="41"/>
      <c r="E49" s="28"/>
      <c r="F49" s="34"/>
      <c r="G49" s="38"/>
      <c r="H49" s="39"/>
      <c r="I49" s="24"/>
      <c r="J49" s="24"/>
      <c r="K49" s="24"/>
      <c r="L49" s="24"/>
      <c r="M49" s="66"/>
      <c r="N49" s="24"/>
      <c r="O49" s="66"/>
      <c r="P49" s="77" t="s">
        <v>120</v>
      </c>
      <c r="Q49" s="8">
        <v>200000</v>
      </c>
      <c r="R49" s="8">
        <v>200000</v>
      </c>
      <c r="S49" s="103">
        <v>200000</v>
      </c>
      <c r="T49" s="101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ht="43" customHeight="1" spans="1:16384">
      <c r="A50" s="19"/>
      <c r="B50" s="35"/>
      <c r="C50" s="27"/>
      <c r="D50" s="41"/>
      <c r="E50" s="28"/>
      <c r="F50" s="34"/>
      <c r="G50" s="38"/>
      <c r="H50" s="39"/>
      <c r="I50" s="24"/>
      <c r="J50" s="24"/>
      <c r="K50" s="24"/>
      <c r="L50" s="24"/>
      <c r="M50" s="66"/>
      <c r="N50" s="24"/>
      <c r="O50" s="66"/>
      <c r="P50" s="77" t="s">
        <v>121</v>
      </c>
      <c r="Q50" s="8">
        <v>300000</v>
      </c>
      <c r="R50" s="8">
        <v>300000</v>
      </c>
      <c r="S50" s="103">
        <v>300000</v>
      </c>
      <c r="T50" s="101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ht="43" customHeight="1" spans="1:16384">
      <c r="A51" s="19"/>
      <c r="B51" s="35"/>
      <c r="C51" s="27"/>
      <c r="D51" s="41"/>
      <c r="E51" s="28"/>
      <c r="F51" s="34"/>
      <c r="G51" s="38"/>
      <c r="H51" s="39"/>
      <c r="I51" s="24"/>
      <c r="J51" s="24"/>
      <c r="K51" s="24"/>
      <c r="L51" s="24"/>
      <c r="M51" s="66"/>
      <c r="N51" s="24"/>
      <c r="O51" s="66"/>
      <c r="P51" s="77" t="s">
        <v>122</v>
      </c>
      <c r="Q51" s="8">
        <v>200000</v>
      </c>
      <c r="R51" s="8">
        <v>200000</v>
      </c>
      <c r="S51" s="103">
        <v>200000</v>
      </c>
      <c r="T51" s="10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ht="43" customHeight="1" spans="1:16384">
      <c r="A52" s="19"/>
      <c r="B52" s="35"/>
      <c r="C52" s="27"/>
      <c r="D52" s="41"/>
      <c r="E52" s="28"/>
      <c r="F52" s="34"/>
      <c r="G52" s="38"/>
      <c r="H52" s="39"/>
      <c r="I52" s="24"/>
      <c r="J52" s="24"/>
      <c r="K52" s="24"/>
      <c r="L52" s="24"/>
      <c r="M52" s="66"/>
      <c r="N52" s="24"/>
      <c r="O52" s="66"/>
      <c r="P52" s="77" t="s">
        <v>99</v>
      </c>
      <c r="Q52" s="8"/>
      <c r="R52" s="8"/>
      <c r="S52" s="103">
        <v>31055</v>
      </c>
      <c r="T52" s="101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ht="43" customHeight="1" spans="1:16384">
      <c r="A53" s="19">
        <v>29</v>
      </c>
      <c r="B53" s="35">
        <v>44188</v>
      </c>
      <c r="C53" s="27"/>
      <c r="D53" s="40">
        <v>210403.23</v>
      </c>
      <c r="E53" s="28" t="s">
        <v>52</v>
      </c>
      <c r="F53" s="34" t="s">
        <v>72</v>
      </c>
      <c r="G53" s="38"/>
      <c r="H53" s="39"/>
      <c r="I53" s="24">
        <v>0</v>
      </c>
      <c r="J53" s="24"/>
      <c r="K53" s="24">
        <v>0</v>
      </c>
      <c r="L53" s="24">
        <v>200</v>
      </c>
      <c r="M53" s="66" t="s">
        <v>61</v>
      </c>
      <c r="N53" s="24"/>
      <c r="O53" s="66"/>
      <c r="P53" s="77" t="s">
        <v>123</v>
      </c>
      <c r="Q53" s="8">
        <v>600000</v>
      </c>
      <c r="R53" s="8">
        <v>600000</v>
      </c>
      <c r="S53" s="103">
        <v>600000</v>
      </c>
      <c r="T53" s="101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ht="43" customHeight="1" spans="1:16384">
      <c r="A54" s="19"/>
      <c r="B54" s="35"/>
      <c r="C54" s="27"/>
      <c r="D54" s="41"/>
      <c r="E54" s="28"/>
      <c r="F54" s="34"/>
      <c r="G54" s="38"/>
      <c r="H54" s="39"/>
      <c r="I54" s="24"/>
      <c r="J54" s="24"/>
      <c r="K54" s="24"/>
      <c r="L54" s="24"/>
      <c r="M54" s="66"/>
      <c r="N54" s="24"/>
      <c r="O54" s="66"/>
      <c r="P54" s="77" t="s">
        <v>124</v>
      </c>
      <c r="Q54" s="8">
        <v>420000</v>
      </c>
      <c r="R54" s="8">
        <v>420000</v>
      </c>
      <c r="S54" s="103">
        <v>420000</v>
      </c>
      <c r="T54" s="101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ht="43" customHeight="1" spans="1:16384">
      <c r="A55" s="43">
        <v>30</v>
      </c>
      <c r="B55" s="44">
        <v>44944</v>
      </c>
      <c r="C55" s="45">
        <v>562121.31</v>
      </c>
      <c r="D55" s="46"/>
      <c r="E55" s="47" t="s">
        <v>83</v>
      </c>
      <c r="F55" s="48" t="s">
        <v>84</v>
      </c>
      <c r="G55" s="49"/>
      <c r="H55" s="50"/>
      <c r="I55" s="80">
        <v>0</v>
      </c>
      <c r="J55" s="80"/>
      <c r="K55" s="80">
        <v>6839.21</v>
      </c>
      <c r="L55" s="80">
        <v>250</v>
      </c>
      <c r="M55" s="81" t="s">
        <v>61</v>
      </c>
      <c r="N55" s="80"/>
      <c r="O55" s="81"/>
      <c r="P55" s="82" t="s">
        <v>121</v>
      </c>
      <c r="Q55" s="102">
        <v>313000</v>
      </c>
      <c r="R55" s="102"/>
      <c r="S55" s="104">
        <v>313000</v>
      </c>
      <c r="T55" s="101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ht="43" customHeight="1" spans="1:16384">
      <c r="A56" s="51"/>
      <c r="B56" s="44"/>
      <c r="C56" s="45"/>
      <c r="D56" s="52">
        <v>-210403.23</v>
      </c>
      <c r="E56" s="53" t="s">
        <v>85</v>
      </c>
      <c r="F56" s="54" t="s">
        <v>86</v>
      </c>
      <c r="G56" s="49"/>
      <c r="H56" s="50"/>
      <c r="I56" s="80"/>
      <c r="J56" s="80"/>
      <c r="K56" s="80">
        <f>3.04+101.57+168.64+309.42</f>
        <v>582.67</v>
      </c>
      <c r="L56" s="80"/>
      <c r="M56" s="81"/>
      <c r="N56" s="80"/>
      <c r="O56" s="81"/>
      <c r="P56" s="82" t="s">
        <v>125</v>
      </c>
      <c r="Q56" s="102"/>
      <c r="R56" s="102"/>
      <c r="S56" s="104">
        <v>31046.2</v>
      </c>
      <c r="T56" s="101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ht="43" customHeight="1" spans="1:16384">
      <c r="A57" s="51"/>
      <c r="B57" s="44"/>
      <c r="C57" s="45"/>
      <c r="D57" s="46"/>
      <c r="E57" s="47"/>
      <c r="F57" s="48"/>
      <c r="G57" s="49"/>
      <c r="H57" s="50"/>
      <c r="I57" s="80"/>
      <c r="J57" s="80"/>
      <c r="K57" s="80"/>
      <c r="L57" s="80"/>
      <c r="M57" s="81"/>
      <c r="N57" s="80"/>
      <c r="O57" s="81"/>
      <c r="P57" s="82"/>
      <c r="Q57" s="102"/>
      <c r="R57" s="102"/>
      <c r="S57" s="104"/>
      <c r="T57" s="101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ht="43" customHeight="1" spans="1:16384">
      <c r="A58" s="19"/>
      <c r="B58" s="35"/>
      <c r="C58" s="27"/>
      <c r="D58" s="41"/>
      <c r="E58" s="28"/>
      <c r="F58" s="34"/>
      <c r="G58" s="38"/>
      <c r="H58" s="39"/>
      <c r="I58" s="24"/>
      <c r="J58" s="24"/>
      <c r="K58" s="24"/>
      <c r="L58" s="24"/>
      <c r="M58" s="66"/>
      <c r="N58" s="24"/>
      <c r="O58" s="66"/>
      <c r="P58" s="70"/>
      <c r="Q58" s="70"/>
      <c r="R58" s="70"/>
      <c r="S58" s="70"/>
      <c r="T58" s="101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ht="30" customHeight="1" spans="1:16384">
      <c r="A59" s="5" t="s">
        <v>63</v>
      </c>
      <c r="B59" s="5"/>
      <c r="C59" s="55">
        <f>SUM(C8:C58)</f>
        <v>18722121.31</v>
      </c>
      <c r="D59" s="56">
        <f>SUM(D8:D58)</f>
        <v>0</v>
      </c>
      <c r="E59" s="57"/>
      <c r="F59" s="57"/>
      <c r="G59" s="57"/>
      <c r="H59" s="55" t="s">
        <v>64</v>
      </c>
      <c r="I59" s="71">
        <f>SUM(I8:I58)</f>
        <v>393467.38</v>
      </c>
      <c r="J59" s="57"/>
      <c r="K59" s="71">
        <f>SUM(K8:K58)</f>
        <v>199609.72</v>
      </c>
      <c r="L59" s="71">
        <f>SUM(L8:L58)</f>
        <v>27050</v>
      </c>
      <c r="M59" s="55" t="s">
        <v>64</v>
      </c>
      <c r="N59" s="71">
        <f>SUM(N8:N58)</f>
        <v>0</v>
      </c>
      <c r="O59" s="55" t="s">
        <v>64</v>
      </c>
      <c r="P59" s="55" t="s">
        <v>64</v>
      </c>
      <c r="Q59" s="55"/>
      <c r="R59" s="55"/>
      <c r="S59" s="71">
        <f>SUM(S8:S58)</f>
        <v>18101994.21</v>
      </c>
      <c r="T59" s="105">
        <f>D59+C59-S59-I59-K59-L59-N59</f>
        <v>1.48429535329342e-9</v>
      </c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1" customFormat="1" ht="30" customHeight="1" spans="1:16384">
      <c r="A60" s="58" t="s">
        <v>65</v>
      </c>
      <c r="B60" s="58"/>
      <c r="C60" s="58" t="s">
        <v>66</v>
      </c>
      <c r="D60" s="58"/>
      <c r="E60" s="58"/>
      <c r="F60" s="59">
        <f>N60-F61</f>
        <v>554449.43</v>
      </c>
      <c r="G60" s="60"/>
      <c r="H60" s="61" t="s">
        <v>67</v>
      </c>
      <c r="I60" s="83"/>
      <c r="J60" s="83"/>
      <c r="K60" s="83"/>
      <c r="L60" s="84"/>
      <c r="M60" s="58" t="s">
        <v>68</v>
      </c>
      <c r="N60" s="85">
        <f>S55+S56-D56</f>
        <v>554449.43</v>
      </c>
      <c r="O60" s="86"/>
      <c r="P60" s="86"/>
      <c r="Q60" s="86"/>
      <c r="R60" s="86"/>
      <c r="S60" s="86"/>
      <c r="T60" s="106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1" customFormat="1" ht="30" customHeight="1" spans="1:16384">
      <c r="A61" s="58"/>
      <c r="B61" s="58"/>
      <c r="C61" s="58" t="s">
        <v>69</v>
      </c>
      <c r="D61" s="58"/>
      <c r="E61" s="58"/>
      <c r="F61" s="59">
        <v>0</v>
      </c>
      <c r="G61" s="60"/>
      <c r="H61" s="62"/>
      <c r="I61" s="87"/>
      <c r="J61" s="87"/>
      <c r="K61" s="87"/>
      <c r="L61" s="88"/>
      <c r="M61" s="58" t="s">
        <v>70</v>
      </c>
      <c r="N61" s="89">
        <f>N60</f>
        <v>554449.43</v>
      </c>
      <c r="O61" s="90"/>
      <c r="P61" s="90"/>
      <c r="Q61" s="90"/>
      <c r="R61" s="90"/>
      <c r="S61" s="90"/>
      <c r="T61" s="107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1" customFormat="1" spans="2:16384">
      <c r="B62" s="2"/>
      <c r="E62" s="3"/>
      <c r="F62" s="3"/>
      <c r="G62" s="3"/>
      <c r="I62" s="3"/>
      <c r="J62" s="3"/>
      <c r="L62" s="3"/>
      <c r="S62" s="3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="1" customFormat="1" spans="2:16384">
      <c r="B63" s="2"/>
      <c r="E63" s="3"/>
      <c r="F63" s="3"/>
      <c r="G63" s="3"/>
      <c r="I63" s="3"/>
      <c r="J63" s="3"/>
      <c r="L63" s="3"/>
      <c r="S63" s="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="1" customFormat="1" spans="2:16384">
      <c r="B64" s="2"/>
      <c r="E64" s="3"/>
      <c r="F64" s="3"/>
      <c r="G64" s="3"/>
      <c r="I64" s="3"/>
      <c r="J64" s="3"/>
      <c r="L64" s="3"/>
      <c r="S64" s="3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="1" customFormat="1" spans="2:16384">
      <c r="B65" s="2"/>
      <c r="E65" s="3"/>
      <c r="F65" s="3"/>
      <c r="G65" s="3"/>
      <c r="I65" s="3"/>
      <c r="J65" s="3"/>
      <c r="L65" s="3"/>
      <c r="S65" s="3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="1" customFormat="1" spans="2:16384">
      <c r="B66" s="2"/>
      <c r="E66" s="3"/>
      <c r="F66" s="3"/>
      <c r="G66" s="3"/>
      <c r="I66" s="3"/>
      <c r="J66" s="3"/>
      <c r="L66" s="3"/>
      <c r="S66" s="3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="1" customFormat="1" spans="2:16384">
      <c r="B67" s="108"/>
      <c r="E67" s="3"/>
      <c r="F67" s="3"/>
      <c r="G67" s="3"/>
      <c r="I67" s="3"/>
      <c r="J67" s="3"/>
      <c r="L67" s="3"/>
      <c r="S67" s="3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="1" customFormat="1" spans="2:16384">
      <c r="B68" s="2"/>
      <c r="E68" s="3"/>
      <c r="F68" s="3"/>
      <c r="G68" s="3"/>
      <c r="I68" s="3"/>
      <c r="J68" s="3"/>
      <c r="L68" s="3"/>
      <c r="S68" s="3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</sheetData>
  <autoFilter ref="A7:XFD56">
    <extLst/>
  </autoFilter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59:B59"/>
    <mergeCell ref="C60:E60"/>
    <mergeCell ref="F60:G60"/>
    <mergeCell ref="N60:T60"/>
    <mergeCell ref="C61:E61"/>
    <mergeCell ref="F61:G61"/>
    <mergeCell ref="N61:T61"/>
    <mergeCell ref="A5:A7"/>
    <mergeCell ref="S5:S7"/>
    <mergeCell ref="T5:T7"/>
    <mergeCell ref="A60:B61"/>
    <mergeCell ref="H60:L61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0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3333333333333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51">
        <v>12</v>
      </c>
      <c r="B21" s="44">
        <v>43965</v>
      </c>
      <c r="C21" s="45"/>
      <c r="D21" s="46">
        <v>400000</v>
      </c>
      <c r="E21" s="47" t="s">
        <v>52</v>
      </c>
      <c r="F21" s="48" t="s">
        <v>72</v>
      </c>
      <c r="G21" s="49"/>
      <c r="H21" s="50"/>
      <c r="I21" s="80"/>
      <c r="J21" s="80"/>
      <c r="K21" s="80"/>
      <c r="L21" s="80"/>
      <c r="M21" s="81" t="s">
        <v>73</v>
      </c>
      <c r="N21" s="80"/>
      <c r="O21" s="81"/>
      <c r="P21" s="82" t="s">
        <v>74</v>
      </c>
      <c r="Q21" s="102">
        <v>8839664.5</v>
      </c>
      <c r="R21" s="102">
        <v>1200000</v>
      </c>
      <c r="S21" s="104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30" customHeight="1" spans="1:16384">
      <c r="A22" s="5" t="s">
        <v>63</v>
      </c>
      <c r="B22" s="5"/>
      <c r="C22" s="55">
        <f>SUM(C8:C21)</f>
        <v>1470000</v>
      </c>
      <c r="D22" s="56">
        <f>SUM(D8:D21)</f>
        <v>518591</v>
      </c>
      <c r="E22" s="57"/>
      <c r="F22" s="57"/>
      <c r="G22" s="57"/>
      <c r="H22" s="55" t="s">
        <v>64</v>
      </c>
      <c r="I22" s="71">
        <f t="shared" ref="I22:L22" si="0">SUM(I8:I20)</f>
        <v>29400</v>
      </c>
      <c r="J22" s="57"/>
      <c r="K22" s="71">
        <f t="shared" si="0"/>
        <v>13542</v>
      </c>
      <c r="L22" s="71">
        <f t="shared" si="0"/>
        <v>17200</v>
      </c>
      <c r="M22" s="55" t="s">
        <v>64</v>
      </c>
      <c r="N22" s="71">
        <f>SUM(N8:N20)</f>
        <v>31863</v>
      </c>
      <c r="O22" s="55" t="s">
        <v>64</v>
      </c>
      <c r="P22" s="55" t="s">
        <v>64</v>
      </c>
      <c r="Q22" s="55"/>
      <c r="R22" s="55"/>
      <c r="S22" s="71">
        <f>SUM(S8:S21)</f>
        <v>1896586</v>
      </c>
      <c r="T22" s="105">
        <f>D22+C22-S22-I22-K22-L22-N22</f>
        <v>0</v>
      </c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30" customHeight="1" spans="1:16384">
      <c r="A23" s="58" t="s">
        <v>65</v>
      </c>
      <c r="B23" s="58"/>
      <c r="C23" s="58" t="s">
        <v>66</v>
      </c>
      <c r="D23" s="58"/>
      <c r="E23" s="58"/>
      <c r="F23" s="59">
        <f>N23-F24</f>
        <v>400000</v>
      </c>
      <c r="G23" s="60"/>
      <c r="H23" s="61" t="s">
        <v>67</v>
      </c>
      <c r="I23" s="83"/>
      <c r="J23" s="83"/>
      <c r="K23" s="83"/>
      <c r="L23" s="84"/>
      <c r="M23" s="58" t="s">
        <v>68</v>
      </c>
      <c r="N23" s="85">
        <v>400000</v>
      </c>
      <c r="O23" s="86"/>
      <c r="P23" s="86"/>
      <c r="Q23" s="86"/>
      <c r="R23" s="86"/>
      <c r="S23" s="86"/>
      <c r="T23" s="106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30" customHeight="1" spans="1:16384">
      <c r="A24" s="58"/>
      <c r="B24" s="58"/>
      <c r="C24" s="58" t="s">
        <v>69</v>
      </c>
      <c r="D24" s="58"/>
      <c r="E24" s="58"/>
      <c r="F24" s="59">
        <v>0</v>
      </c>
      <c r="G24" s="60"/>
      <c r="H24" s="62"/>
      <c r="I24" s="87"/>
      <c r="J24" s="87"/>
      <c r="K24" s="87"/>
      <c r="L24" s="88"/>
      <c r="M24" s="58" t="s">
        <v>70</v>
      </c>
      <c r="N24" s="112" t="s">
        <v>75</v>
      </c>
      <c r="O24" s="113"/>
      <c r="P24" s="113"/>
      <c r="Q24" s="113"/>
      <c r="R24" s="113"/>
      <c r="S24" s="113"/>
      <c r="T24" s="11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2"/>
      <c r="E25" s="3"/>
      <c r="F25" s="3"/>
      <c r="G25" s="3"/>
      <c r="I25" s="3"/>
      <c r="J25" s="3"/>
      <c r="L25" s="3"/>
      <c r="S25" s="3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2"/>
      <c r="E26" s="3"/>
      <c r="F26" s="3"/>
      <c r="G26" s="3"/>
      <c r="I26" s="3"/>
      <c r="J26" s="3"/>
      <c r="L26" s="3"/>
      <c r="S26" s="3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2"/>
      <c r="E27" s="3"/>
      <c r="F27" s="3"/>
      <c r="G27" s="3"/>
      <c r="I27" s="3"/>
      <c r="J27" s="3"/>
      <c r="L27" s="3"/>
      <c r="S27" s="3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2"/>
      <c r="E28" s="3"/>
      <c r="F28" s="3"/>
      <c r="G28" s="3"/>
      <c r="I28" s="3"/>
      <c r="J28" s="3"/>
      <c r="L28" s="3"/>
      <c r="S28" s="3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2"/>
      <c r="E29" s="3"/>
      <c r="F29" s="3"/>
      <c r="G29" s="3"/>
      <c r="I29" s="3"/>
      <c r="J29" s="3"/>
      <c r="L29" s="3"/>
      <c r="S29" s="3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108"/>
      <c r="E30" s="3"/>
      <c r="F30" s="3"/>
      <c r="G30" s="3"/>
      <c r="I30" s="3"/>
      <c r="J30" s="3"/>
      <c r="L30" s="3"/>
      <c r="S30" s="3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2:B22"/>
    <mergeCell ref="C23:E23"/>
    <mergeCell ref="F23:G23"/>
    <mergeCell ref="N23:T23"/>
    <mergeCell ref="C24:E24"/>
    <mergeCell ref="F24:G24"/>
    <mergeCell ref="N24:T24"/>
    <mergeCell ref="A5:A7"/>
    <mergeCell ref="S5:S7"/>
    <mergeCell ref="T5:T7"/>
    <mergeCell ref="A23:B24"/>
    <mergeCell ref="H23:L24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topLeftCell="A22" workbookViewId="0">
      <selection activeCell="A22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3333333333333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/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51">
        <v>15</v>
      </c>
      <c r="B25" s="44">
        <v>43990</v>
      </c>
      <c r="C25" s="45"/>
      <c r="D25" s="46">
        <v>500000</v>
      </c>
      <c r="E25" s="47" t="s">
        <v>52</v>
      </c>
      <c r="F25" s="48" t="s">
        <v>72</v>
      </c>
      <c r="G25" s="49"/>
      <c r="H25" s="50"/>
      <c r="I25" s="80"/>
      <c r="J25" s="80"/>
      <c r="K25" s="80"/>
      <c r="L25" s="80"/>
      <c r="M25" s="81" t="s">
        <v>79</v>
      </c>
      <c r="N25" s="80"/>
      <c r="O25" s="81"/>
      <c r="P25" s="82" t="s">
        <v>80</v>
      </c>
      <c r="Q25" s="102">
        <v>1301960</v>
      </c>
      <c r="R25" s="102"/>
      <c r="S25" s="104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30" customHeight="1" spans="1:16384">
      <c r="A26" s="5" t="s">
        <v>63</v>
      </c>
      <c r="B26" s="5"/>
      <c r="C26" s="55">
        <f>SUM(C8:C25)</f>
        <v>2890000</v>
      </c>
      <c r="D26" s="56">
        <f>SUM(D8:D25)</f>
        <v>1018591</v>
      </c>
      <c r="E26" s="57"/>
      <c r="F26" s="57"/>
      <c r="G26" s="57"/>
      <c r="H26" s="55" t="s">
        <v>64</v>
      </c>
      <c r="I26" s="71">
        <f>SUM(I8:I25)</f>
        <v>57800</v>
      </c>
      <c r="J26" s="57"/>
      <c r="K26" s="71">
        <f>SUM(K8:K25)</f>
        <v>27681.49</v>
      </c>
      <c r="L26" s="71">
        <f>SUM(L8:L25)</f>
        <v>23500</v>
      </c>
      <c r="M26" s="55" t="s">
        <v>64</v>
      </c>
      <c r="N26" s="71">
        <f>SUM(N8:N25)</f>
        <v>0</v>
      </c>
      <c r="O26" s="55" t="s">
        <v>64</v>
      </c>
      <c r="P26" s="55" t="s">
        <v>64</v>
      </c>
      <c r="Q26" s="55"/>
      <c r="R26" s="55"/>
      <c r="S26" s="71">
        <f>SUM(S8:S25)</f>
        <v>3799609.51</v>
      </c>
      <c r="T26" s="105">
        <f>D26+C26-S26-I26-K26-L26-N26</f>
        <v>2.21916707232594e-10</v>
      </c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30" customHeight="1" spans="1:16384">
      <c r="A27" s="58" t="s">
        <v>65</v>
      </c>
      <c r="B27" s="58"/>
      <c r="C27" s="58" t="s">
        <v>66</v>
      </c>
      <c r="D27" s="58"/>
      <c r="E27" s="58"/>
      <c r="F27" s="59">
        <f>N27-F28</f>
        <v>500000</v>
      </c>
      <c r="G27" s="60"/>
      <c r="H27" s="61" t="s">
        <v>67</v>
      </c>
      <c r="I27" s="83"/>
      <c r="J27" s="83"/>
      <c r="K27" s="83"/>
      <c r="L27" s="84"/>
      <c r="M27" s="58" t="s">
        <v>68</v>
      </c>
      <c r="N27" s="85">
        <v>500000</v>
      </c>
      <c r="O27" s="86"/>
      <c r="P27" s="86"/>
      <c r="Q27" s="86"/>
      <c r="R27" s="86"/>
      <c r="S27" s="86"/>
      <c r="T27" s="106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30" customHeight="1" spans="1:16384">
      <c r="A28" s="58"/>
      <c r="B28" s="58"/>
      <c r="C28" s="58" t="s">
        <v>69</v>
      </c>
      <c r="D28" s="58"/>
      <c r="E28" s="58"/>
      <c r="F28" s="59">
        <v>0</v>
      </c>
      <c r="G28" s="60"/>
      <c r="H28" s="62"/>
      <c r="I28" s="87"/>
      <c r="J28" s="87"/>
      <c r="K28" s="87"/>
      <c r="L28" s="88"/>
      <c r="M28" s="58" t="s">
        <v>70</v>
      </c>
      <c r="N28" s="112" t="s">
        <v>81</v>
      </c>
      <c r="O28" s="113"/>
      <c r="P28" s="113"/>
      <c r="Q28" s="113"/>
      <c r="R28" s="113"/>
      <c r="S28" s="113"/>
      <c r="T28" s="114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2"/>
      <c r="E29" s="3"/>
      <c r="F29" s="3"/>
      <c r="G29" s="3"/>
      <c r="I29" s="3"/>
      <c r="J29" s="3"/>
      <c r="L29" s="3"/>
      <c r="S29" s="3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2"/>
      <c r="E30" s="3"/>
      <c r="F30" s="3"/>
      <c r="G30" s="3"/>
      <c r="I30" s="3"/>
      <c r="J30" s="3"/>
      <c r="L30" s="3"/>
      <c r="S30" s="3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2"/>
      <c r="E31" s="3"/>
      <c r="F31" s="3"/>
      <c r="G31" s="3"/>
      <c r="I31" s="3"/>
      <c r="J31" s="3"/>
      <c r="L31" s="3"/>
      <c r="S31" s="3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2"/>
      <c r="E32" s="3"/>
      <c r="F32" s="3"/>
      <c r="G32" s="3"/>
      <c r="I32" s="3"/>
      <c r="J32" s="3"/>
      <c r="L32" s="3"/>
      <c r="S32" s="3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2"/>
      <c r="E33" s="3"/>
      <c r="F33" s="3"/>
      <c r="G33" s="3"/>
      <c r="I33" s="3"/>
      <c r="J33" s="3"/>
      <c r="L33" s="3"/>
      <c r="S33" s="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108"/>
      <c r="E34" s="3"/>
      <c r="F34" s="3"/>
      <c r="G34" s="3"/>
      <c r="I34" s="3"/>
      <c r="J34" s="3"/>
      <c r="L34" s="3"/>
      <c r="S34" s="3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6:B26"/>
    <mergeCell ref="C27:E27"/>
    <mergeCell ref="F27:G27"/>
    <mergeCell ref="N27:T27"/>
    <mergeCell ref="C28:E28"/>
    <mergeCell ref="F28:G28"/>
    <mergeCell ref="N28:T28"/>
    <mergeCell ref="A5:A7"/>
    <mergeCell ref="S5:S7"/>
    <mergeCell ref="T5:T7"/>
    <mergeCell ref="A27:B28"/>
    <mergeCell ref="H27:L28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"/>
  <sheetViews>
    <sheetView zoomScale="80" zoomScaleNormal="80" topLeftCell="A19" workbookViewId="0">
      <selection activeCell="O22" sqref="O22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3333333333333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/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/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51">
        <v>16</v>
      </c>
      <c r="B26" s="44">
        <v>43992</v>
      </c>
      <c r="C26" s="45"/>
      <c r="D26" s="46">
        <v>700000</v>
      </c>
      <c r="E26" s="47" t="s">
        <v>52</v>
      </c>
      <c r="F26" s="48" t="s">
        <v>72</v>
      </c>
      <c r="G26" s="49"/>
      <c r="H26" s="50"/>
      <c r="I26" s="80"/>
      <c r="J26" s="80"/>
      <c r="K26" s="80"/>
      <c r="L26" s="80"/>
      <c r="M26" s="81" t="s">
        <v>79</v>
      </c>
      <c r="N26" s="80"/>
      <c r="O26" s="81"/>
      <c r="P26" s="82" t="s">
        <v>80</v>
      </c>
      <c r="Q26" s="102">
        <v>1301960</v>
      </c>
      <c r="R26" s="102"/>
      <c r="S26" s="104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30" customHeight="1" spans="1:16384">
      <c r="A27" s="5" t="s">
        <v>63</v>
      </c>
      <c r="B27" s="5"/>
      <c r="C27" s="55">
        <f>SUM(C8:C26)</f>
        <v>2890000</v>
      </c>
      <c r="D27" s="56">
        <f>SUM(D8:D26)</f>
        <v>1718591</v>
      </c>
      <c r="E27" s="57"/>
      <c r="F27" s="57"/>
      <c r="G27" s="57"/>
      <c r="H27" s="55" t="s">
        <v>64</v>
      </c>
      <c r="I27" s="71">
        <f t="shared" ref="I27:L27" si="0">SUM(I8:I25)</f>
        <v>57800</v>
      </c>
      <c r="J27" s="57"/>
      <c r="K27" s="71">
        <f t="shared" si="0"/>
        <v>27681.49</v>
      </c>
      <c r="L27" s="71">
        <f t="shared" si="0"/>
        <v>23500</v>
      </c>
      <c r="M27" s="55" t="s">
        <v>64</v>
      </c>
      <c r="N27" s="71">
        <f>SUM(N8:N25)</f>
        <v>0</v>
      </c>
      <c r="O27" s="55" t="s">
        <v>64</v>
      </c>
      <c r="P27" s="55" t="s">
        <v>64</v>
      </c>
      <c r="Q27" s="55"/>
      <c r="R27" s="55"/>
      <c r="S27" s="71">
        <f>SUM(S8:S26)</f>
        <v>4499609.51</v>
      </c>
      <c r="T27" s="105">
        <f>D27+C27-S27-I27-K27-L27-N27</f>
        <v>2.25554686039686e-10</v>
      </c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30" customHeight="1" spans="1:16384">
      <c r="A28" s="58" t="s">
        <v>65</v>
      </c>
      <c r="B28" s="58"/>
      <c r="C28" s="58" t="s">
        <v>66</v>
      </c>
      <c r="D28" s="58"/>
      <c r="E28" s="58"/>
      <c r="F28" s="59">
        <f>N28-F29</f>
        <v>700000</v>
      </c>
      <c r="G28" s="60"/>
      <c r="H28" s="61" t="s">
        <v>67</v>
      </c>
      <c r="I28" s="83"/>
      <c r="J28" s="83"/>
      <c r="K28" s="83"/>
      <c r="L28" s="84"/>
      <c r="M28" s="58" t="s">
        <v>68</v>
      </c>
      <c r="N28" s="85">
        <v>700000</v>
      </c>
      <c r="O28" s="86"/>
      <c r="P28" s="86"/>
      <c r="Q28" s="86"/>
      <c r="R28" s="86"/>
      <c r="S28" s="86"/>
      <c r="T28" s="106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30" customHeight="1" spans="1:16384">
      <c r="A29" s="58"/>
      <c r="B29" s="58"/>
      <c r="C29" s="58" t="s">
        <v>69</v>
      </c>
      <c r="D29" s="58"/>
      <c r="E29" s="58"/>
      <c r="F29" s="59">
        <v>0</v>
      </c>
      <c r="G29" s="60"/>
      <c r="H29" s="62"/>
      <c r="I29" s="87"/>
      <c r="J29" s="87"/>
      <c r="K29" s="87"/>
      <c r="L29" s="88"/>
      <c r="M29" s="58" t="s">
        <v>70</v>
      </c>
      <c r="N29" s="112" t="s">
        <v>82</v>
      </c>
      <c r="O29" s="113"/>
      <c r="P29" s="113"/>
      <c r="Q29" s="113"/>
      <c r="R29" s="113"/>
      <c r="S29" s="113"/>
      <c r="T29" s="114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2"/>
      <c r="E30" s="3"/>
      <c r="F30" s="3"/>
      <c r="G30" s="3"/>
      <c r="I30" s="3"/>
      <c r="J30" s="3"/>
      <c r="L30" s="3"/>
      <c r="S30" s="3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2"/>
      <c r="E31" s="3"/>
      <c r="F31" s="3"/>
      <c r="G31" s="3"/>
      <c r="I31" s="3"/>
      <c r="J31" s="3"/>
      <c r="L31" s="3"/>
      <c r="S31" s="3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2"/>
      <c r="E32" s="3"/>
      <c r="F32" s="3"/>
      <c r="G32" s="3"/>
      <c r="I32" s="3"/>
      <c r="J32" s="3"/>
      <c r="L32" s="3"/>
      <c r="S32" s="3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2"/>
      <c r="E33" s="3"/>
      <c r="F33" s="3"/>
      <c r="G33" s="3"/>
      <c r="I33" s="3"/>
      <c r="J33" s="3"/>
      <c r="L33" s="3"/>
      <c r="S33" s="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2"/>
      <c r="E34" s="3"/>
      <c r="F34" s="3"/>
      <c r="G34" s="3"/>
      <c r="I34" s="3"/>
      <c r="J34" s="3"/>
      <c r="L34" s="3"/>
      <c r="S34" s="3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108"/>
      <c r="E35" s="3"/>
      <c r="F35" s="3"/>
      <c r="G35" s="3"/>
      <c r="I35" s="3"/>
      <c r="J35" s="3"/>
      <c r="L35" s="3"/>
      <c r="S35" s="3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7:B27"/>
    <mergeCell ref="C28:E28"/>
    <mergeCell ref="F28:G28"/>
    <mergeCell ref="N28:T28"/>
    <mergeCell ref="C29:E29"/>
    <mergeCell ref="F29:G29"/>
    <mergeCell ref="N29:T29"/>
    <mergeCell ref="A5:A7"/>
    <mergeCell ref="S5:S7"/>
    <mergeCell ref="T5:T7"/>
    <mergeCell ref="A28:B29"/>
    <mergeCell ref="H28:L29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"/>
  <sheetViews>
    <sheetView topLeftCell="C23" workbookViewId="0">
      <selection activeCell="M25" sqref="M25:M2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3333333333333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51">
        <v>17</v>
      </c>
      <c r="B27" s="44">
        <v>43994</v>
      </c>
      <c r="C27" s="45">
        <v>2230000</v>
      </c>
      <c r="D27" s="46"/>
      <c r="E27" s="47" t="s">
        <v>83</v>
      </c>
      <c r="F27" s="48" t="s">
        <v>84</v>
      </c>
      <c r="G27" s="49"/>
      <c r="H27" s="50">
        <v>0.02</v>
      </c>
      <c r="I27" s="80">
        <f>C27*H27</f>
        <v>44600</v>
      </c>
      <c r="J27" s="80"/>
      <c r="K27" s="80">
        <v>22300</v>
      </c>
      <c r="L27" s="80">
        <v>400</v>
      </c>
      <c r="M27" s="81" t="s">
        <v>61</v>
      </c>
      <c r="N27" s="80"/>
      <c r="O27" s="81"/>
      <c r="P27" s="82" t="s">
        <v>80</v>
      </c>
      <c r="Q27" s="102">
        <v>1301960</v>
      </c>
      <c r="R27" s="102">
        <v>1301960</v>
      </c>
      <c r="S27" s="104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51"/>
      <c r="B28" s="44"/>
      <c r="C28" s="45"/>
      <c r="D28" s="46">
        <v>-510740</v>
      </c>
      <c r="E28" s="53" t="s">
        <v>85</v>
      </c>
      <c r="F28" s="54" t="s">
        <v>86</v>
      </c>
      <c r="G28" s="49"/>
      <c r="H28" s="50"/>
      <c r="I28" s="80"/>
      <c r="J28" s="80"/>
      <c r="K28" s="80"/>
      <c r="L28" s="80"/>
      <c r="M28" s="81"/>
      <c r="N28" s="80"/>
      <c r="O28" s="81"/>
      <c r="P28" s="82" t="s">
        <v>78</v>
      </c>
      <c r="Q28" s="102">
        <v>3090105.28</v>
      </c>
      <c r="R28" s="102"/>
      <c r="S28" s="104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51"/>
      <c r="B29" s="44"/>
      <c r="C29" s="45"/>
      <c r="D29" s="46"/>
      <c r="E29" s="47"/>
      <c r="F29" s="48"/>
      <c r="G29" s="49"/>
      <c r="H29" s="50"/>
      <c r="I29" s="80"/>
      <c r="J29" s="80"/>
      <c r="K29" s="80"/>
      <c r="L29" s="80"/>
      <c r="M29" s="81"/>
      <c r="N29" s="80"/>
      <c r="O29" s="81"/>
      <c r="P29" s="82" t="s">
        <v>74</v>
      </c>
      <c r="Q29" s="102">
        <v>8839664.5</v>
      </c>
      <c r="R29" s="102">
        <v>3000000</v>
      </c>
      <c r="S29" s="104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3" customHeight="1" spans="1:16384">
      <c r="A30" s="51"/>
      <c r="B30" s="44"/>
      <c r="C30" s="45"/>
      <c r="D30" s="46"/>
      <c r="E30" s="47"/>
      <c r="F30" s="48"/>
      <c r="G30" s="49"/>
      <c r="H30" s="50"/>
      <c r="I30" s="80"/>
      <c r="J30" s="80"/>
      <c r="K30" s="80"/>
      <c r="L30" s="80"/>
      <c r="M30" s="81"/>
      <c r="N30" s="80"/>
      <c r="O30" s="81"/>
      <c r="P30" s="82"/>
      <c r="Q30" s="102"/>
      <c r="R30" s="102"/>
      <c r="S30" s="104"/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30" customHeight="1" spans="1:16384">
      <c r="A31" s="5" t="s">
        <v>63</v>
      </c>
      <c r="B31" s="5"/>
      <c r="C31" s="55">
        <f>SUM(C8:C30)</f>
        <v>5120000</v>
      </c>
      <c r="D31" s="56">
        <f>SUM(D8:D30)</f>
        <v>1207851</v>
      </c>
      <c r="E31" s="57"/>
      <c r="F31" s="57"/>
      <c r="G31" s="57"/>
      <c r="H31" s="55" t="s">
        <v>64</v>
      </c>
      <c r="I31" s="71">
        <f>SUM(I8:I30)</f>
        <v>102400</v>
      </c>
      <c r="J31" s="57"/>
      <c r="K31" s="71">
        <f>SUM(K8:K30)</f>
        <v>49981.49</v>
      </c>
      <c r="L31" s="71">
        <f>SUM(L8:L30)</f>
        <v>23900</v>
      </c>
      <c r="M31" s="55" t="s">
        <v>64</v>
      </c>
      <c r="N31" s="71">
        <f>SUM(N8:N30)</f>
        <v>0</v>
      </c>
      <c r="O31" s="55" t="s">
        <v>64</v>
      </c>
      <c r="P31" s="55" t="s">
        <v>64</v>
      </c>
      <c r="Q31" s="55"/>
      <c r="R31" s="55"/>
      <c r="S31" s="71">
        <f>SUM(S8:S30)</f>
        <v>6151569.51</v>
      </c>
      <c r="T31" s="105">
        <f>D31+C31-S31-I31-K31-L31-N31</f>
        <v>2.25554686039686e-10</v>
      </c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30" customHeight="1" spans="1:16384">
      <c r="A32" s="58" t="s">
        <v>65</v>
      </c>
      <c r="B32" s="58"/>
      <c r="C32" s="58" t="s">
        <v>66</v>
      </c>
      <c r="D32" s="58"/>
      <c r="E32" s="58"/>
      <c r="F32" s="59">
        <f>N32-F33</f>
        <v>2162700</v>
      </c>
      <c r="G32" s="60"/>
      <c r="H32" s="61" t="s">
        <v>67</v>
      </c>
      <c r="I32" s="83"/>
      <c r="J32" s="83"/>
      <c r="K32" s="83"/>
      <c r="L32" s="84"/>
      <c r="M32" s="58" t="s">
        <v>68</v>
      </c>
      <c r="N32" s="85">
        <v>2162700</v>
      </c>
      <c r="O32" s="86"/>
      <c r="P32" s="86"/>
      <c r="Q32" s="86"/>
      <c r="R32" s="86"/>
      <c r="S32" s="86"/>
      <c r="T32" s="106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30" customHeight="1" spans="1:16384">
      <c r="A33" s="58"/>
      <c r="B33" s="58"/>
      <c r="C33" s="58" t="s">
        <v>69</v>
      </c>
      <c r="D33" s="58"/>
      <c r="E33" s="58"/>
      <c r="F33" s="59">
        <v>0</v>
      </c>
      <c r="G33" s="60"/>
      <c r="H33" s="62"/>
      <c r="I33" s="87"/>
      <c r="J33" s="87"/>
      <c r="K33" s="87"/>
      <c r="L33" s="88"/>
      <c r="M33" s="58" t="s">
        <v>70</v>
      </c>
      <c r="N33" s="112" t="s">
        <v>87</v>
      </c>
      <c r="O33" s="113"/>
      <c r="P33" s="113"/>
      <c r="Q33" s="113"/>
      <c r="R33" s="113"/>
      <c r="S33" s="113"/>
      <c r="T33" s="114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2"/>
      <c r="E34" s="3"/>
      <c r="F34" s="3"/>
      <c r="G34" s="3"/>
      <c r="I34" s="3"/>
      <c r="J34" s="3"/>
      <c r="L34" s="3"/>
      <c r="S34" s="3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2"/>
      <c r="E35" s="3"/>
      <c r="F35" s="3"/>
      <c r="G35" s="3"/>
      <c r="I35" s="3"/>
      <c r="J35" s="3"/>
      <c r="L35" s="3"/>
      <c r="S35" s="3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2"/>
      <c r="E36" s="3"/>
      <c r="F36" s="3"/>
      <c r="G36" s="3"/>
      <c r="I36" s="3"/>
      <c r="J36" s="3"/>
      <c r="L36" s="3"/>
      <c r="S36" s="3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2"/>
      <c r="E37" s="3"/>
      <c r="F37" s="3"/>
      <c r="G37" s="3"/>
      <c r="I37" s="3"/>
      <c r="J37" s="3"/>
      <c r="L37" s="3"/>
      <c r="S37" s="3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2"/>
      <c r="E38" s="3"/>
      <c r="F38" s="3"/>
      <c r="G38" s="3"/>
      <c r="I38" s="3"/>
      <c r="J38" s="3"/>
      <c r="L38" s="3"/>
      <c r="S38" s="3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108"/>
      <c r="E39" s="3"/>
      <c r="F39" s="3"/>
      <c r="G39" s="3"/>
      <c r="I39" s="3"/>
      <c r="J39" s="3"/>
      <c r="L39" s="3"/>
      <c r="S39" s="3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31:B31"/>
    <mergeCell ref="C32:E32"/>
    <mergeCell ref="F32:G32"/>
    <mergeCell ref="N32:T32"/>
    <mergeCell ref="C33:E33"/>
    <mergeCell ref="F33:G33"/>
    <mergeCell ref="N33:T33"/>
    <mergeCell ref="A5:A7"/>
    <mergeCell ref="S5:S7"/>
    <mergeCell ref="T5:T7"/>
    <mergeCell ref="A32:B33"/>
    <mergeCell ref="H32:L33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1"/>
  <sheetViews>
    <sheetView topLeftCell="A25" workbookViewId="0">
      <selection activeCell="A2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3333333333333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51">
        <v>18</v>
      </c>
      <c r="B30" s="44">
        <v>44011</v>
      </c>
      <c r="C30" s="45">
        <v>3040000</v>
      </c>
      <c r="D30" s="46"/>
      <c r="E30" s="47" t="s">
        <v>83</v>
      </c>
      <c r="F30" s="48" t="s">
        <v>84</v>
      </c>
      <c r="G30" s="49"/>
      <c r="H30" s="50">
        <v>0.02</v>
      </c>
      <c r="I30" s="80">
        <f>C30*H30</f>
        <v>60800</v>
      </c>
      <c r="J30" s="80"/>
      <c r="K30" s="80">
        <v>30400</v>
      </c>
      <c r="L30" s="80">
        <v>350</v>
      </c>
      <c r="M30" s="81" t="s">
        <v>61</v>
      </c>
      <c r="N30" s="80"/>
      <c r="O30" s="81"/>
      <c r="P30" s="82" t="s">
        <v>74</v>
      </c>
      <c r="Q30" s="102">
        <v>8839664.5</v>
      </c>
      <c r="R30" s="102">
        <v>4200000</v>
      </c>
      <c r="S30" s="104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51"/>
      <c r="B31" s="44"/>
      <c r="C31" s="45"/>
      <c r="D31" s="46"/>
      <c r="E31" s="47"/>
      <c r="F31" s="48"/>
      <c r="G31" s="49"/>
      <c r="H31" s="50"/>
      <c r="I31" s="80"/>
      <c r="J31" s="80"/>
      <c r="K31" s="80"/>
      <c r="L31" s="80"/>
      <c r="M31" s="81"/>
      <c r="N31" s="80"/>
      <c r="O31" s="81"/>
      <c r="P31" s="82" t="s">
        <v>78</v>
      </c>
      <c r="Q31" s="102">
        <v>3090105.28</v>
      </c>
      <c r="R31" s="102"/>
      <c r="S31" s="104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51"/>
      <c r="B32" s="44"/>
      <c r="C32" s="45"/>
      <c r="D32" s="46"/>
      <c r="E32" s="47"/>
      <c r="F32" s="48"/>
      <c r="G32" s="49"/>
      <c r="H32" s="50"/>
      <c r="I32" s="80"/>
      <c r="J32" s="80"/>
      <c r="K32" s="80"/>
      <c r="L32" s="80"/>
      <c r="M32" s="81"/>
      <c r="N32" s="80"/>
      <c r="O32" s="81"/>
      <c r="P32" s="82" t="s">
        <v>53</v>
      </c>
      <c r="Q32" s="102">
        <v>587640</v>
      </c>
      <c r="R32" s="102"/>
      <c r="S32" s="104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30" customHeight="1" spans="1:16384">
      <c r="A33" s="5" t="s">
        <v>63</v>
      </c>
      <c r="B33" s="5"/>
      <c r="C33" s="55">
        <f>SUM(C8:C32)</f>
        <v>8160000</v>
      </c>
      <c r="D33" s="56">
        <f>SUM(D8:D32)</f>
        <v>1207851</v>
      </c>
      <c r="E33" s="57"/>
      <c r="F33" s="57"/>
      <c r="G33" s="57"/>
      <c r="H33" s="55" t="s">
        <v>64</v>
      </c>
      <c r="I33" s="71">
        <f>SUM(I8:I32)</f>
        <v>163200</v>
      </c>
      <c r="J33" s="57"/>
      <c r="K33" s="71">
        <f>SUM(K8:K32)</f>
        <v>80381.49</v>
      </c>
      <c r="L33" s="71">
        <f>SUM(L8:L32)</f>
        <v>24250</v>
      </c>
      <c r="M33" s="55" t="s">
        <v>64</v>
      </c>
      <c r="N33" s="71">
        <f>SUM(N8:N32)</f>
        <v>0</v>
      </c>
      <c r="O33" s="55" t="s">
        <v>64</v>
      </c>
      <c r="P33" s="55" t="s">
        <v>64</v>
      </c>
      <c r="Q33" s="55"/>
      <c r="R33" s="55"/>
      <c r="S33" s="71">
        <f>SUM(S8:S32)</f>
        <v>8100019.51</v>
      </c>
      <c r="T33" s="105">
        <f>D33+C33-S33-I33-K33-L33-N33</f>
        <v>1000000</v>
      </c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30" customHeight="1" spans="1:16384">
      <c r="A34" s="58" t="s">
        <v>65</v>
      </c>
      <c r="B34" s="58"/>
      <c r="C34" s="58" t="s">
        <v>66</v>
      </c>
      <c r="D34" s="58"/>
      <c r="E34" s="58"/>
      <c r="F34" s="59">
        <f>N34-F35</f>
        <v>1948450</v>
      </c>
      <c r="G34" s="60"/>
      <c r="H34" s="61" t="s">
        <v>67</v>
      </c>
      <c r="I34" s="83"/>
      <c r="J34" s="83"/>
      <c r="K34" s="83"/>
      <c r="L34" s="84"/>
      <c r="M34" s="58" t="s">
        <v>68</v>
      </c>
      <c r="N34" s="85">
        <f>S30+S31+S32</f>
        <v>1948450</v>
      </c>
      <c r="O34" s="86"/>
      <c r="P34" s="86"/>
      <c r="Q34" s="86"/>
      <c r="R34" s="86"/>
      <c r="S34" s="86"/>
      <c r="T34" s="106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30" customHeight="1" spans="1:16384">
      <c r="A35" s="58"/>
      <c r="B35" s="58"/>
      <c r="C35" s="58" t="s">
        <v>69</v>
      </c>
      <c r="D35" s="58"/>
      <c r="E35" s="58"/>
      <c r="F35" s="59">
        <v>0</v>
      </c>
      <c r="G35" s="60"/>
      <c r="H35" s="62"/>
      <c r="I35" s="87"/>
      <c r="J35" s="87"/>
      <c r="K35" s="87"/>
      <c r="L35" s="88"/>
      <c r="M35" s="58" t="s">
        <v>70</v>
      </c>
      <c r="N35" s="112" t="s">
        <v>88</v>
      </c>
      <c r="O35" s="113"/>
      <c r="P35" s="113"/>
      <c r="Q35" s="113"/>
      <c r="R35" s="113"/>
      <c r="S35" s="113"/>
      <c r="T35" s="114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2"/>
      <c r="E36" s="3"/>
      <c r="F36" s="3"/>
      <c r="G36" s="3"/>
      <c r="I36" s="3"/>
      <c r="J36" s="3"/>
      <c r="L36" s="3"/>
      <c r="S36" s="3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2"/>
      <c r="E37" s="3"/>
      <c r="F37" s="3"/>
      <c r="G37" s="3"/>
      <c r="I37" s="3"/>
      <c r="J37" s="3"/>
      <c r="L37" s="3"/>
      <c r="S37" s="3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2"/>
      <c r="E38" s="3"/>
      <c r="F38" s="3"/>
      <c r="G38" s="3"/>
      <c r="I38" s="3"/>
      <c r="J38" s="3"/>
      <c r="L38" s="3"/>
      <c r="S38" s="3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2"/>
      <c r="E39" s="3"/>
      <c r="F39" s="3"/>
      <c r="G39" s="3"/>
      <c r="I39" s="3"/>
      <c r="J39" s="3"/>
      <c r="L39" s="3"/>
      <c r="S39" s="3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2"/>
      <c r="E40" s="3"/>
      <c r="F40" s="3"/>
      <c r="G40" s="3"/>
      <c r="I40" s="3"/>
      <c r="J40" s="3"/>
      <c r="L40" s="3"/>
      <c r="S40" s="3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108"/>
      <c r="E41" s="3"/>
      <c r="F41" s="3"/>
      <c r="G41" s="3"/>
      <c r="I41" s="3"/>
      <c r="J41" s="3"/>
      <c r="L41" s="3"/>
      <c r="S41" s="3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33:B33"/>
    <mergeCell ref="C34:E34"/>
    <mergeCell ref="F34:G34"/>
    <mergeCell ref="N34:T34"/>
    <mergeCell ref="C35:E35"/>
    <mergeCell ref="F35:G35"/>
    <mergeCell ref="N35:T35"/>
    <mergeCell ref="A5:A7"/>
    <mergeCell ref="S5:S7"/>
    <mergeCell ref="T5:T7"/>
    <mergeCell ref="A34:B35"/>
    <mergeCell ref="H34:L35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opLeftCell="E22" workbookViewId="0">
      <selection activeCell="H53" sqref="H53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3333333333333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51">
        <v>19</v>
      </c>
      <c r="B33" s="44">
        <v>44014</v>
      </c>
      <c r="C33" s="45"/>
      <c r="D33" s="46"/>
      <c r="E33" s="47"/>
      <c r="F33" s="48"/>
      <c r="G33" s="49"/>
      <c r="H33" s="50"/>
      <c r="I33" s="80"/>
      <c r="J33" s="80"/>
      <c r="K33" s="80"/>
      <c r="L33" s="80"/>
      <c r="M33" s="81" t="s">
        <v>89</v>
      </c>
      <c r="N33" s="80"/>
      <c r="O33" s="81"/>
      <c r="P33" s="82" t="s">
        <v>74</v>
      </c>
      <c r="Q33" s="102">
        <v>8839664.5</v>
      </c>
      <c r="R33" s="102">
        <v>4200000</v>
      </c>
      <c r="S33" s="104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30" customHeight="1" spans="1:16384">
      <c r="A34" s="5" t="s">
        <v>63</v>
      </c>
      <c r="B34" s="5"/>
      <c r="C34" s="55">
        <f>SUM(C8:C33)</f>
        <v>8160000</v>
      </c>
      <c r="D34" s="56">
        <f>SUM(D8:D33)</f>
        <v>1207851</v>
      </c>
      <c r="E34" s="57"/>
      <c r="F34" s="57"/>
      <c r="G34" s="57"/>
      <c r="H34" s="55" t="s">
        <v>64</v>
      </c>
      <c r="I34" s="71">
        <f>SUM(I8:I33)</f>
        <v>163200</v>
      </c>
      <c r="J34" s="57"/>
      <c r="K34" s="71">
        <f>SUM(K8:K33)</f>
        <v>80381.49</v>
      </c>
      <c r="L34" s="71">
        <f>SUM(L8:L33)</f>
        <v>24250</v>
      </c>
      <c r="M34" s="55" t="s">
        <v>64</v>
      </c>
      <c r="N34" s="71">
        <f>SUM(N8:N33)</f>
        <v>0</v>
      </c>
      <c r="O34" s="55" t="s">
        <v>64</v>
      </c>
      <c r="P34" s="55" t="s">
        <v>64</v>
      </c>
      <c r="Q34" s="55"/>
      <c r="R34" s="55"/>
      <c r="S34" s="71">
        <f>SUM(S8:S33)</f>
        <v>9100019.51</v>
      </c>
      <c r="T34" s="105">
        <f>D34+C34-S34-I34-K34-L34-N34</f>
        <v>2.3283064365387e-10</v>
      </c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30" customHeight="1" spans="1:16384">
      <c r="A35" s="58" t="s">
        <v>65</v>
      </c>
      <c r="B35" s="58"/>
      <c r="C35" s="58" t="s">
        <v>66</v>
      </c>
      <c r="D35" s="58"/>
      <c r="E35" s="58"/>
      <c r="F35" s="59">
        <f>N35-F36</f>
        <v>1000000</v>
      </c>
      <c r="G35" s="60"/>
      <c r="H35" s="61" t="s">
        <v>67</v>
      </c>
      <c r="I35" s="83"/>
      <c r="J35" s="83"/>
      <c r="K35" s="83"/>
      <c r="L35" s="84"/>
      <c r="M35" s="58" t="s">
        <v>68</v>
      </c>
      <c r="N35" s="85">
        <v>1000000</v>
      </c>
      <c r="O35" s="86"/>
      <c r="P35" s="86"/>
      <c r="Q35" s="86"/>
      <c r="R35" s="86"/>
      <c r="S35" s="86"/>
      <c r="T35" s="106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30" customHeight="1" spans="1:16384">
      <c r="A36" s="58"/>
      <c r="B36" s="58"/>
      <c r="C36" s="58" t="s">
        <v>69</v>
      </c>
      <c r="D36" s="58"/>
      <c r="E36" s="58"/>
      <c r="F36" s="59">
        <v>0</v>
      </c>
      <c r="G36" s="60"/>
      <c r="H36" s="62"/>
      <c r="I36" s="87"/>
      <c r="J36" s="87"/>
      <c r="K36" s="87"/>
      <c r="L36" s="88"/>
      <c r="M36" s="58" t="s">
        <v>70</v>
      </c>
      <c r="N36" s="112" t="s">
        <v>90</v>
      </c>
      <c r="O36" s="113"/>
      <c r="P36" s="113"/>
      <c r="Q36" s="113"/>
      <c r="R36" s="113"/>
      <c r="S36" s="113"/>
      <c r="T36" s="114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2"/>
      <c r="E37" s="3"/>
      <c r="F37" s="3"/>
      <c r="G37" s="3"/>
      <c r="I37" s="3"/>
      <c r="J37" s="3"/>
      <c r="L37" s="3"/>
      <c r="S37" s="3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2"/>
      <c r="E38" s="3"/>
      <c r="F38" s="3"/>
      <c r="G38" s="3"/>
      <c r="I38" s="3"/>
      <c r="J38" s="3"/>
      <c r="L38" s="3"/>
      <c r="S38" s="3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2"/>
      <c r="E39" s="3"/>
      <c r="F39" s="3"/>
      <c r="G39" s="3"/>
      <c r="I39" s="3"/>
      <c r="J39" s="3"/>
      <c r="L39" s="3"/>
      <c r="S39" s="3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2"/>
      <c r="E40" s="3"/>
      <c r="F40" s="3"/>
      <c r="G40" s="3"/>
      <c r="I40" s="3"/>
      <c r="J40" s="3"/>
      <c r="L40" s="3"/>
      <c r="S40" s="3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2"/>
      <c r="E41" s="3"/>
      <c r="F41" s="3"/>
      <c r="G41" s="3"/>
      <c r="I41" s="3"/>
      <c r="J41" s="3"/>
      <c r="L41" s="3"/>
      <c r="S41" s="3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108"/>
      <c r="E42" s="3"/>
      <c r="F42" s="3"/>
      <c r="G42" s="3"/>
      <c r="I42" s="3"/>
      <c r="J42" s="3"/>
      <c r="L42" s="3"/>
      <c r="S42" s="3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34:B34"/>
    <mergeCell ref="C35:E35"/>
    <mergeCell ref="F35:G35"/>
    <mergeCell ref="N35:T35"/>
    <mergeCell ref="C36:E36"/>
    <mergeCell ref="F36:G36"/>
    <mergeCell ref="N36:T36"/>
    <mergeCell ref="A5:A7"/>
    <mergeCell ref="S5:S7"/>
    <mergeCell ref="T5:T7"/>
    <mergeCell ref="A35:B36"/>
    <mergeCell ref="H35:L36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3"/>
  <sheetViews>
    <sheetView topLeftCell="A34" workbookViewId="0">
      <selection activeCell="A3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3333333333333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19">
        <v>19</v>
      </c>
      <c r="B33" s="35">
        <v>44014</v>
      </c>
      <c r="C33" s="27"/>
      <c r="D33" s="41"/>
      <c r="E33" s="28"/>
      <c r="F33" s="34"/>
      <c r="G33" s="38"/>
      <c r="H33" s="39"/>
      <c r="I33" s="24"/>
      <c r="J33" s="24"/>
      <c r="K33" s="24"/>
      <c r="L33" s="24"/>
      <c r="M33" s="66" t="s">
        <v>89</v>
      </c>
      <c r="N33" s="24"/>
      <c r="O33" s="66"/>
      <c r="P33" s="77" t="s">
        <v>74</v>
      </c>
      <c r="Q33" s="8">
        <v>8839664.5</v>
      </c>
      <c r="R33" s="8">
        <v>4200000</v>
      </c>
      <c r="S33" s="103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43" customHeight="1" spans="1:16384">
      <c r="A34" s="51">
        <v>20</v>
      </c>
      <c r="B34" s="44">
        <v>44047</v>
      </c>
      <c r="C34" s="45"/>
      <c r="D34" s="46">
        <v>500000</v>
      </c>
      <c r="E34" s="47"/>
      <c r="F34" s="48"/>
      <c r="G34" s="49"/>
      <c r="H34" s="50"/>
      <c r="I34" s="80"/>
      <c r="J34" s="80"/>
      <c r="K34" s="80"/>
      <c r="L34" s="80"/>
      <c r="M34" s="81" t="s">
        <v>91</v>
      </c>
      <c r="N34" s="80"/>
      <c r="O34" s="81"/>
      <c r="P34" s="82" t="s">
        <v>74</v>
      </c>
      <c r="Q34" s="102">
        <v>8839664.5</v>
      </c>
      <c r="R34" s="102">
        <v>4200000</v>
      </c>
      <c r="S34" s="104">
        <v>500000</v>
      </c>
      <c r="T34" s="101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30" customHeight="1" spans="1:16384">
      <c r="A35" s="5" t="s">
        <v>63</v>
      </c>
      <c r="B35" s="5"/>
      <c r="C35" s="55">
        <f>SUM(C8:C34)</f>
        <v>8160000</v>
      </c>
      <c r="D35" s="56">
        <f>SUM(D8:D34)</f>
        <v>1707851</v>
      </c>
      <c r="E35" s="57"/>
      <c r="F35" s="57"/>
      <c r="G35" s="57"/>
      <c r="H35" s="55" t="s">
        <v>64</v>
      </c>
      <c r="I35" s="71">
        <f t="shared" ref="I35:L35" si="0">SUM(I8:I33)</f>
        <v>163200</v>
      </c>
      <c r="J35" s="57"/>
      <c r="K35" s="71">
        <f t="shared" si="0"/>
        <v>80381.49</v>
      </c>
      <c r="L35" s="71">
        <f t="shared" si="0"/>
        <v>24250</v>
      </c>
      <c r="M35" s="55" t="s">
        <v>64</v>
      </c>
      <c r="N35" s="71">
        <f>SUM(N8:N33)</f>
        <v>0</v>
      </c>
      <c r="O35" s="55" t="s">
        <v>64</v>
      </c>
      <c r="P35" s="55" t="s">
        <v>64</v>
      </c>
      <c r="Q35" s="55"/>
      <c r="R35" s="55"/>
      <c r="S35" s="71">
        <f>SUM(S8:S34)</f>
        <v>9600019.51</v>
      </c>
      <c r="T35" s="105">
        <f>D35+C35-S35-I35-K35-L35-N35</f>
        <v>2.3283064365387e-10</v>
      </c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30" customHeight="1" spans="1:16384">
      <c r="A36" s="58" t="s">
        <v>65</v>
      </c>
      <c r="B36" s="58"/>
      <c r="C36" s="58" t="s">
        <v>66</v>
      </c>
      <c r="D36" s="58"/>
      <c r="E36" s="58"/>
      <c r="F36" s="59">
        <f>N36-F37</f>
        <v>500000</v>
      </c>
      <c r="G36" s="60"/>
      <c r="H36" s="61" t="s">
        <v>67</v>
      </c>
      <c r="I36" s="83"/>
      <c r="J36" s="83"/>
      <c r="K36" s="83"/>
      <c r="L36" s="84"/>
      <c r="M36" s="58" t="s">
        <v>68</v>
      </c>
      <c r="N36" s="85">
        <v>500000</v>
      </c>
      <c r="O36" s="86"/>
      <c r="P36" s="86"/>
      <c r="Q36" s="86"/>
      <c r="R36" s="86"/>
      <c r="S36" s="86"/>
      <c r="T36" s="10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30" customHeight="1" spans="1:16384">
      <c r="A37" s="58"/>
      <c r="B37" s="58"/>
      <c r="C37" s="58" t="s">
        <v>69</v>
      </c>
      <c r="D37" s="58"/>
      <c r="E37" s="58"/>
      <c r="F37" s="59">
        <v>0</v>
      </c>
      <c r="G37" s="60"/>
      <c r="H37" s="62"/>
      <c r="I37" s="87"/>
      <c r="J37" s="87"/>
      <c r="K37" s="87"/>
      <c r="L37" s="88"/>
      <c r="M37" s="58" t="s">
        <v>70</v>
      </c>
      <c r="N37" s="112" t="s">
        <v>81</v>
      </c>
      <c r="O37" s="113"/>
      <c r="P37" s="113"/>
      <c r="Q37" s="113"/>
      <c r="R37" s="113"/>
      <c r="S37" s="113"/>
      <c r="T37" s="114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2"/>
      <c r="E38" s="3"/>
      <c r="F38" s="3"/>
      <c r="G38" s="3"/>
      <c r="I38" s="3"/>
      <c r="J38" s="3"/>
      <c r="L38" s="3"/>
      <c r="S38" s="3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2"/>
      <c r="E39" s="3"/>
      <c r="F39" s="3"/>
      <c r="G39" s="3"/>
      <c r="I39" s="3"/>
      <c r="J39" s="3"/>
      <c r="L39" s="3"/>
      <c r="S39" s="3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2"/>
      <c r="E40" s="3"/>
      <c r="F40" s="3"/>
      <c r="G40" s="3"/>
      <c r="I40" s="3"/>
      <c r="J40" s="3"/>
      <c r="L40" s="3"/>
      <c r="S40" s="3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2"/>
      <c r="E41" s="3"/>
      <c r="F41" s="3"/>
      <c r="G41" s="3"/>
      <c r="I41" s="3"/>
      <c r="J41" s="3"/>
      <c r="L41" s="3"/>
      <c r="S41" s="3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2"/>
      <c r="E42" s="3"/>
      <c r="F42" s="3"/>
      <c r="G42" s="3"/>
      <c r="I42" s="3"/>
      <c r="J42" s="3"/>
      <c r="L42" s="3"/>
      <c r="S42" s="3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108"/>
      <c r="E43" s="3"/>
      <c r="F43" s="3"/>
      <c r="G43" s="3"/>
      <c r="I43" s="3"/>
      <c r="J43" s="3"/>
      <c r="L43" s="3"/>
      <c r="S43" s="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35:B35"/>
    <mergeCell ref="C36:E36"/>
    <mergeCell ref="F36:G36"/>
    <mergeCell ref="N36:T36"/>
    <mergeCell ref="C37:E37"/>
    <mergeCell ref="F37:G37"/>
    <mergeCell ref="N37:T37"/>
    <mergeCell ref="A5:A7"/>
    <mergeCell ref="S5:S7"/>
    <mergeCell ref="T5:T7"/>
    <mergeCell ref="A36:B37"/>
    <mergeCell ref="H36:L37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opLeftCell="A25" workbookViewId="0">
      <selection activeCell="J37" sqref="J37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23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3333333333333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5" t="s">
        <v>1</v>
      </c>
      <c r="B2" s="5"/>
      <c r="C2" s="6" t="s">
        <v>2</v>
      </c>
      <c r="D2" s="6"/>
      <c r="E2" s="6"/>
      <c r="F2" s="6"/>
      <c r="G2" s="6"/>
      <c r="H2" s="7" t="s">
        <v>3</v>
      </c>
      <c r="I2" s="63"/>
      <c r="J2" s="6" t="s">
        <v>4</v>
      </c>
      <c r="K2" s="6"/>
      <c r="L2" s="6"/>
      <c r="M2" s="6"/>
      <c r="N2" s="64" t="s">
        <v>5</v>
      </c>
      <c r="O2" s="64"/>
      <c r="P2" s="65">
        <v>11428</v>
      </c>
      <c r="Q2" s="69" t="s">
        <v>6</v>
      </c>
      <c r="R2" s="69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5" t="s">
        <v>8</v>
      </c>
      <c r="B3" s="5"/>
      <c r="C3" s="8">
        <v>19673369</v>
      </c>
      <c r="D3" s="8"/>
      <c r="E3" s="8"/>
      <c r="F3" s="8" t="s">
        <v>9</v>
      </c>
      <c r="G3" s="9">
        <v>43647</v>
      </c>
      <c r="H3" s="5" t="s">
        <v>10</v>
      </c>
      <c r="I3" s="5"/>
      <c r="J3" s="19" t="s">
        <v>11</v>
      </c>
      <c r="K3" s="19"/>
      <c r="L3" s="19"/>
      <c r="M3" s="19"/>
      <c r="N3" s="5" t="s">
        <v>12</v>
      </c>
      <c r="O3" s="5"/>
      <c r="P3" s="19" t="s">
        <v>13</v>
      </c>
      <c r="Q3" s="92" t="s">
        <v>14</v>
      </c>
      <c r="R3" s="93"/>
      <c r="S3" s="94" t="s">
        <v>15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5" t="s">
        <v>16</v>
      </c>
      <c r="B4" s="5"/>
      <c r="C4" s="109"/>
      <c r="D4" s="109"/>
      <c r="E4" s="109"/>
      <c r="F4" s="8" t="s">
        <v>17</v>
      </c>
      <c r="G4" s="10"/>
      <c r="H4" s="5" t="s">
        <v>18</v>
      </c>
      <c r="I4" s="5"/>
      <c r="J4" s="19" t="s">
        <v>19</v>
      </c>
      <c r="K4" s="19"/>
      <c r="L4" s="19"/>
      <c r="M4" s="19"/>
      <c r="N4" s="5" t="s">
        <v>20</v>
      </c>
      <c r="O4" s="5"/>
      <c r="P4" s="66" t="s">
        <v>21</v>
      </c>
      <c r="Q4" s="8" t="s">
        <v>22</v>
      </c>
      <c r="R4" s="66" t="s">
        <v>23</v>
      </c>
      <c r="S4" s="95" t="s">
        <v>24</v>
      </c>
      <c r="T4" s="96" t="s">
        <v>23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5" t="s">
        <v>25</v>
      </c>
      <c r="B5" s="11" t="s">
        <v>26</v>
      </c>
      <c r="C5" s="12"/>
      <c r="D5" s="12"/>
      <c r="E5" s="12"/>
      <c r="F5" s="13"/>
      <c r="G5" s="14" t="s">
        <v>27</v>
      </c>
      <c r="H5" s="11" t="s">
        <v>26</v>
      </c>
      <c r="I5" s="12"/>
      <c r="J5" s="13"/>
      <c r="K5" s="14" t="s">
        <v>28</v>
      </c>
      <c r="L5" s="11" t="s">
        <v>29</v>
      </c>
      <c r="M5" s="13"/>
      <c r="N5" s="11" t="s">
        <v>30</v>
      </c>
      <c r="O5" s="13"/>
      <c r="P5" s="67" t="s">
        <v>31</v>
      </c>
      <c r="Q5" s="97"/>
      <c r="R5" s="97"/>
      <c r="S5" s="95" t="s">
        <v>32</v>
      </c>
      <c r="T5" s="98" t="s">
        <v>33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5"/>
      <c r="B6" s="15" t="s">
        <v>34</v>
      </c>
      <c r="C6" s="16"/>
      <c r="D6" s="16"/>
      <c r="E6" s="16"/>
      <c r="F6" s="17"/>
      <c r="G6" s="5"/>
      <c r="H6" s="15" t="s">
        <v>35</v>
      </c>
      <c r="I6" s="16"/>
      <c r="J6" s="17"/>
      <c r="K6" s="5" t="s">
        <v>36</v>
      </c>
      <c r="L6" s="15" t="s">
        <v>37</v>
      </c>
      <c r="M6" s="17"/>
      <c r="N6" s="15" t="s">
        <v>38</v>
      </c>
      <c r="O6" s="17"/>
      <c r="P6" s="68" t="s">
        <v>39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5"/>
      <c r="B7" s="18" t="s">
        <v>40</v>
      </c>
      <c r="C7" s="5" t="s">
        <v>41</v>
      </c>
      <c r="D7" s="5" t="s">
        <v>42</v>
      </c>
      <c r="E7" s="8" t="s">
        <v>43</v>
      </c>
      <c r="F7" s="8" t="s">
        <v>44</v>
      </c>
      <c r="G7" s="18" t="s">
        <v>45</v>
      </c>
      <c r="H7" s="5" t="s">
        <v>46</v>
      </c>
      <c r="I7" s="8" t="s">
        <v>47</v>
      </c>
      <c r="J7" s="8" t="s">
        <v>48</v>
      </c>
      <c r="K7" s="69" t="s">
        <v>47</v>
      </c>
      <c r="L7" s="8" t="s">
        <v>47</v>
      </c>
      <c r="M7" s="5" t="s">
        <v>48</v>
      </c>
      <c r="N7" s="5" t="s">
        <v>47</v>
      </c>
      <c r="O7" s="5" t="s">
        <v>48</v>
      </c>
      <c r="P7" s="8" t="s">
        <v>49</v>
      </c>
      <c r="Q7" s="8" t="s">
        <v>50</v>
      </c>
      <c r="R7" s="8" t="s">
        <v>51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47" customHeight="1" spans="1:16384">
      <c r="A8" s="19">
        <v>1</v>
      </c>
      <c r="B8" s="20">
        <v>43726</v>
      </c>
      <c r="C8" s="21"/>
      <c r="D8" s="22">
        <v>157986</v>
      </c>
      <c r="E8" s="21" t="s">
        <v>52</v>
      </c>
      <c r="F8" s="23">
        <v>1.02050102100041e+18</v>
      </c>
      <c r="G8" s="24"/>
      <c r="H8" s="25"/>
      <c r="I8" s="24"/>
      <c r="J8" s="32"/>
      <c r="K8" s="70"/>
      <c r="L8" s="24"/>
      <c r="M8" s="66"/>
      <c r="N8" s="71"/>
      <c r="O8" s="8"/>
      <c r="P8" s="72" t="s">
        <v>53</v>
      </c>
      <c r="Q8" s="8">
        <v>587640</v>
      </c>
      <c r="R8" s="8"/>
      <c r="S8" s="100">
        <v>157986</v>
      </c>
      <c r="T8" s="70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19">
        <v>2</v>
      </c>
      <c r="B9" s="20">
        <v>43735</v>
      </c>
      <c r="C9" s="26"/>
      <c r="D9" s="27">
        <v>200000</v>
      </c>
      <c r="E9" s="28" t="s">
        <v>52</v>
      </c>
      <c r="F9" s="29">
        <v>1.02050102100041e+18</v>
      </c>
      <c r="G9" s="30"/>
      <c r="H9" s="25"/>
      <c r="I9" s="24"/>
      <c r="J9" s="32"/>
      <c r="K9" s="70"/>
      <c r="L9" s="24"/>
      <c r="M9" s="73"/>
      <c r="N9" s="71"/>
      <c r="O9" s="8"/>
      <c r="P9" s="72" t="s">
        <v>54</v>
      </c>
      <c r="Q9" s="8">
        <v>930000</v>
      </c>
      <c r="R9" s="8"/>
      <c r="S9" s="100">
        <v>200000</v>
      </c>
      <c r="T9" s="70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45" customHeight="1" spans="1:16384">
      <c r="A10" s="19">
        <v>3</v>
      </c>
      <c r="B10" s="31">
        <v>43746</v>
      </c>
      <c r="C10" s="26"/>
      <c r="D10" s="27">
        <v>200000</v>
      </c>
      <c r="E10" s="28" t="s">
        <v>52</v>
      </c>
      <c r="F10" s="29">
        <v>1.02050102100041e+18</v>
      </c>
      <c r="G10" s="30"/>
      <c r="H10" s="25"/>
      <c r="I10" s="24"/>
      <c r="J10" s="32"/>
      <c r="K10" s="70"/>
      <c r="L10" s="24"/>
      <c r="M10" s="66"/>
      <c r="N10" s="74"/>
      <c r="O10" s="75"/>
      <c r="P10" s="72" t="s">
        <v>54</v>
      </c>
      <c r="Q10" s="8">
        <v>930000</v>
      </c>
      <c r="R10" s="8"/>
      <c r="S10" s="100">
        <v>200000</v>
      </c>
      <c r="T10" s="7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43" customHeight="1" spans="1:16384">
      <c r="A11" s="19">
        <v>4</v>
      </c>
      <c r="B11" s="31">
        <v>43755</v>
      </c>
      <c r="C11" s="26"/>
      <c r="D11" s="27">
        <v>200000</v>
      </c>
      <c r="E11" s="28" t="s">
        <v>52</v>
      </c>
      <c r="F11" s="29">
        <v>1.02050102100041e+18</v>
      </c>
      <c r="G11" s="32"/>
      <c r="H11" s="25"/>
      <c r="I11" s="24"/>
      <c r="J11" s="32"/>
      <c r="K11" s="70"/>
      <c r="L11" s="24"/>
      <c r="M11" s="66"/>
      <c r="N11" s="74"/>
      <c r="O11" s="75"/>
      <c r="P11" s="72" t="s">
        <v>54</v>
      </c>
      <c r="Q11" s="8">
        <v>930000</v>
      </c>
      <c r="R11" s="8"/>
      <c r="S11" s="100">
        <v>200000</v>
      </c>
      <c r="T11" s="7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6" customHeight="1" spans="1:16384">
      <c r="A12" s="19">
        <v>5</v>
      </c>
      <c r="B12" s="31">
        <v>43759</v>
      </c>
      <c r="C12" s="26"/>
      <c r="D12" s="27">
        <v>115600</v>
      </c>
      <c r="E12" s="28" t="s">
        <v>52</v>
      </c>
      <c r="F12" s="29">
        <v>1.02050102100041e+18</v>
      </c>
      <c r="G12" s="32"/>
      <c r="H12" s="25"/>
      <c r="I12" s="24"/>
      <c r="J12" s="32"/>
      <c r="K12" s="70"/>
      <c r="L12" s="24"/>
      <c r="M12" s="66"/>
      <c r="N12" s="74"/>
      <c r="O12" s="75"/>
      <c r="P12" s="72" t="s">
        <v>55</v>
      </c>
      <c r="Q12" s="8">
        <v>504000</v>
      </c>
      <c r="R12" s="8"/>
      <c r="S12" s="100">
        <v>115600</v>
      </c>
      <c r="T12" s="7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7" customHeight="1" spans="1:16384">
      <c r="A13" s="19">
        <v>6</v>
      </c>
      <c r="B13" s="31">
        <v>43774</v>
      </c>
      <c r="C13" s="28"/>
      <c r="D13" s="27">
        <v>200000</v>
      </c>
      <c r="E13" s="28" t="s">
        <v>52</v>
      </c>
      <c r="F13" s="29">
        <v>1.02050102100041e+18</v>
      </c>
      <c r="G13" s="32"/>
      <c r="H13" s="25"/>
      <c r="I13" s="24"/>
      <c r="J13" s="32"/>
      <c r="K13" s="70"/>
      <c r="L13" s="24"/>
      <c r="M13" s="66"/>
      <c r="N13" s="76"/>
      <c r="O13" s="75"/>
      <c r="P13" s="72" t="s">
        <v>54</v>
      </c>
      <c r="Q13" s="8">
        <v>930000</v>
      </c>
      <c r="R13" s="8"/>
      <c r="S13" s="100">
        <v>200000</v>
      </c>
      <c r="T13" s="7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4" customHeight="1" spans="1:16384">
      <c r="A14" s="19">
        <v>7</v>
      </c>
      <c r="B14" s="33">
        <v>43787</v>
      </c>
      <c r="C14" s="28"/>
      <c r="D14" s="27">
        <v>200000</v>
      </c>
      <c r="E14" s="28" t="s">
        <v>52</v>
      </c>
      <c r="F14" s="34" t="s">
        <v>72</v>
      </c>
      <c r="G14" s="32"/>
      <c r="H14" s="25"/>
      <c r="I14" s="24"/>
      <c r="J14" s="32"/>
      <c r="K14" s="70"/>
      <c r="L14" s="24"/>
      <c r="M14" s="66"/>
      <c r="N14" s="71"/>
      <c r="O14" s="8"/>
      <c r="P14" s="77" t="s">
        <v>54</v>
      </c>
      <c r="Q14" s="8">
        <v>930000</v>
      </c>
      <c r="R14" s="8"/>
      <c r="S14" s="100">
        <v>200000</v>
      </c>
      <c r="T14" s="101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57" customHeight="1" spans="1:16384">
      <c r="A15" s="19">
        <v>8</v>
      </c>
      <c r="B15" s="35">
        <v>43790</v>
      </c>
      <c r="C15" s="24"/>
      <c r="D15" s="27">
        <v>16000</v>
      </c>
      <c r="E15" s="28" t="s">
        <v>52</v>
      </c>
      <c r="F15" s="34" t="s">
        <v>72</v>
      </c>
      <c r="G15" s="32"/>
      <c r="H15" s="25"/>
      <c r="I15" s="24"/>
      <c r="J15" s="32"/>
      <c r="K15" s="70"/>
      <c r="L15" s="24"/>
      <c r="M15" s="66"/>
      <c r="N15" s="71"/>
      <c r="O15" s="8"/>
      <c r="P15" s="72" t="s">
        <v>56</v>
      </c>
      <c r="Q15" s="8">
        <v>16000</v>
      </c>
      <c r="R15" s="102"/>
      <c r="S15" s="100">
        <v>16000</v>
      </c>
      <c r="T15" s="101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58" customHeight="1" spans="1:16384">
      <c r="A16" s="19">
        <v>9</v>
      </c>
      <c r="B16" s="35">
        <v>43797</v>
      </c>
      <c r="C16" s="36"/>
      <c r="D16" s="27">
        <v>7000</v>
      </c>
      <c r="E16" s="28" t="s">
        <v>52</v>
      </c>
      <c r="F16" s="34" t="s">
        <v>72</v>
      </c>
      <c r="G16" s="30"/>
      <c r="H16" s="37"/>
      <c r="I16" s="24"/>
      <c r="J16" s="24"/>
      <c r="K16" s="24"/>
      <c r="L16" s="24"/>
      <c r="M16" s="66"/>
      <c r="N16" s="24"/>
      <c r="O16" s="66"/>
      <c r="P16" s="77" t="s">
        <v>57</v>
      </c>
      <c r="Q16" s="8"/>
      <c r="R16" s="8"/>
      <c r="S16" s="103">
        <v>7000</v>
      </c>
      <c r="T16" s="101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48" customHeight="1" spans="1:16384">
      <c r="A17" s="19">
        <v>10</v>
      </c>
      <c r="B17" s="35">
        <v>43804</v>
      </c>
      <c r="C17" s="36"/>
      <c r="D17" s="27">
        <v>200000</v>
      </c>
      <c r="E17" s="28" t="s">
        <v>52</v>
      </c>
      <c r="F17" s="34" t="s">
        <v>72</v>
      </c>
      <c r="G17" s="38"/>
      <c r="H17" s="37"/>
      <c r="I17" s="24"/>
      <c r="J17" s="24"/>
      <c r="K17" s="24"/>
      <c r="L17" s="24"/>
      <c r="M17" s="66"/>
      <c r="N17" s="24"/>
      <c r="O17" s="66"/>
      <c r="P17" s="77" t="s">
        <v>54</v>
      </c>
      <c r="Q17" s="8">
        <v>1317000</v>
      </c>
      <c r="R17" s="8"/>
      <c r="S17" s="103">
        <v>200000</v>
      </c>
      <c r="T17" s="10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9" customHeight="1" spans="1:16384">
      <c r="A18" s="19">
        <v>11</v>
      </c>
      <c r="B18" s="35">
        <v>43812</v>
      </c>
      <c r="C18" s="27">
        <v>1470000</v>
      </c>
      <c r="D18" s="27"/>
      <c r="E18" s="28" t="s">
        <v>58</v>
      </c>
      <c r="F18" s="34">
        <v>175202745165</v>
      </c>
      <c r="G18" s="38"/>
      <c r="H18" s="39">
        <v>0.02</v>
      </c>
      <c r="I18" s="24">
        <f>C18*H18</f>
        <v>29400</v>
      </c>
      <c r="J18" s="24"/>
      <c r="K18" s="24">
        <v>13542</v>
      </c>
      <c r="L18" s="24">
        <v>17000</v>
      </c>
      <c r="M18" s="66" t="s">
        <v>59</v>
      </c>
      <c r="N18" s="24">
        <v>31863</v>
      </c>
      <c r="O18" s="66" t="s">
        <v>60</v>
      </c>
      <c r="P18" s="77"/>
      <c r="Q18" s="8"/>
      <c r="R18" s="8"/>
      <c r="S18" s="103"/>
      <c r="T18" s="101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4" customHeight="1" spans="1:16384">
      <c r="A19" s="19"/>
      <c r="B19" s="35"/>
      <c r="C19" s="27"/>
      <c r="D19" s="27">
        <v>-1377995</v>
      </c>
      <c r="E19" s="28"/>
      <c r="F19" s="34"/>
      <c r="G19" s="38"/>
      <c r="H19" s="39"/>
      <c r="I19" s="24"/>
      <c r="J19" s="24"/>
      <c r="K19" s="24"/>
      <c r="L19" s="24">
        <v>200</v>
      </c>
      <c r="M19" s="66" t="s">
        <v>61</v>
      </c>
      <c r="N19" s="24"/>
      <c r="O19" s="66"/>
      <c r="P19" s="77"/>
      <c r="Q19" s="8"/>
      <c r="R19" s="8"/>
      <c r="S19" s="103"/>
      <c r="T19" s="101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19"/>
      <c r="B20" s="35"/>
      <c r="C20" s="27"/>
      <c r="D20" s="41" t="s">
        <v>62</v>
      </c>
      <c r="E20" s="28"/>
      <c r="F20" s="34"/>
      <c r="G20" s="38"/>
      <c r="H20" s="39"/>
      <c r="I20" s="24"/>
      <c r="J20" s="24"/>
      <c r="K20" s="24"/>
      <c r="L20" s="24"/>
      <c r="M20" s="66"/>
      <c r="N20" s="24"/>
      <c r="O20" s="66"/>
      <c r="P20" s="77"/>
      <c r="Q20" s="8"/>
      <c r="R20" s="8"/>
      <c r="S20" s="103"/>
      <c r="T20" s="10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43" customHeight="1" spans="1:16384">
      <c r="A21" s="19">
        <v>12</v>
      </c>
      <c r="B21" s="35">
        <v>43965</v>
      </c>
      <c r="C21" s="27"/>
      <c r="D21" s="41">
        <v>400000</v>
      </c>
      <c r="E21" s="28" t="s">
        <v>52</v>
      </c>
      <c r="F21" s="34" t="s">
        <v>72</v>
      </c>
      <c r="G21" s="38"/>
      <c r="H21" s="39"/>
      <c r="I21" s="24"/>
      <c r="J21" s="24"/>
      <c r="K21" s="24"/>
      <c r="L21" s="24"/>
      <c r="M21" s="66" t="s">
        <v>73</v>
      </c>
      <c r="N21" s="24"/>
      <c r="O21" s="66"/>
      <c r="P21" s="77" t="s">
        <v>74</v>
      </c>
      <c r="Q21" s="8">
        <v>8839664.5</v>
      </c>
      <c r="R21" s="8">
        <v>1200000</v>
      </c>
      <c r="S21" s="103">
        <v>400000</v>
      </c>
      <c r="T21" s="10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45" customHeight="1" spans="1:16384">
      <c r="A22" s="19">
        <v>13</v>
      </c>
      <c r="B22" s="35">
        <v>43973</v>
      </c>
      <c r="C22" s="27">
        <v>1420000</v>
      </c>
      <c r="D22" s="41"/>
      <c r="E22" s="28" t="s">
        <v>58</v>
      </c>
      <c r="F22" s="34">
        <v>175202745165</v>
      </c>
      <c r="G22" s="38"/>
      <c r="H22" s="39">
        <v>0.02</v>
      </c>
      <c r="I22" s="24">
        <f>C22*H22</f>
        <v>28400</v>
      </c>
      <c r="J22" s="24"/>
      <c r="K22" s="24">
        <v>14139.49</v>
      </c>
      <c r="L22" s="24">
        <v>1200</v>
      </c>
      <c r="M22" s="66" t="s">
        <v>61</v>
      </c>
      <c r="N22" s="24"/>
      <c r="O22" s="66"/>
      <c r="P22" s="77" t="s">
        <v>54</v>
      </c>
      <c r="Q22" s="8">
        <v>1317000</v>
      </c>
      <c r="R22" s="8">
        <v>1368160</v>
      </c>
      <c r="S22" s="103">
        <v>168160</v>
      </c>
      <c r="T22" s="101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4" customHeight="1" spans="1:16384">
      <c r="A23" s="19"/>
      <c r="B23" s="35"/>
      <c r="C23" s="27"/>
      <c r="D23" s="41"/>
      <c r="E23" s="28"/>
      <c r="F23" s="34"/>
      <c r="G23" s="38"/>
      <c r="H23" s="39"/>
      <c r="I23" s="24"/>
      <c r="J23" s="24"/>
      <c r="K23" s="24"/>
      <c r="L23" s="24">
        <v>5000</v>
      </c>
      <c r="M23" s="66" t="s">
        <v>76</v>
      </c>
      <c r="N23" s="24"/>
      <c r="O23" s="66"/>
      <c r="P23" s="77" t="s">
        <v>74</v>
      </c>
      <c r="Q23" s="8">
        <v>8839664.5</v>
      </c>
      <c r="R23" s="8">
        <v>1200000</v>
      </c>
      <c r="S23" s="103">
        <v>800000</v>
      </c>
      <c r="T23" s="101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7" customHeight="1" spans="1:16384">
      <c r="A24" s="19">
        <v>14</v>
      </c>
      <c r="B24" s="35">
        <v>43977</v>
      </c>
      <c r="C24" s="27"/>
      <c r="D24" s="41"/>
      <c r="E24" s="28"/>
      <c r="F24" s="34"/>
      <c r="G24" s="38"/>
      <c r="H24" s="39"/>
      <c r="I24" s="24"/>
      <c r="J24" s="24"/>
      <c r="K24" s="24"/>
      <c r="L24" s="24">
        <v>100</v>
      </c>
      <c r="M24" s="66" t="s">
        <v>61</v>
      </c>
      <c r="N24" s="24">
        <v>-31863</v>
      </c>
      <c r="O24" s="66" t="s">
        <v>77</v>
      </c>
      <c r="P24" s="77" t="s">
        <v>78</v>
      </c>
      <c r="Q24" s="8">
        <v>3090105.28</v>
      </c>
      <c r="R24" s="8">
        <v>434863.51</v>
      </c>
      <c r="S24" s="103">
        <v>434863.51</v>
      </c>
      <c r="T24" s="101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43" customHeight="1" spans="1:16384">
      <c r="A25" s="19">
        <v>15</v>
      </c>
      <c r="B25" s="35">
        <v>43990</v>
      </c>
      <c r="C25" s="27"/>
      <c r="D25" s="41">
        <v>500000</v>
      </c>
      <c r="E25" s="28" t="s">
        <v>52</v>
      </c>
      <c r="F25" s="34" t="s">
        <v>72</v>
      </c>
      <c r="G25" s="38"/>
      <c r="H25" s="39"/>
      <c r="I25" s="24"/>
      <c r="J25" s="24"/>
      <c r="K25" s="24"/>
      <c r="L25" s="24"/>
      <c r="M25" s="66" t="s">
        <v>79</v>
      </c>
      <c r="N25" s="24"/>
      <c r="O25" s="66"/>
      <c r="P25" s="77" t="s">
        <v>80</v>
      </c>
      <c r="Q25" s="8">
        <v>1301960</v>
      </c>
      <c r="R25" s="8">
        <v>1301960</v>
      </c>
      <c r="S25" s="103">
        <v>500000</v>
      </c>
      <c r="T25" s="101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43" customHeight="1" spans="1:16384">
      <c r="A26" s="19">
        <v>16</v>
      </c>
      <c r="B26" s="35">
        <v>43992</v>
      </c>
      <c r="C26" s="27"/>
      <c r="D26" s="41">
        <v>700000</v>
      </c>
      <c r="E26" s="28" t="s">
        <v>52</v>
      </c>
      <c r="F26" s="34" t="s">
        <v>72</v>
      </c>
      <c r="G26" s="38"/>
      <c r="H26" s="39"/>
      <c r="I26" s="24"/>
      <c r="J26" s="24"/>
      <c r="K26" s="24"/>
      <c r="L26" s="24"/>
      <c r="M26" s="66" t="s">
        <v>79</v>
      </c>
      <c r="N26" s="24"/>
      <c r="O26" s="66"/>
      <c r="P26" s="77" t="s">
        <v>80</v>
      </c>
      <c r="Q26" s="8">
        <v>1301960</v>
      </c>
      <c r="R26" s="8">
        <v>1301960</v>
      </c>
      <c r="S26" s="103">
        <v>700000</v>
      </c>
      <c r="T26" s="101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3" customHeight="1" spans="1:16384">
      <c r="A27" s="19">
        <v>17</v>
      </c>
      <c r="B27" s="35">
        <v>43994</v>
      </c>
      <c r="C27" s="27">
        <v>2230000</v>
      </c>
      <c r="D27" s="41"/>
      <c r="E27" s="28" t="s">
        <v>83</v>
      </c>
      <c r="F27" s="34" t="s">
        <v>84</v>
      </c>
      <c r="G27" s="38"/>
      <c r="H27" s="39">
        <v>0.02</v>
      </c>
      <c r="I27" s="24">
        <f>C27*H27</f>
        <v>44600</v>
      </c>
      <c r="J27" s="24"/>
      <c r="K27" s="24">
        <v>22300</v>
      </c>
      <c r="L27" s="24">
        <v>400</v>
      </c>
      <c r="M27" s="66" t="s">
        <v>61</v>
      </c>
      <c r="N27" s="24"/>
      <c r="O27" s="66"/>
      <c r="P27" s="77" t="s">
        <v>80</v>
      </c>
      <c r="Q27" s="8">
        <v>1301960</v>
      </c>
      <c r="R27" s="8">
        <v>1301960</v>
      </c>
      <c r="S27" s="103">
        <v>101960</v>
      </c>
      <c r="T27" s="101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3" customHeight="1" spans="1:16384">
      <c r="A28" s="19"/>
      <c r="B28" s="35"/>
      <c r="C28" s="27"/>
      <c r="D28" s="41">
        <v>-510740</v>
      </c>
      <c r="E28" s="42" t="s">
        <v>85</v>
      </c>
      <c r="F28" s="29" t="s">
        <v>86</v>
      </c>
      <c r="G28" s="38"/>
      <c r="H28" s="39"/>
      <c r="I28" s="24"/>
      <c r="J28" s="24"/>
      <c r="K28" s="24"/>
      <c r="L28" s="24"/>
      <c r="M28" s="66"/>
      <c r="N28" s="24"/>
      <c r="O28" s="66"/>
      <c r="P28" s="77" t="s">
        <v>78</v>
      </c>
      <c r="Q28" s="8">
        <v>3090105.28</v>
      </c>
      <c r="R28" s="8"/>
      <c r="S28" s="103">
        <v>550000</v>
      </c>
      <c r="T28" s="101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45" customHeight="1" spans="1:16384">
      <c r="A29" s="19"/>
      <c r="B29" s="35"/>
      <c r="C29" s="27"/>
      <c r="D29" s="41"/>
      <c r="E29" s="28"/>
      <c r="F29" s="34"/>
      <c r="G29" s="38"/>
      <c r="H29" s="39"/>
      <c r="I29" s="24"/>
      <c r="J29" s="24"/>
      <c r="K29" s="24"/>
      <c r="L29" s="24"/>
      <c r="M29" s="66"/>
      <c r="N29" s="24"/>
      <c r="O29" s="66"/>
      <c r="P29" s="77" t="s">
        <v>74</v>
      </c>
      <c r="Q29" s="8">
        <v>8839664.5</v>
      </c>
      <c r="R29" s="8">
        <v>3000000</v>
      </c>
      <c r="S29" s="103">
        <v>1000000</v>
      </c>
      <c r="T29" s="101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45" customHeight="1" spans="1:16384">
      <c r="A30" s="19">
        <v>18</v>
      </c>
      <c r="B30" s="35">
        <v>44011</v>
      </c>
      <c r="C30" s="27">
        <v>3040000</v>
      </c>
      <c r="D30" s="41"/>
      <c r="E30" s="28" t="s">
        <v>83</v>
      </c>
      <c r="F30" s="34" t="s">
        <v>84</v>
      </c>
      <c r="G30" s="38"/>
      <c r="H30" s="39">
        <v>0.02</v>
      </c>
      <c r="I30" s="24">
        <f>C30*H30</f>
        <v>60800</v>
      </c>
      <c r="J30" s="24"/>
      <c r="K30" s="24">
        <v>30400</v>
      </c>
      <c r="L30" s="24">
        <v>350</v>
      </c>
      <c r="M30" s="66" t="s">
        <v>61</v>
      </c>
      <c r="N30" s="24"/>
      <c r="O30" s="66"/>
      <c r="P30" s="77" t="s">
        <v>74</v>
      </c>
      <c r="Q30" s="8">
        <v>8839664.5</v>
      </c>
      <c r="R30" s="8">
        <v>4200000</v>
      </c>
      <c r="S30" s="103">
        <v>1000000</v>
      </c>
      <c r="T30" s="101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45" customHeight="1" spans="1:16384">
      <c r="A31" s="19"/>
      <c r="B31" s="35"/>
      <c r="C31" s="27"/>
      <c r="D31" s="41"/>
      <c r="E31" s="28"/>
      <c r="F31" s="34"/>
      <c r="G31" s="38"/>
      <c r="H31" s="39"/>
      <c r="I31" s="24"/>
      <c r="J31" s="24"/>
      <c r="K31" s="24"/>
      <c r="L31" s="24"/>
      <c r="M31" s="66"/>
      <c r="N31" s="24"/>
      <c r="O31" s="66"/>
      <c r="P31" s="77" t="s">
        <v>78</v>
      </c>
      <c r="Q31" s="8">
        <v>3090105.28</v>
      </c>
      <c r="R31" s="8"/>
      <c r="S31" s="103">
        <v>884360</v>
      </c>
      <c r="T31" s="10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43" customHeight="1" spans="1:16384">
      <c r="A32" s="19"/>
      <c r="B32" s="35"/>
      <c r="C32" s="27"/>
      <c r="D32" s="41"/>
      <c r="E32" s="28"/>
      <c r="F32" s="34"/>
      <c r="G32" s="38"/>
      <c r="H32" s="39"/>
      <c r="I32" s="24"/>
      <c r="J32" s="24"/>
      <c r="K32" s="24"/>
      <c r="L32" s="24"/>
      <c r="M32" s="66"/>
      <c r="N32" s="24"/>
      <c r="O32" s="66"/>
      <c r="P32" s="77" t="s">
        <v>53</v>
      </c>
      <c r="Q32" s="8">
        <v>587640</v>
      </c>
      <c r="R32" s="8"/>
      <c r="S32" s="103">
        <v>64090</v>
      </c>
      <c r="T32" s="101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43" customHeight="1" spans="1:16384">
      <c r="A33" s="19">
        <v>19</v>
      </c>
      <c r="B33" s="35">
        <v>44014</v>
      </c>
      <c r="C33" s="27"/>
      <c r="D33" s="41"/>
      <c r="E33" s="28"/>
      <c r="F33" s="34"/>
      <c r="G33" s="38"/>
      <c r="H33" s="39"/>
      <c r="I33" s="24"/>
      <c r="J33" s="24"/>
      <c r="K33" s="24"/>
      <c r="L33" s="24"/>
      <c r="M33" s="66" t="s">
        <v>89</v>
      </c>
      <c r="N33" s="24"/>
      <c r="O33" s="66"/>
      <c r="P33" s="77" t="s">
        <v>74</v>
      </c>
      <c r="Q33" s="8">
        <v>8839664.5</v>
      </c>
      <c r="R33" s="8">
        <v>4200000</v>
      </c>
      <c r="S33" s="103">
        <v>1000000</v>
      </c>
      <c r="T33" s="101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43" customHeight="1" spans="1:16384">
      <c r="A34" s="19">
        <v>20</v>
      </c>
      <c r="B34" s="35">
        <v>44047</v>
      </c>
      <c r="C34" s="27"/>
      <c r="D34" s="41">
        <v>500000</v>
      </c>
      <c r="E34" s="28"/>
      <c r="F34" s="34"/>
      <c r="G34" s="38"/>
      <c r="H34" s="39"/>
      <c r="I34" s="24"/>
      <c r="J34" s="24"/>
      <c r="K34" s="24"/>
      <c r="L34" s="24"/>
      <c r="M34" s="66" t="s">
        <v>91</v>
      </c>
      <c r="N34" s="24"/>
      <c r="O34" s="66"/>
      <c r="P34" s="77" t="s">
        <v>74</v>
      </c>
      <c r="Q34" s="8">
        <v>8839664.5</v>
      </c>
      <c r="R34" s="8">
        <v>4200000</v>
      </c>
      <c r="S34" s="103">
        <v>500000</v>
      </c>
      <c r="T34" s="101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43" customHeight="1" spans="1:16384">
      <c r="A35" s="51">
        <v>21</v>
      </c>
      <c r="B35" s="44">
        <v>44056</v>
      </c>
      <c r="C35" s="45"/>
      <c r="D35" s="46">
        <v>100000</v>
      </c>
      <c r="E35" s="47"/>
      <c r="F35" s="48"/>
      <c r="G35" s="49"/>
      <c r="H35" s="50"/>
      <c r="I35" s="80"/>
      <c r="J35" s="80"/>
      <c r="K35" s="80"/>
      <c r="L35" s="80"/>
      <c r="M35" s="81" t="s">
        <v>92</v>
      </c>
      <c r="N35" s="80"/>
      <c r="O35" s="81"/>
      <c r="P35" s="82" t="s">
        <v>93</v>
      </c>
      <c r="Q35" s="102"/>
      <c r="R35" s="102"/>
      <c r="S35" s="104">
        <v>100000</v>
      </c>
      <c r="T35" s="101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43" customHeight="1" spans="1:16384">
      <c r="A36" s="51"/>
      <c r="B36" s="44"/>
      <c r="C36" s="45"/>
      <c r="D36" s="46"/>
      <c r="E36" s="47"/>
      <c r="F36" s="48"/>
      <c r="G36" s="49"/>
      <c r="H36" s="50"/>
      <c r="I36" s="80"/>
      <c r="J36" s="80"/>
      <c r="K36" s="80"/>
      <c r="L36" s="80"/>
      <c r="M36" s="81"/>
      <c r="N36" s="80"/>
      <c r="O36" s="81"/>
      <c r="P36" s="82"/>
      <c r="Q36" s="102"/>
      <c r="R36" s="102"/>
      <c r="S36" s="104"/>
      <c r="T36" s="101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43" customHeight="1" spans="1:16384">
      <c r="A37" s="51"/>
      <c r="B37" s="44"/>
      <c r="C37" s="45"/>
      <c r="D37" s="46"/>
      <c r="E37" s="47"/>
      <c r="F37" s="48"/>
      <c r="G37" s="49"/>
      <c r="H37" s="50"/>
      <c r="I37" s="80"/>
      <c r="J37" s="80"/>
      <c r="K37" s="80"/>
      <c r="L37" s="80"/>
      <c r="M37" s="81"/>
      <c r="N37" s="80"/>
      <c r="O37" s="81"/>
      <c r="P37" s="82"/>
      <c r="Q37" s="102"/>
      <c r="R37" s="102"/>
      <c r="S37" s="104"/>
      <c r="T37" s="101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43" customHeight="1" spans="1:16384">
      <c r="A38" s="51"/>
      <c r="B38" s="44"/>
      <c r="C38" s="45"/>
      <c r="D38" s="46"/>
      <c r="E38" s="47"/>
      <c r="F38" s="48"/>
      <c r="G38" s="49"/>
      <c r="H38" s="50"/>
      <c r="I38" s="80"/>
      <c r="J38" s="80"/>
      <c r="K38" s="80"/>
      <c r="L38" s="80"/>
      <c r="M38" s="81"/>
      <c r="N38" s="80"/>
      <c r="O38" s="81"/>
      <c r="P38" s="82"/>
      <c r="Q38" s="102"/>
      <c r="R38" s="102"/>
      <c r="S38" s="104"/>
      <c r="T38" s="101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43" customHeight="1" spans="1:16384">
      <c r="A39" s="51"/>
      <c r="B39" s="44"/>
      <c r="C39" s="45"/>
      <c r="D39" s="46"/>
      <c r="E39" s="47"/>
      <c r="F39" s="48"/>
      <c r="G39" s="49"/>
      <c r="H39" s="50"/>
      <c r="I39" s="80"/>
      <c r="J39" s="80"/>
      <c r="K39" s="80"/>
      <c r="L39" s="80"/>
      <c r="M39" s="81"/>
      <c r="N39" s="80"/>
      <c r="O39" s="81"/>
      <c r="P39" s="82"/>
      <c r="Q39" s="102"/>
      <c r="R39" s="102"/>
      <c r="S39" s="104"/>
      <c r="T39" s="101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ht="30" customHeight="1" spans="1:16384">
      <c r="A40" s="5" t="s">
        <v>63</v>
      </c>
      <c r="B40" s="5"/>
      <c r="C40" s="55">
        <f>SUM(C8:C34)</f>
        <v>8160000</v>
      </c>
      <c r="D40" s="56">
        <f>SUM(D8:D34)</f>
        <v>1707851</v>
      </c>
      <c r="E40" s="57"/>
      <c r="F40" s="57"/>
      <c r="G40" s="57"/>
      <c r="H40" s="55" t="s">
        <v>64</v>
      </c>
      <c r="I40" s="71">
        <f t="shared" ref="I40:L40" si="0">SUM(I8:I33)</f>
        <v>163200</v>
      </c>
      <c r="J40" s="57"/>
      <c r="K40" s="71">
        <f t="shared" si="0"/>
        <v>80381.49</v>
      </c>
      <c r="L40" s="71">
        <f t="shared" si="0"/>
        <v>24250</v>
      </c>
      <c r="M40" s="55" t="s">
        <v>64</v>
      </c>
      <c r="N40" s="71">
        <f>SUM(N8:N33)</f>
        <v>0</v>
      </c>
      <c r="O40" s="55" t="s">
        <v>64</v>
      </c>
      <c r="P40" s="55" t="s">
        <v>64</v>
      </c>
      <c r="Q40" s="55"/>
      <c r="R40" s="55"/>
      <c r="S40" s="71">
        <f>SUM(S8:S34)</f>
        <v>9600019.51</v>
      </c>
      <c r="T40" s="105">
        <f>D40+C40-S40-I40-K40-L40-N40</f>
        <v>2.3283064365387e-10</v>
      </c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ht="30" customHeight="1" spans="1:16384">
      <c r="A41" s="58" t="s">
        <v>65</v>
      </c>
      <c r="B41" s="58"/>
      <c r="C41" s="58" t="s">
        <v>66</v>
      </c>
      <c r="D41" s="58"/>
      <c r="E41" s="58"/>
      <c r="F41" s="59">
        <f>N41-F42</f>
        <v>100000</v>
      </c>
      <c r="G41" s="60"/>
      <c r="H41" s="61" t="s">
        <v>67</v>
      </c>
      <c r="I41" s="83"/>
      <c r="J41" s="83"/>
      <c r="K41" s="83"/>
      <c r="L41" s="84"/>
      <c r="M41" s="58" t="s">
        <v>68</v>
      </c>
      <c r="N41" s="85">
        <v>100000</v>
      </c>
      <c r="O41" s="86"/>
      <c r="P41" s="86"/>
      <c r="Q41" s="86"/>
      <c r="R41" s="86"/>
      <c r="S41" s="86"/>
      <c r="T41" s="106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ht="30" customHeight="1" spans="1:16384">
      <c r="A42" s="58"/>
      <c r="B42" s="58"/>
      <c r="C42" s="58" t="s">
        <v>69</v>
      </c>
      <c r="D42" s="58"/>
      <c r="E42" s="58"/>
      <c r="F42" s="59">
        <v>0</v>
      </c>
      <c r="G42" s="60"/>
      <c r="H42" s="62"/>
      <c r="I42" s="87"/>
      <c r="J42" s="87"/>
      <c r="K42" s="87"/>
      <c r="L42" s="88"/>
      <c r="M42" s="58" t="s">
        <v>70</v>
      </c>
      <c r="N42" s="112" t="s">
        <v>94</v>
      </c>
      <c r="O42" s="113"/>
      <c r="P42" s="113"/>
      <c r="Q42" s="113"/>
      <c r="R42" s="113"/>
      <c r="S42" s="113"/>
      <c r="T42" s="114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2"/>
      <c r="E43" s="3"/>
      <c r="F43" s="3"/>
      <c r="G43" s="3"/>
      <c r="I43" s="3"/>
      <c r="J43" s="3"/>
      <c r="L43" s="3"/>
      <c r="S43" s="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2"/>
      <c r="E44" s="3"/>
      <c r="F44" s="3"/>
      <c r="G44" s="3"/>
      <c r="I44" s="3"/>
      <c r="J44" s="3"/>
      <c r="L44" s="3"/>
      <c r="S44" s="3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2"/>
      <c r="E45" s="3"/>
      <c r="F45" s="3"/>
      <c r="G45" s="3"/>
      <c r="I45" s="3"/>
      <c r="J45" s="3"/>
      <c r="L45" s="3"/>
      <c r="S45" s="3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2"/>
      <c r="E46" s="3"/>
      <c r="F46" s="3"/>
      <c r="G46" s="3"/>
      <c r="I46" s="3"/>
      <c r="J46" s="3"/>
      <c r="L46" s="3"/>
      <c r="S46" s="3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2"/>
      <c r="E47" s="3"/>
      <c r="F47" s="3"/>
      <c r="G47" s="3"/>
      <c r="I47" s="3"/>
      <c r="J47" s="3"/>
      <c r="L47" s="3"/>
      <c r="S47" s="3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108"/>
      <c r="E48" s="3"/>
      <c r="F48" s="3"/>
      <c r="G48" s="3"/>
      <c r="I48" s="3"/>
      <c r="J48" s="3"/>
      <c r="L48" s="3"/>
      <c r="S48" s="3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40:B40"/>
    <mergeCell ref="C41:E41"/>
    <mergeCell ref="F41:G41"/>
    <mergeCell ref="N41:T41"/>
    <mergeCell ref="C42:E42"/>
    <mergeCell ref="F42:G42"/>
    <mergeCell ref="N42:T42"/>
    <mergeCell ref="A5:A7"/>
    <mergeCell ref="S5:S7"/>
    <mergeCell ref="T5:T7"/>
    <mergeCell ref="A41:B42"/>
    <mergeCell ref="H41:L4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第1次</vt:lpstr>
      <vt:lpstr>第一次-1</vt:lpstr>
      <vt:lpstr>第二次</vt:lpstr>
      <vt:lpstr>2-1</vt:lpstr>
      <vt:lpstr>第三次</vt:lpstr>
      <vt:lpstr>第四次</vt:lpstr>
      <vt:lpstr>4-2</vt:lpstr>
      <vt:lpstr>4-3</vt:lpstr>
      <vt:lpstr>4-4</vt:lpstr>
      <vt:lpstr>第五次</vt:lpstr>
      <vt:lpstr>5-2</vt:lpstr>
      <vt:lpstr>5-3</vt:lpstr>
      <vt:lpstr>第六次</vt:lpstr>
      <vt:lpstr>6-2</vt:lpstr>
      <vt:lpstr>第七次</vt:lpstr>
      <vt:lpstr>第八次</vt:lpstr>
      <vt:lpstr>8-2</vt:lpstr>
      <vt:lpstr>9-1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朱大金</cp:lastModifiedBy>
  <dcterms:created xsi:type="dcterms:W3CDTF">2017-01-11T04:48:00Z</dcterms:created>
  <dcterms:modified xsi:type="dcterms:W3CDTF">2023-01-31T02:27:21Z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C9995DF1A17E49D9A233BC8C14751C75</vt:lpwstr>
  </property>
</Properties>
</file>