
<file path=[Content_Types].xml><?xml version="1.0" encoding="utf-8"?>
<Types xmlns="http://schemas.openxmlformats.org/package/2006/content-types"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 activeTab="9"/>
  </bookViews>
  <sheets>
    <sheet name="以往" sheetId="2" r:id="rId1"/>
    <sheet name="2-1" sheetId="1" r:id="rId2"/>
    <sheet name="第3次" sheetId="3" r:id="rId3"/>
    <sheet name="第4次" sheetId="4" r:id="rId4"/>
    <sheet name="第5次" sheetId="5" r:id="rId5"/>
    <sheet name="5-2" sheetId="6" r:id="rId6"/>
    <sheet name="5-3" sheetId="7" r:id="rId7"/>
    <sheet name="5-4" sheetId="8" r:id="rId8"/>
    <sheet name="第六次" sheetId="9" r:id="rId9"/>
    <sheet name="7-1" sheetId="10" r:id="rId10"/>
  </sheets>
  <calcPr calcId="144525"/>
</workbook>
</file>

<file path=xl/sharedStrings.xml><?xml version="1.0" encoding="utf-8"?>
<sst xmlns="http://schemas.openxmlformats.org/spreadsheetml/2006/main" count="1123" uniqueCount="143">
  <si>
    <t xml:space="preserve">工程款支付证书 </t>
  </si>
  <si>
    <t>工程名称</t>
  </si>
  <si>
    <t>2019年界首市农村公路扩面延伸（组组通）工程施工（7标段）</t>
  </si>
  <si>
    <t>ERP编号</t>
  </si>
  <si>
    <t>档案编号</t>
  </si>
  <si>
    <t>CD2019-005</t>
  </si>
  <si>
    <t>合同金额</t>
  </si>
  <si>
    <t>中标  日期</t>
  </si>
  <si>
    <t>2019.2.1</t>
  </si>
  <si>
    <t>已供工程  资料</t>
  </si>
  <si>
    <t>中标通知书、施工合同、协同辅助施工合同、协同辅助施工补充协议</t>
  </si>
  <si>
    <t>庐江</t>
  </si>
  <si>
    <t>责任   单位</t>
  </si>
  <si>
    <t>十号大区</t>
  </si>
  <si>
    <t>决算金额</t>
  </si>
  <si>
    <t>竣工  日期</t>
  </si>
  <si>
    <t>智能章2019.3.22领用，租金已交三个月3000元，6.22到期</t>
  </si>
  <si>
    <t xml:space="preserve">合肥 </t>
  </si>
  <si>
    <t>责任人</t>
  </si>
  <si>
    <t>谢玉峰15209833030</t>
  </si>
  <si>
    <t>序号</t>
  </si>
  <si>
    <t>工程款到账</t>
  </si>
  <si>
    <t>开票情况</t>
  </si>
  <si>
    <t>管理费</t>
  </si>
  <si>
    <t>代缴税金</t>
  </si>
  <si>
    <t>其他扣款</t>
  </si>
  <si>
    <t>预留款</t>
  </si>
  <si>
    <t>实际支付</t>
  </si>
  <si>
    <t>日期</t>
  </si>
  <si>
    <t>账户</t>
  </si>
  <si>
    <t>金额</t>
  </si>
  <si>
    <t>比例</t>
  </si>
  <si>
    <t>备注</t>
  </si>
  <si>
    <t>户名</t>
  </si>
  <si>
    <t>专</t>
  </si>
  <si>
    <t>材料</t>
  </si>
  <si>
    <t>履约保证金</t>
  </si>
  <si>
    <t>建造师占用费1500/月，截止到今天共四个月，6000元。2019.5.7外经证办理500元。</t>
  </si>
  <si>
    <t>5-29材料</t>
  </si>
  <si>
    <t>农民工工资保障金</t>
  </si>
  <si>
    <t>中</t>
  </si>
  <si>
    <t>暂扣</t>
  </si>
  <si>
    <t>退丁军召</t>
  </si>
  <si>
    <t>本次结算   支付明细</t>
  </si>
  <si>
    <t>退一部分上次暂扣的</t>
  </si>
  <si>
    <t>暂扣企税</t>
  </si>
  <si>
    <t>退</t>
  </si>
  <si>
    <t>合计</t>
  </si>
  <si>
    <t>-</t>
  </si>
  <si>
    <t>应支付金额</t>
  </si>
  <si>
    <t>实际支付金额</t>
  </si>
  <si>
    <t>小写</t>
  </si>
  <si>
    <t>已支付金额</t>
  </si>
  <si>
    <t>大写</t>
  </si>
  <si>
    <t>申请部门
意见</t>
  </si>
  <si>
    <t>制表：朱敏</t>
  </si>
  <si>
    <t>项目管理
意见</t>
  </si>
  <si>
    <t>施总、朱总已同意支付（附表背面截图）。</t>
  </si>
  <si>
    <t>财务初审
意见</t>
  </si>
  <si>
    <t>财务审核
意见</t>
  </si>
  <si>
    <t>质安初审
意见</t>
  </si>
  <si>
    <t>质安稽查
意见</t>
  </si>
  <si>
    <t>总经理审批</t>
  </si>
  <si>
    <t>董事长审批</t>
  </si>
  <si>
    <t>建设单位</t>
  </si>
  <si>
    <t>中标时间</t>
  </si>
  <si>
    <t>已提供工程资料</t>
  </si>
  <si>
    <t>保存地址</t>
  </si>
  <si>
    <t>责任单位</t>
  </si>
  <si>
    <t>十号大区安徽省</t>
  </si>
  <si>
    <t>决算时间</t>
  </si>
  <si>
    <t>项目部印章</t>
  </si>
  <si>
    <t>施工人</t>
  </si>
  <si>
    <t>区域责任人</t>
  </si>
  <si>
    <t>施迎东</t>
  </si>
  <si>
    <t>省办负责人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</si>
  <si>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</si>
  <si>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</si>
  <si>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</si>
  <si>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</si>
  <si>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</si>
  <si>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</si>
  <si>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</si>
  <si>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</si>
  <si>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</si>
  <si>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</si>
  <si>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成本票</t>
  </si>
  <si>
    <t>工程款金额</t>
  </si>
  <si>
    <t>周转金金额</t>
  </si>
  <si>
    <t>到款银行</t>
  </si>
  <si>
    <t>到款账户</t>
  </si>
  <si>
    <t>完成进度</t>
  </si>
  <si>
    <t>供货单位</t>
  </si>
  <si>
    <t>合同额</t>
  </si>
  <si>
    <t>成本票额</t>
  </si>
  <si>
    <t>专户</t>
  </si>
  <si>
    <t>中行</t>
  </si>
  <si>
    <t>徽行太湖路支行</t>
  </si>
  <si>
    <t>1020501021000416507</t>
  </si>
  <si>
    <t>亚太财产保险有限公司安徽分公司
开户行：中国建设银行合肥蒙城路支行
账号：34001464508053002167</t>
  </si>
  <si>
    <t>本次结算、支付明细</t>
  </si>
  <si>
    <t>本次支付金额</t>
  </si>
  <si>
    <t>叁万贰仟伍佰肆拾元</t>
  </si>
  <si>
    <t>蒙城县元春木业有限公司</t>
  </si>
  <si>
    <t>界首市富恒建材销售有限公司</t>
  </si>
  <si>
    <t>界首市顺亚建材销售有限公司</t>
  </si>
  <si>
    <t>手续费</t>
  </si>
  <si>
    <t>阜阳市益德水泥有限公司</t>
  </si>
  <si>
    <t>江西刘周贸易有限公司</t>
  </si>
  <si>
    <t>扣除剩余管理费</t>
  </si>
  <si>
    <t>建造师占用费1500/月，6-9共四个月，6000元。</t>
  </si>
  <si>
    <t>退上次暂扣的</t>
  </si>
  <si>
    <t>界首市顺亚建材销售有限公司
开户行：建行界首支行
账号：34050171190800001283</t>
  </si>
  <si>
    <t>界首市聚源建筑工程有限公司
开户行：中行界首解放路支行
账号：182751343921</t>
  </si>
  <si>
    <t>壹佰贰拾肆万肆仟叁佰贰拾柒元整</t>
  </si>
  <si>
    <t>已收齐</t>
  </si>
  <si>
    <t>建造师暂用费1500/月，10-11月，3000元</t>
  </si>
  <si>
    <t>界首市顺枫建筑工程有限公司-生石灰款
开户行：安徽界首农村商业银行股份有限公司
账号：20000495027410300000075</t>
  </si>
  <si>
    <t>肆拾万元整</t>
  </si>
  <si>
    <t>建行专户</t>
  </si>
  <si>
    <t>34050171190800001526</t>
  </si>
  <si>
    <t>暂扣共管账户</t>
  </si>
  <si>
    <t>付业主质保金</t>
  </si>
  <si>
    <t>贰拾玖万捌仟肆佰肆拾柒元整</t>
  </si>
  <si>
    <t>中标通知书、施工合同、协同辅助施工合同、协同辅助施工补充协议、竣工复印件、审计复印件</t>
  </si>
  <si>
    <t>2019.12.4外经证办理，印章费用7000元。</t>
  </si>
  <si>
    <t>转入基本账户</t>
  </si>
  <si>
    <t>界首市聚源建筑工程有限公司-劳务
开户行：中行界首解放路支行
账号：182751343921</t>
  </si>
  <si>
    <t>转账费</t>
  </si>
  <si>
    <t>壹佰肆拾陆万捌仟伍佰伍拾玖元整</t>
  </si>
  <si>
    <t>利息</t>
  </si>
  <si>
    <t>（履约保证金）</t>
  </si>
  <si>
    <t>界首市光武镇路峰机械租赁部-机械租赁
开户行：建行界首支行
账号：3405 0171 1908 0000 0950</t>
  </si>
  <si>
    <t>壹佰零贰万玖仟零伍拾叁元伍角陆分</t>
  </si>
  <si>
    <t>已扣完</t>
  </si>
  <si>
    <t>银行利息手续费</t>
  </si>
  <si>
    <t>壹拾玖万贰仟柒佰肆拾伍元柒角捌分</t>
  </si>
  <si>
    <t>3405 0171 1908 0000 1526</t>
  </si>
  <si>
    <t>界首市顺亚建材销售有限公司-沙子
开户行：建行界首支行
账号：34050171190800001283</t>
  </si>
  <si>
    <t>壹拾捌万玖仟捌佰伍拾元整</t>
  </si>
  <si>
    <t>智能章2019.3.22领用，已结清费用，2020.1.20已核销</t>
  </si>
  <si>
    <t>1752 5719 0682</t>
  </si>
  <si>
    <t>谢玉峰-退税</t>
  </si>
</sst>
</file>

<file path=xl/styles.xml><?xml version="1.0" encoding="utf-8"?>
<styleSheet xmlns="http://schemas.openxmlformats.org/spreadsheetml/2006/main">
  <numFmts count="16">
    <numFmt numFmtId="176" formatCode="yy/m/d;@"/>
    <numFmt numFmtId="41" formatCode="_ * #,##0_ ;_ * \-#,##0_ ;_ * &quot;-&quot;_ ;_ @_ "/>
    <numFmt numFmtId="177" formatCode="#,##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yyyy&quot;年&quot;m&quot;月&quot;d&quot;日&quot;;@"/>
    <numFmt numFmtId="179" formatCode="0.00_ "/>
    <numFmt numFmtId="180" formatCode="0.0%"/>
    <numFmt numFmtId="181" formatCode="0_ "/>
    <numFmt numFmtId="182" formatCode="0.00_);[Red]\(0.00\)"/>
    <numFmt numFmtId="183" formatCode="#,##0.0000_ "/>
    <numFmt numFmtId="184" formatCode="#,##0_ "/>
    <numFmt numFmtId="185" formatCode="yyyy/m/d;@"/>
    <numFmt numFmtId="186" formatCode="yy/m/d"/>
    <numFmt numFmtId="187" formatCode="m/d;@"/>
  </numFmts>
  <fonts count="43">
    <font>
      <sz val="11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sz val="10"/>
      <name val="宋体"/>
      <charset val="134"/>
    </font>
    <font>
      <sz val="9"/>
      <color rgb="FFFF0000"/>
      <name val="宋体"/>
      <charset val="134"/>
    </font>
    <font>
      <sz val="11"/>
      <color rgb="FFFF0000"/>
      <name val="宋体"/>
      <charset val="134"/>
    </font>
    <font>
      <sz val="10"/>
      <color rgb="FFFF000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9"/>
      <color theme="1"/>
      <name val="宋体"/>
      <charset val="134"/>
      <scheme val="minor"/>
    </font>
    <font>
      <sz val="8"/>
      <color rgb="FFFF0000"/>
      <name val="宋体"/>
      <charset val="134"/>
    </font>
    <font>
      <sz val="9"/>
      <color theme="1"/>
      <name val="宋体"/>
      <charset val="134"/>
    </font>
    <font>
      <b/>
      <sz val="14"/>
      <name val="宋体"/>
      <charset val="134"/>
    </font>
    <font>
      <sz val="9"/>
      <name val="Arial"/>
      <charset val="134"/>
    </font>
    <font>
      <sz val="11"/>
      <color theme="1"/>
      <name val="宋体"/>
      <charset val="134"/>
      <scheme val="minor"/>
    </font>
    <font>
      <b/>
      <sz val="16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81536301767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42" fontId="20" fillId="0" borderId="0" applyFont="0" applyFill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1" fillId="18" borderId="14" applyNumberFormat="0" applyAlignment="0" applyProtection="0">
      <alignment vertical="center"/>
    </xf>
    <xf numFmtId="44" fontId="5" fillId="0" borderId="0">
      <protection locked="0"/>
    </xf>
    <xf numFmtId="41" fontId="20" fillId="0" borderId="0" applyFont="0" applyFill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19" borderId="17" applyNumberFormat="0" applyFont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5" fillId="0" borderId="0">
      <protection locked="0"/>
    </xf>
    <xf numFmtId="0" fontId="24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40" fillId="30" borderId="19" applyNumberFormat="0" applyAlignment="0" applyProtection="0">
      <alignment vertical="center"/>
    </xf>
    <xf numFmtId="0" fontId="42" fillId="30" borderId="14" applyNumberFormat="0" applyAlignment="0" applyProtection="0">
      <alignment vertical="center"/>
    </xf>
    <xf numFmtId="0" fontId="41" fillId="33" borderId="20" applyNumberFormat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9" fillId="0" borderId="0">
      <protection locked="0"/>
    </xf>
  </cellStyleXfs>
  <cellXfs count="226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2" fillId="2" borderId="1" xfId="50" applyFont="1" applyFill="1" applyBorder="1" applyAlignment="1" applyProtection="1">
      <alignment horizontal="center" vertical="center"/>
    </xf>
    <xf numFmtId="0" fontId="3" fillId="2" borderId="2" xfId="50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shrinkToFit="1"/>
    </xf>
    <xf numFmtId="0" fontId="4" fillId="2" borderId="3" xfId="50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center" vertical="center" wrapText="1"/>
    </xf>
    <xf numFmtId="178" fontId="3" fillId="2" borderId="4" xfId="50" applyNumberFormat="1" applyFont="1" applyFill="1" applyBorder="1" applyAlignment="1" applyProtection="1">
      <alignment horizontal="center" vertical="center" wrapText="1"/>
    </xf>
    <xf numFmtId="0" fontId="3" fillId="3" borderId="3" xfId="50" applyFont="1" applyFill="1" applyBorder="1" applyAlignment="1" applyProtection="1">
      <alignment horizontal="center" vertical="center" wrapText="1"/>
    </xf>
    <xf numFmtId="0" fontId="3" fillId="3" borderId="5" xfId="50" applyFont="1" applyFill="1" applyBorder="1" applyAlignment="1" applyProtection="1">
      <alignment horizontal="center" vertical="center" wrapText="1"/>
    </xf>
    <xf numFmtId="0" fontId="3" fillId="3" borderId="4" xfId="50" applyFont="1" applyFill="1" applyBorder="1" applyAlignment="1" applyProtection="1">
      <alignment horizontal="center" vertical="center" wrapText="1"/>
    </xf>
    <xf numFmtId="0" fontId="3" fillId="3" borderId="2" xfId="50" applyFont="1" applyFill="1" applyBorder="1" applyAlignment="1" applyProtection="1">
      <alignment horizontal="center" vertical="center" wrapText="1"/>
    </xf>
    <xf numFmtId="0" fontId="3" fillId="2" borderId="3" xfId="50" applyFont="1" applyFill="1" applyBorder="1" applyAlignment="1" applyProtection="1">
      <alignment horizontal="center" vertical="center" wrapText="1"/>
    </xf>
    <xf numFmtId="0" fontId="3" fillId="2" borderId="5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wrapText="1"/>
    </xf>
    <xf numFmtId="176" fontId="3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left" vertical="center" shrinkToFit="1"/>
    </xf>
    <xf numFmtId="179" fontId="5" fillId="0" borderId="2" xfId="0" applyNumberFormat="1" applyFont="1" applyFill="1" applyBorder="1">
      <alignment vertical="center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80" fontId="1" fillId="2" borderId="2" xfId="19" applyNumberFormat="1" applyFont="1" applyFill="1" applyBorder="1" applyAlignment="1" applyProtection="1">
      <alignment horizontal="center" vertical="center" wrapText="1"/>
    </xf>
    <xf numFmtId="178" fontId="5" fillId="0" borderId="2" xfId="0" applyNumberFormat="1" applyFont="1" applyFill="1" applyBorder="1" applyAlignment="1">
      <alignment horizontal="left" vertical="center"/>
    </xf>
    <xf numFmtId="179" fontId="5" fillId="0" borderId="2" xfId="0" applyNumberFormat="1" applyFont="1" applyFill="1" applyBorder="1" applyAlignment="1">
      <alignment horizontal="center" vertical="center"/>
    </xf>
    <xf numFmtId="177" fontId="1" fillId="2" borderId="2" xfId="50" applyNumberFormat="1" applyFont="1" applyFill="1" applyBorder="1" applyAlignment="1" applyProtection="1">
      <alignment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9" fontId="5" fillId="0" borderId="2" xfId="0" applyNumberFormat="1" applyFont="1" applyFill="1" applyBorder="1" applyAlignment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178" fontId="0" fillId="2" borderId="2" xfId="50" applyNumberFormat="1" applyFont="1" applyFill="1" applyBorder="1" applyAlignment="1" applyProtection="1">
      <alignment horizontal="left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8" fontId="7" fillId="2" borderId="2" xfId="50" applyNumberFormat="1" applyFont="1" applyFill="1" applyBorder="1" applyAlignment="1" applyProtection="1">
      <alignment horizontal="center" vertical="center" shrinkToFit="1"/>
    </xf>
    <xf numFmtId="179" fontId="1" fillId="2" borderId="2" xfId="4" applyNumberFormat="1" applyFont="1" applyFill="1" applyBorder="1" applyAlignment="1" applyProtection="1">
      <alignment horizontal="center" vertical="center" wrapText="1"/>
    </xf>
    <xf numFmtId="9" fontId="1" fillId="2" borderId="2" xfId="19" applyFont="1" applyFill="1" applyBorder="1" applyAlignment="1" applyProtection="1">
      <alignment horizontal="center" vertical="center" wrapText="1"/>
    </xf>
    <xf numFmtId="179" fontId="0" fillId="0" borderId="2" xfId="0" applyNumberFormat="1" applyFont="1" applyFill="1" applyBorder="1" applyAlignment="1">
      <alignment horizontal="center" vertical="center"/>
    </xf>
    <xf numFmtId="181" fontId="0" fillId="0" borderId="2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>
      <alignment vertical="center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179" fontId="0" fillId="0" borderId="4" xfId="0" applyNumberFormat="1" applyFont="1" applyFill="1" applyBorder="1">
      <alignment vertical="center"/>
    </xf>
    <xf numFmtId="9" fontId="1" fillId="2" borderId="2" xfId="19" applyNumberFormat="1" applyFont="1" applyFill="1" applyBorder="1" applyAlignment="1" applyProtection="1">
      <alignment horizontal="center" vertical="center" wrapText="1"/>
    </xf>
    <xf numFmtId="179" fontId="0" fillId="0" borderId="4" xfId="0" applyNumberFormat="1" applyFont="1" applyFill="1" applyBorder="1" applyAlignment="1">
      <alignment horizontal="center" vertical="center"/>
    </xf>
    <xf numFmtId="179" fontId="0" fillId="0" borderId="2" xfId="0" applyNumberFormat="1" applyFont="1" applyFill="1" applyBorder="1" applyAlignment="1">
      <alignment horizontal="center" vertical="center" wrapText="1"/>
    </xf>
    <xf numFmtId="0" fontId="8" fillId="2" borderId="2" xfId="50" applyFont="1" applyFill="1" applyBorder="1" applyAlignment="1" applyProtection="1">
      <alignment horizontal="center" vertical="center" wrapText="1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179" fontId="9" fillId="0" borderId="4" xfId="0" applyNumberFormat="1" applyFont="1" applyFill="1" applyBorder="1" applyAlignment="1">
      <alignment horizontal="center" vertical="center"/>
    </xf>
    <xf numFmtId="179" fontId="8" fillId="2" borderId="2" xfId="4" applyNumberFormat="1" applyFont="1" applyFill="1" applyBorder="1" applyAlignment="1" applyProtection="1">
      <alignment horizontal="center" vertical="center" wrapText="1"/>
    </xf>
    <xf numFmtId="177" fontId="8" fillId="2" borderId="2" xfId="50" applyNumberFormat="1" applyFont="1" applyFill="1" applyBorder="1" applyAlignment="1" applyProtection="1">
      <alignment horizontal="center" vertical="center" wrapText="1" shrinkToFit="1"/>
    </xf>
    <xf numFmtId="49" fontId="8" fillId="2" borderId="2" xfId="50" applyNumberFormat="1" applyFont="1" applyFill="1" applyBorder="1" applyAlignment="1" applyProtection="1">
      <alignment horizontal="center" vertical="center" wrapText="1" shrinkToFit="1"/>
    </xf>
    <xf numFmtId="177" fontId="8" fillId="2" borderId="2" xfId="50" applyNumberFormat="1" applyFont="1" applyFill="1" applyBorder="1" applyAlignment="1" applyProtection="1">
      <alignment vertical="center" wrapText="1" shrinkToFit="1"/>
    </xf>
    <xf numFmtId="9" fontId="8" fillId="2" borderId="2" xfId="19" applyFont="1" applyFill="1" applyBorder="1" applyAlignment="1" applyProtection="1">
      <alignment horizontal="center" vertical="center" wrapText="1"/>
    </xf>
    <xf numFmtId="178" fontId="10" fillId="2" borderId="2" xfId="50" applyNumberFormat="1" applyFont="1" applyFill="1" applyBorder="1" applyAlignment="1" applyProtection="1">
      <alignment horizontal="center" vertical="center" shrinkToFit="1"/>
    </xf>
    <xf numFmtId="177" fontId="3" fillId="2" borderId="4" xfId="50" applyNumberFormat="1" applyFont="1" applyFill="1" applyBorder="1" applyAlignment="1" applyProtection="1">
      <alignment horizontal="right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11" fillId="2" borderId="2" xfId="50" applyNumberFormat="1" applyFont="1" applyFill="1" applyBorder="1" applyAlignment="1" applyProtection="1">
      <alignment horizontal="right" vertical="center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0" fontId="12" fillId="2" borderId="2" xfId="50" applyFont="1" applyFill="1" applyBorder="1" applyAlignment="1" applyProtection="1">
      <alignment horizontal="center" vertical="center" wrapText="1"/>
    </xf>
    <xf numFmtId="182" fontId="13" fillId="2" borderId="3" xfId="50" applyNumberFormat="1" applyFont="1" applyFill="1" applyBorder="1" applyAlignment="1" applyProtection="1">
      <alignment horizontal="center" vertical="center" shrinkToFit="1"/>
    </xf>
    <xf numFmtId="182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7" xfId="50" applyFont="1" applyFill="1" applyBorder="1" applyAlignment="1" applyProtection="1">
      <alignment horizontal="center" vertical="center" wrapText="1"/>
    </xf>
    <xf numFmtId="0" fontId="13" fillId="2" borderId="8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183" fontId="1" fillId="2" borderId="0" xfId="50" applyNumberFormat="1" applyFont="1" applyFill="1" applyBorder="1" applyAlignment="1" applyProtection="1">
      <alignment horizontal="center" vertical="center"/>
    </xf>
    <xf numFmtId="0" fontId="4" fillId="2" borderId="5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/>
    </xf>
    <xf numFmtId="0" fontId="3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3" fillId="3" borderId="3" xfId="50" applyNumberFormat="1" applyFont="1" applyFill="1" applyBorder="1" applyAlignment="1" applyProtection="1">
      <alignment horizontal="center" vertical="center" wrapText="1"/>
    </xf>
    <xf numFmtId="177" fontId="3" fillId="2" borderId="3" xfId="50" applyNumberFormat="1" applyFont="1" applyFill="1" applyBorder="1" applyAlignment="1" applyProtection="1">
      <alignment vertical="center" wrapTex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4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0" fontId="0" fillId="0" borderId="2" xfId="0" applyNumberFormat="1" applyFont="1" applyBorder="1" applyAlignment="1">
      <alignment vertical="center" wrapText="1"/>
    </xf>
    <xf numFmtId="10" fontId="0" fillId="0" borderId="2" xfId="0" applyNumberFormat="1" applyFont="1" applyBorder="1">
      <alignment vertical="center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center" vertical="center" wrapText="1"/>
    </xf>
    <xf numFmtId="10" fontId="9" fillId="0" borderId="2" xfId="0" applyNumberFormat="1" applyFont="1" applyBorder="1" applyAlignment="1">
      <alignment vertical="center" wrapText="1"/>
    </xf>
    <xf numFmtId="0" fontId="13" fillId="2" borderId="9" xfId="50" applyFont="1" applyFill="1" applyBorder="1" applyAlignment="1" applyProtection="1">
      <alignment horizontal="center" vertical="center" wrapText="1"/>
    </xf>
    <xf numFmtId="0" fontId="13" fillId="2" borderId="10" xfId="50" applyFont="1" applyFill="1" applyBorder="1" applyAlignment="1" applyProtection="1">
      <alignment horizontal="center" vertical="center" wrapText="1"/>
    </xf>
    <xf numFmtId="177" fontId="13" fillId="2" borderId="3" xfId="50" applyNumberFormat="1" applyFont="1" applyFill="1" applyBorder="1" applyAlignment="1" applyProtection="1">
      <alignment horizontal="center" vertical="center" shrinkToFit="1"/>
    </xf>
    <xf numFmtId="177" fontId="13" fillId="2" borderId="5" xfId="50" applyNumberFormat="1" applyFont="1" applyFill="1" applyBorder="1" applyAlignment="1" applyProtection="1">
      <alignment horizontal="center" vertical="center" shrinkToFit="1"/>
    </xf>
    <xf numFmtId="0" fontId="13" fillId="2" borderId="1" xfId="50" applyFont="1" applyFill="1" applyBorder="1" applyAlignment="1" applyProtection="1">
      <alignment horizontal="center" vertical="center" wrapText="1"/>
    </xf>
    <xf numFmtId="0" fontId="13" fillId="2" borderId="11" xfId="50" applyFont="1" applyFill="1" applyBorder="1" applyAlignment="1" applyProtection="1">
      <alignment horizontal="center" vertical="center" wrapText="1"/>
    </xf>
    <xf numFmtId="0" fontId="13" fillId="2" borderId="3" xfId="50" applyFont="1" applyFill="1" applyBorder="1" applyAlignment="1" applyProtection="1">
      <alignment horizontal="center" vertical="center" shrinkToFit="1"/>
    </xf>
    <xf numFmtId="0" fontId="13" fillId="2" borderId="5" xfId="50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7" fillId="2" borderId="2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7" fontId="7" fillId="2" borderId="2" xfId="50" applyNumberFormat="1" applyFont="1" applyFill="1" applyBorder="1" applyAlignment="1" applyProtection="1">
      <alignment horizontal="center" vertical="center" wrapText="1"/>
    </xf>
    <xf numFmtId="177" fontId="3" fillId="3" borderId="5" xfId="50" applyNumberFormat="1" applyFont="1" applyFill="1" applyBorder="1" applyAlignment="1" applyProtection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/>
    </xf>
    <xf numFmtId="177" fontId="3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9" fontId="8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9" fontId="0" fillId="2" borderId="2" xfId="0" applyNumberFormat="1" applyFont="1" applyFill="1" applyBorder="1">
      <alignment vertical="center"/>
    </xf>
    <xf numFmtId="177" fontId="14" fillId="2" borderId="2" xfId="50" applyNumberFormat="1" applyFont="1" applyFill="1" applyBorder="1" applyAlignment="1" applyProtection="1">
      <alignment horizontal="center" vertical="center" wrapText="1"/>
    </xf>
    <xf numFmtId="179" fontId="9" fillId="2" borderId="2" xfId="0" applyNumberFormat="1" applyFont="1" applyFill="1" applyBorder="1">
      <alignment vertical="center"/>
    </xf>
    <xf numFmtId="179" fontId="3" fillId="2" borderId="2" xfId="50" applyNumberFormat="1" applyFont="1" applyFill="1" applyBorder="1" applyAlignment="1" applyProtection="1">
      <alignment horizontal="right" vertical="center"/>
    </xf>
    <xf numFmtId="177" fontId="13" fillId="2" borderId="4" xfId="50" applyNumberFormat="1" applyFont="1" applyFill="1" applyBorder="1" applyAlignment="1" applyProtection="1">
      <alignment horizontal="center" vertical="center" shrinkToFit="1"/>
    </xf>
    <xf numFmtId="0" fontId="13" fillId="2" borderId="4" xfId="50" applyFont="1" applyFill="1" applyBorder="1" applyAlignment="1" applyProtection="1">
      <alignment horizontal="center" vertical="center" shrinkToFit="1"/>
    </xf>
    <xf numFmtId="181" fontId="0" fillId="0" borderId="2" xfId="0" applyNumberFormat="1" applyFont="1" applyFill="1" applyBorder="1" applyAlignment="1">
      <alignment horizontal="center" vertical="center" wrapText="1"/>
    </xf>
    <xf numFmtId="179" fontId="9" fillId="0" borderId="2" xfId="0" applyNumberFormat="1" applyFont="1" applyFill="1" applyBorder="1" applyAlignment="1">
      <alignment horizontal="center" vertical="center"/>
    </xf>
    <xf numFmtId="179" fontId="9" fillId="0" borderId="2" xfId="0" applyNumberFormat="1" applyFont="1" applyFill="1" applyBorder="1" applyAlignment="1">
      <alignment horizontal="center" vertical="center" wrapText="1"/>
    </xf>
    <xf numFmtId="179" fontId="9" fillId="0" borderId="4" xfId="0" applyNumberFormat="1" applyFont="1" applyFill="1" applyBorder="1">
      <alignment vertical="center"/>
    </xf>
    <xf numFmtId="181" fontId="9" fillId="0" borderId="2" xfId="0" applyNumberFormat="1" applyFont="1" applyFill="1" applyBorder="1" applyAlignment="1">
      <alignment horizontal="center" vertical="center"/>
    </xf>
    <xf numFmtId="180" fontId="8" fillId="2" borderId="2" xfId="19" applyNumberFormat="1" applyFont="1" applyFill="1" applyBorder="1" applyAlignment="1" applyProtection="1">
      <alignment horizontal="center" vertical="center" wrapText="1"/>
    </xf>
    <xf numFmtId="181" fontId="5" fillId="0" borderId="2" xfId="0" applyNumberFormat="1" applyFont="1" applyFill="1" applyBorder="1" applyAlignment="1">
      <alignment horizontal="center" vertical="center"/>
    </xf>
    <xf numFmtId="9" fontId="8" fillId="2" borderId="2" xfId="19" applyNumberFormat="1" applyFont="1" applyFill="1" applyBorder="1" applyAlignment="1" applyProtection="1">
      <alignment horizontal="center" vertical="center" wrapText="1"/>
    </xf>
    <xf numFmtId="10" fontId="9" fillId="0" borderId="2" xfId="0" applyNumberFormat="1" applyFont="1" applyBorder="1">
      <alignment vertical="center"/>
    </xf>
    <xf numFmtId="177" fontId="8" fillId="2" borderId="2" xfId="50" applyNumberFormat="1" applyFont="1" applyFill="1" applyBorder="1" applyAlignment="1" applyProtection="1">
      <alignment horizontal="left" vertical="center" wrapText="1"/>
    </xf>
    <xf numFmtId="177" fontId="1" fillId="2" borderId="2" xfId="50" applyNumberFormat="1" applyFont="1" applyFill="1" applyBorder="1" applyAlignment="1" applyProtection="1">
      <alignment horizontal="right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179" fontId="9" fillId="0" borderId="2" xfId="0" applyNumberFormat="1" applyFont="1" applyFill="1" applyBorder="1">
      <alignment vertical="center"/>
    </xf>
    <xf numFmtId="177" fontId="8" fillId="2" borderId="2" xfId="50" applyNumberFormat="1" applyFont="1" applyFill="1" applyBorder="1" applyAlignment="1" applyProtection="1">
      <alignment vertical="center" shrinkToFit="1"/>
    </xf>
    <xf numFmtId="179" fontId="15" fillId="0" borderId="2" xfId="0" applyNumberFormat="1" applyFont="1" applyFill="1" applyBorder="1" applyAlignment="1">
      <alignment vertical="center"/>
    </xf>
    <xf numFmtId="177" fontId="9" fillId="2" borderId="2" xfId="50" applyNumberFormat="1" applyFont="1" applyFill="1" applyBorder="1" applyAlignment="1" applyProtection="1">
      <alignment horizontal="right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8" fillId="2" borderId="2" xfId="50" applyNumberFormat="1" applyFont="1" applyFill="1" applyBorder="1" applyAlignment="1" applyProtection="1">
      <alignment horizontal="right" vertical="center" shrinkToFit="1"/>
    </xf>
    <xf numFmtId="178" fontId="9" fillId="2" borderId="2" xfId="50" applyNumberFormat="1" applyFont="1" applyFill="1" applyBorder="1" applyAlignment="1" applyProtection="1">
      <alignment horizontal="left" vertical="center" shrinkToFit="1"/>
    </xf>
    <xf numFmtId="177" fontId="16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horizontal="left" vertical="center" wrapText="1" shrinkToFit="1"/>
    </xf>
    <xf numFmtId="0" fontId="8" fillId="2" borderId="2" xfId="50" applyFont="1" applyFill="1" applyBorder="1" applyAlignment="1" applyProtection="1">
      <alignment horizontal="center" vertical="center"/>
    </xf>
    <xf numFmtId="177" fontId="14" fillId="2" borderId="2" xfId="50" applyNumberFormat="1" applyFont="1" applyFill="1" applyBorder="1" applyAlignment="1" applyProtection="1">
      <alignment horizontal="right" vertical="center" shrinkToFit="1"/>
    </xf>
    <xf numFmtId="177" fontId="8" fillId="2" borderId="2" xfId="50" applyNumberFormat="1" applyFont="1" applyFill="1" applyBorder="1" applyAlignment="1" applyProtection="1">
      <alignment vertical="center" wrapText="1"/>
    </xf>
    <xf numFmtId="177" fontId="9" fillId="2" borderId="2" xfId="50" applyNumberFormat="1" applyFont="1" applyFill="1" applyBorder="1" applyAlignment="1" applyProtection="1">
      <alignment horizontal="left" vertical="center" wrapText="1"/>
    </xf>
    <xf numFmtId="177" fontId="0" fillId="2" borderId="2" xfId="50" applyNumberFormat="1" applyFont="1" applyFill="1" applyBorder="1" applyAlignment="1" applyProtection="1">
      <alignment horizontal="right" vertical="center" wrapText="1" shrinkToFit="1"/>
    </xf>
    <xf numFmtId="0" fontId="1" fillId="0" borderId="0" xfId="50" applyFont="1" applyFill="1" applyBorder="1" applyAlignment="1" applyProtection="1">
      <alignment horizontal="center" vertical="center"/>
    </xf>
    <xf numFmtId="0" fontId="17" fillId="0" borderId="0" xfId="50" applyFont="1" applyFill="1" applyBorder="1" applyAlignment="1" applyProtection="1">
      <alignment horizontal="center" vertical="center"/>
    </xf>
    <xf numFmtId="0" fontId="8" fillId="0" borderId="0" xfId="50" applyFont="1" applyFill="1" applyAlignment="1" applyProtection="1">
      <alignment horizontal="center" vertical="center"/>
    </xf>
    <xf numFmtId="0" fontId="1" fillId="0" borderId="0" xfId="50" applyFont="1" applyFill="1" applyBorder="1" applyAlignment="1" applyProtection="1">
      <alignment horizontal="center" vertical="center" wrapText="1"/>
    </xf>
    <xf numFmtId="176" fontId="1" fillId="0" borderId="0" xfId="50" applyNumberFormat="1" applyFont="1" applyFill="1" applyBorder="1" applyAlignment="1" applyProtection="1">
      <alignment horizontal="center" vertical="center"/>
    </xf>
    <xf numFmtId="177" fontId="1" fillId="0" borderId="0" xfId="50" applyNumberFormat="1" applyFont="1" applyFill="1" applyBorder="1" applyAlignment="1" applyProtection="1">
      <alignment horizontal="center" vertical="center"/>
    </xf>
    <xf numFmtId="0" fontId="3" fillId="0" borderId="0" xfId="50" applyFont="1" applyFill="1" applyBorder="1" applyAlignment="1" applyProtection="1">
      <alignment horizontal="center" vertical="center"/>
    </xf>
    <xf numFmtId="0" fontId="18" fillId="0" borderId="1" xfId="50" applyFont="1" applyFill="1" applyBorder="1" applyAlignment="1" applyProtection="1">
      <alignment horizontal="center" vertical="center"/>
    </xf>
    <xf numFmtId="0" fontId="3" fillId="0" borderId="2" xfId="50" applyFont="1" applyFill="1" applyBorder="1" applyAlignment="1" applyProtection="1">
      <alignment horizontal="center" vertical="center" wrapText="1"/>
    </xf>
    <xf numFmtId="0" fontId="4" fillId="0" borderId="2" xfId="50" applyFont="1" applyFill="1" applyBorder="1" applyAlignment="1" applyProtection="1">
      <alignment horizontal="center" vertical="center" shrinkToFit="1"/>
    </xf>
    <xf numFmtId="177" fontId="3" fillId="0" borderId="2" xfId="50" applyNumberFormat="1" applyFont="1" applyFill="1" applyBorder="1" applyAlignment="1" applyProtection="1">
      <alignment horizontal="center" vertical="center" wrapText="1"/>
    </xf>
    <xf numFmtId="185" fontId="1" fillId="0" borderId="2" xfId="50" applyNumberFormat="1" applyFont="1" applyFill="1" applyBorder="1" applyAlignment="1" applyProtection="1">
      <alignment horizontal="center" vertical="center" wrapText="1"/>
    </xf>
    <xf numFmtId="0" fontId="3" fillId="0" borderId="7" xfId="50" applyFont="1" applyFill="1" applyBorder="1" applyAlignment="1" applyProtection="1">
      <alignment horizontal="center" vertical="center" wrapText="1"/>
    </xf>
    <xf numFmtId="0" fontId="3" fillId="0" borderId="8" xfId="50" applyFont="1" applyFill="1" applyBorder="1" applyAlignment="1" applyProtection="1">
      <alignment horizontal="center" vertical="center" wrapText="1"/>
    </xf>
    <xf numFmtId="176" fontId="3" fillId="0" borderId="2" xfId="50" applyNumberFormat="1" applyFont="1" applyFill="1" applyBorder="1" applyAlignment="1" applyProtection="1">
      <alignment horizontal="center" vertical="center" wrapText="1"/>
    </xf>
    <xf numFmtId="0" fontId="1" fillId="0" borderId="2" xfId="50" applyFont="1" applyFill="1" applyBorder="1" applyAlignment="1" applyProtection="1">
      <alignment horizontal="center" vertical="center" wrapText="1"/>
    </xf>
    <xf numFmtId="176" fontId="1" fillId="4" borderId="2" xfId="50" applyNumberFormat="1" applyFont="1" applyFill="1" applyBorder="1" applyAlignment="1" applyProtection="1">
      <alignment horizontal="center" vertical="center" shrinkToFit="1"/>
    </xf>
    <xf numFmtId="14" fontId="1" fillId="4" borderId="2" xfId="50" applyNumberFormat="1" applyFont="1" applyFill="1" applyBorder="1" applyAlignment="1" applyProtection="1">
      <alignment horizontal="center" vertical="center" wrapText="1"/>
    </xf>
    <xf numFmtId="177" fontId="1" fillId="4" borderId="2" xfId="50" applyNumberFormat="1" applyFont="1" applyFill="1" applyBorder="1" applyAlignment="1" applyProtection="1">
      <alignment horizontal="center" vertical="center" shrinkToFit="1"/>
    </xf>
    <xf numFmtId="186" fontId="1" fillId="0" borderId="2" xfId="50" applyNumberFormat="1" applyFont="1" applyFill="1" applyBorder="1" applyAlignment="1" applyProtection="1">
      <alignment horizontal="center" vertical="center" shrinkToFit="1"/>
    </xf>
    <xf numFmtId="180" fontId="1" fillId="0" borderId="2" xfId="19" applyNumberFormat="1" applyFont="1" applyFill="1" applyBorder="1" applyAlignment="1">
      <alignment horizontal="center" vertical="center" wrapText="1"/>
      <protection locked="0"/>
    </xf>
    <xf numFmtId="177" fontId="1" fillId="5" borderId="2" xfId="50" applyNumberFormat="1" applyFont="1" applyFill="1" applyBorder="1" applyAlignment="1" applyProtection="1">
      <alignment horizontal="center" vertical="center" shrinkToFit="1"/>
    </xf>
    <xf numFmtId="0" fontId="1" fillId="0" borderId="12" xfId="50" applyFont="1" applyFill="1" applyBorder="1" applyAlignment="1" applyProtection="1">
      <alignment horizontal="center" vertical="center" wrapText="1"/>
    </xf>
    <xf numFmtId="176" fontId="1" fillId="0" borderId="2" xfId="50" applyNumberFormat="1" applyFont="1" applyFill="1" applyBorder="1" applyAlignment="1" applyProtection="1">
      <alignment horizontal="center" vertical="center" shrinkToFit="1"/>
    </xf>
    <xf numFmtId="14" fontId="1" fillId="0" borderId="2" xfId="50" applyNumberFormat="1" applyFont="1" applyFill="1" applyBorder="1" applyAlignment="1" applyProtection="1">
      <alignment horizontal="center" vertical="center" wrapText="1"/>
    </xf>
    <xf numFmtId="177" fontId="1" fillId="0" borderId="2" xfId="50" applyNumberFormat="1" applyFont="1" applyFill="1" applyBorder="1" applyAlignment="1" applyProtection="1">
      <alignment horizontal="center" vertical="center" shrinkToFit="1"/>
    </xf>
    <xf numFmtId="177" fontId="1" fillId="6" borderId="2" xfId="50" applyNumberFormat="1" applyFont="1" applyFill="1" applyBorder="1" applyAlignment="1" applyProtection="1">
      <alignment horizontal="right" vertical="center" shrinkToFit="1"/>
    </xf>
    <xf numFmtId="176" fontId="1" fillId="0" borderId="2" xfId="50" applyNumberFormat="1" applyFont="1" applyFill="1" applyBorder="1" applyAlignment="1" applyProtection="1">
      <alignment horizontal="center" vertical="center" wrapText="1" shrinkToFit="1"/>
    </xf>
    <xf numFmtId="0" fontId="8" fillId="0" borderId="12" xfId="50" applyFont="1" applyFill="1" applyBorder="1" applyAlignment="1" applyProtection="1">
      <alignment horizontal="center" vertical="center" wrapText="1"/>
    </xf>
    <xf numFmtId="176" fontId="8" fillId="0" borderId="2" xfId="50" applyNumberFormat="1" applyFont="1" applyFill="1" applyBorder="1" applyAlignment="1" applyProtection="1">
      <alignment horizontal="center" vertical="center" shrinkToFit="1"/>
    </xf>
    <xf numFmtId="14" fontId="8" fillId="0" borderId="2" xfId="50" applyNumberFormat="1" applyFont="1" applyFill="1" applyBorder="1" applyAlignment="1" applyProtection="1">
      <alignment horizontal="center" vertical="center" wrapText="1"/>
    </xf>
    <xf numFmtId="177" fontId="8" fillId="0" borderId="2" xfId="50" applyNumberFormat="1" applyFont="1" applyFill="1" applyBorder="1" applyAlignment="1" applyProtection="1">
      <alignment horizontal="center" vertical="center" shrinkToFit="1"/>
    </xf>
    <xf numFmtId="186" fontId="8" fillId="0" borderId="2" xfId="50" applyNumberFormat="1" applyFont="1" applyFill="1" applyBorder="1" applyAlignment="1" applyProtection="1">
      <alignment horizontal="center" vertical="center" shrinkToFit="1"/>
    </xf>
    <xf numFmtId="180" fontId="8" fillId="0" borderId="2" xfId="19" applyNumberFormat="1" applyFont="1" applyFill="1" applyBorder="1" applyAlignment="1">
      <alignment horizontal="center" vertical="center" wrapText="1"/>
      <protection locked="0"/>
    </xf>
    <xf numFmtId="177" fontId="8" fillId="6" borderId="2" xfId="50" applyNumberFormat="1" applyFont="1" applyFill="1" applyBorder="1" applyAlignment="1" applyProtection="1">
      <alignment horizontal="right" vertical="center" shrinkToFit="1"/>
    </xf>
    <xf numFmtId="176" fontId="8" fillId="0" borderId="3" xfId="50" applyNumberFormat="1" applyFont="1" applyFill="1" applyBorder="1" applyAlignment="1" applyProtection="1">
      <alignment horizontal="center" vertical="center" shrinkToFit="1"/>
    </xf>
    <xf numFmtId="176" fontId="8" fillId="0" borderId="5" xfId="50" applyNumberFormat="1" applyFont="1" applyFill="1" applyBorder="1" applyAlignment="1" applyProtection="1">
      <alignment horizontal="center" vertical="center" shrinkToFit="1"/>
    </xf>
    <xf numFmtId="176" fontId="8" fillId="0" borderId="4" xfId="50" applyNumberFormat="1" applyFont="1" applyFill="1" applyBorder="1" applyAlignment="1" applyProtection="1">
      <alignment horizontal="center" vertical="center" shrinkToFit="1"/>
    </xf>
    <xf numFmtId="0" fontId="1" fillId="4" borderId="2" xfId="50" applyFont="1" applyFill="1" applyBorder="1" applyAlignment="1" applyProtection="1">
      <alignment horizontal="center" vertical="center" wrapText="1"/>
    </xf>
    <xf numFmtId="176" fontId="1" fillId="4" borderId="2" xfId="50" applyNumberFormat="1" applyFont="1" applyFill="1" applyBorder="1" applyAlignment="1" applyProtection="1">
      <alignment vertical="center" shrinkToFit="1"/>
    </xf>
    <xf numFmtId="187" fontId="1" fillId="4" borderId="2" xfId="50" applyNumberFormat="1" applyFont="1" applyFill="1" applyBorder="1" applyAlignment="1" applyProtection="1">
      <alignment horizontal="center" vertical="center" wrapText="1"/>
    </xf>
    <xf numFmtId="177" fontId="1" fillId="4" borderId="2" xfId="50" applyNumberFormat="1" applyFont="1" applyFill="1" applyBorder="1" applyAlignment="1" applyProtection="1">
      <alignment vertical="center" shrinkToFit="1"/>
    </xf>
    <xf numFmtId="9" fontId="1" fillId="0" borderId="2" xfId="19" applyFont="1" applyFill="1" applyBorder="1" applyAlignment="1">
      <alignment horizontal="center" vertical="center" wrapText="1"/>
      <protection locked="0"/>
    </xf>
    <xf numFmtId="177" fontId="1" fillId="5" borderId="2" xfId="50" applyNumberFormat="1" applyFont="1" applyFill="1" applyBorder="1" applyAlignment="1" applyProtection="1">
      <alignment horizontal="right" vertical="center" shrinkToFit="1"/>
    </xf>
    <xf numFmtId="0" fontId="1" fillId="5" borderId="2" xfId="50" applyFont="1" applyFill="1" applyBorder="1" applyAlignment="1" applyProtection="1">
      <alignment horizontal="center" vertical="center" shrinkToFit="1"/>
    </xf>
    <xf numFmtId="177" fontId="19" fillId="5" borderId="2" xfId="50" applyNumberFormat="1" applyFont="1" applyFill="1" applyBorder="1" applyAlignment="1" applyProtection="1">
      <alignment horizontal="center" vertical="center" shrinkToFit="1"/>
    </xf>
    <xf numFmtId="177" fontId="19" fillId="5" borderId="2" xfId="50" applyNumberFormat="1" applyFont="1" applyFill="1" applyBorder="1" applyAlignment="1" applyProtection="1">
      <alignment horizontal="right" vertical="center" shrinkToFit="1"/>
    </xf>
    <xf numFmtId="177" fontId="13" fillId="5" borderId="2" xfId="50" applyNumberFormat="1" applyFont="1" applyFill="1" applyBorder="1" applyAlignment="1" applyProtection="1">
      <alignment horizontal="center" vertical="center" shrinkToFit="1"/>
    </xf>
    <xf numFmtId="177" fontId="13" fillId="0" borderId="2" xfId="50" applyNumberFormat="1" applyFont="1" applyFill="1" applyBorder="1" applyAlignment="1" applyProtection="1">
      <alignment horizontal="center" vertical="center" shrinkToFit="1"/>
    </xf>
    <xf numFmtId="0" fontId="3" fillId="0" borderId="3" xfId="50" applyFont="1" applyFill="1" applyBorder="1" applyAlignment="1" applyProtection="1">
      <alignment horizontal="center" vertical="center" wrapText="1"/>
    </xf>
    <xf numFmtId="0" fontId="3" fillId="0" borderId="5" xfId="50" applyFont="1" applyFill="1" applyBorder="1" applyAlignment="1" applyProtection="1">
      <alignment horizontal="center" vertical="center" wrapText="1"/>
    </xf>
    <xf numFmtId="0" fontId="3" fillId="0" borderId="4" xfId="50" applyFont="1" applyFill="1" applyBorder="1" applyAlignment="1" applyProtection="1">
      <alignment horizontal="center" vertical="center" wrapText="1"/>
    </xf>
    <xf numFmtId="0" fontId="1" fillId="0" borderId="2" xfId="50" applyFont="1" applyFill="1" applyBorder="1" applyAlignment="1" applyProtection="1">
      <alignment horizontal="center" vertical="top" wrapText="1"/>
    </xf>
    <xf numFmtId="0" fontId="20" fillId="0" borderId="0" xfId="0" applyFont="1" applyFill="1" applyAlignment="1">
      <alignment vertical="center"/>
    </xf>
    <xf numFmtId="0" fontId="18" fillId="0" borderId="0" xfId="50" applyFont="1" applyFill="1" applyBorder="1" applyAlignment="1" applyProtection="1">
      <alignment horizontal="center" vertical="center"/>
    </xf>
    <xf numFmtId="0" fontId="3" fillId="0" borderId="2" xfId="50" applyFont="1" applyFill="1" applyBorder="1" applyAlignment="1" applyProtection="1">
      <alignment horizontal="center" vertical="center"/>
    </xf>
    <xf numFmtId="181" fontId="3" fillId="0" borderId="2" xfId="8" applyNumberFormat="1" applyFont="1" applyFill="1" applyBorder="1" applyAlignment="1">
      <alignment horizontal="center" vertical="center"/>
    </xf>
    <xf numFmtId="177" fontId="3" fillId="0" borderId="2" xfId="50" applyNumberFormat="1" applyFont="1" applyFill="1" applyBorder="1" applyAlignment="1" applyProtection="1">
      <alignment horizontal="center" vertical="center" shrinkToFit="1"/>
    </xf>
    <xf numFmtId="177" fontId="3" fillId="0" borderId="0" xfId="50" applyNumberFormat="1" applyFont="1" applyFill="1" applyBorder="1" applyAlignment="1" applyProtection="1">
      <alignment horizontal="center" vertical="center" shrinkToFit="1"/>
    </xf>
    <xf numFmtId="0" fontId="1" fillId="0" borderId="3" xfId="50" applyFont="1" applyFill="1" applyBorder="1" applyAlignment="1" applyProtection="1">
      <alignment horizontal="left" vertical="center" wrapText="1"/>
    </xf>
    <xf numFmtId="0" fontId="1" fillId="0" borderId="5" xfId="50" applyFont="1" applyFill="1" applyBorder="1" applyAlignment="1" applyProtection="1">
      <alignment horizontal="left" vertical="center" wrapText="1"/>
    </xf>
    <xf numFmtId="0" fontId="4" fillId="0" borderId="2" xfId="50" applyFont="1" applyFill="1" applyBorder="1" applyAlignment="1" applyProtection="1">
      <alignment horizontal="center" vertical="center" wrapText="1"/>
    </xf>
    <xf numFmtId="0" fontId="6" fillId="0" borderId="2" xfId="50" applyFont="1" applyFill="1" applyBorder="1" applyAlignment="1" applyProtection="1">
      <alignment horizontal="center" vertical="center" wrapText="1"/>
    </xf>
    <xf numFmtId="0" fontId="6" fillId="0" borderId="0" xfId="50" applyFont="1" applyFill="1" applyBorder="1" applyAlignment="1" applyProtection="1">
      <alignment horizontal="center" vertical="center" wrapText="1"/>
    </xf>
    <xf numFmtId="0" fontId="1" fillId="0" borderId="8" xfId="50" applyFont="1" applyFill="1" applyBorder="1" applyAlignment="1" applyProtection="1">
      <alignment horizontal="left" vertical="center" wrapText="1"/>
    </xf>
    <xf numFmtId="0" fontId="1" fillId="0" borderId="1" xfId="50" applyFont="1" applyFill="1" applyBorder="1" applyAlignment="1" applyProtection="1">
      <alignment horizontal="left" vertical="center" wrapText="1"/>
    </xf>
    <xf numFmtId="177" fontId="6" fillId="0" borderId="2" xfId="50" applyNumberFormat="1" applyFont="1" applyFill="1" applyBorder="1" applyAlignment="1" applyProtection="1">
      <alignment horizontal="center" vertical="center" wrapText="1"/>
    </xf>
    <xf numFmtId="177" fontId="6" fillId="0" borderId="0" xfId="50" applyNumberFormat="1" applyFont="1" applyFill="1" applyBorder="1" applyAlignment="1" applyProtection="1">
      <alignment horizontal="center" vertical="center" wrapText="1"/>
    </xf>
    <xf numFmtId="177" fontId="3" fillId="0" borderId="0" xfId="50" applyNumberFormat="1" applyFont="1" applyFill="1" applyBorder="1" applyAlignment="1" applyProtection="1">
      <alignment horizontal="center" vertical="center" wrapText="1"/>
    </xf>
    <xf numFmtId="177" fontId="1" fillId="0" borderId="2" xfId="50" applyNumberFormat="1" applyFont="1" applyFill="1" applyBorder="1" applyAlignment="1" applyProtection="1">
      <alignment horizontal="right" vertical="center"/>
    </xf>
    <xf numFmtId="177" fontId="1" fillId="0" borderId="2" xfId="50" applyNumberFormat="1" applyFont="1" applyFill="1" applyBorder="1" applyAlignment="1" applyProtection="1">
      <alignment horizontal="center" vertical="center" wrapText="1"/>
    </xf>
    <xf numFmtId="0" fontId="17" fillId="0" borderId="0" xfId="50" applyFont="1" applyFill="1" applyBorder="1" applyAlignment="1" applyProtection="1">
      <alignment horizontal="center" vertical="center" wrapText="1"/>
    </xf>
    <xf numFmtId="179" fontId="1" fillId="6" borderId="2" xfId="50" applyNumberFormat="1" applyFont="1" applyFill="1" applyBorder="1" applyAlignment="1" applyProtection="1">
      <alignment vertical="center"/>
    </xf>
    <xf numFmtId="177" fontId="1" fillId="0" borderId="3" xfId="50" applyNumberFormat="1" applyFont="1" applyFill="1" applyBorder="1" applyAlignment="1" applyProtection="1">
      <alignment horizontal="center" vertical="center" wrapText="1" shrinkToFit="1"/>
    </xf>
    <xf numFmtId="177" fontId="1" fillId="0" borderId="5" xfId="50" applyNumberFormat="1" applyFont="1" applyFill="1" applyBorder="1" applyAlignment="1" applyProtection="1">
      <alignment horizontal="center" vertical="center" wrapText="1" shrinkToFit="1"/>
    </xf>
    <xf numFmtId="177" fontId="1" fillId="0" borderId="4" xfId="50" applyNumberFormat="1" applyFont="1" applyFill="1" applyBorder="1" applyAlignment="1" applyProtection="1">
      <alignment horizontal="center" vertical="center" wrapText="1" shrinkToFit="1"/>
    </xf>
    <xf numFmtId="0" fontId="8" fillId="0" borderId="0" xfId="50" applyFont="1" applyFill="1" applyBorder="1" applyAlignment="1" applyProtection="1">
      <alignment horizontal="center" vertical="center" wrapText="1"/>
    </xf>
    <xf numFmtId="179" fontId="8" fillId="6" borderId="2" xfId="50" applyNumberFormat="1" applyFont="1" applyFill="1" applyBorder="1" applyAlignment="1" applyProtection="1">
      <alignment vertical="center"/>
    </xf>
    <xf numFmtId="177" fontId="8" fillId="0" borderId="2" xfId="50" applyNumberFormat="1" applyFont="1" applyFill="1" applyBorder="1" applyAlignment="1" applyProtection="1">
      <alignment horizontal="center" vertical="center" wrapText="1"/>
    </xf>
    <xf numFmtId="177" fontId="14" fillId="0" borderId="2" xfId="50" applyNumberFormat="1" applyFont="1" applyFill="1" applyBorder="1" applyAlignment="1" applyProtection="1">
      <alignment horizontal="center" vertical="center" shrinkToFit="1"/>
    </xf>
    <xf numFmtId="177" fontId="14" fillId="0" borderId="2" xfId="50" applyNumberFormat="1" applyFont="1" applyFill="1" applyBorder="1" applyAlignment="1" applyProtection="1">
      <alignment horizontal="center" vertical="center" wrapText="1"/>
    </xf>
    <xf numFmtId="177" fontId="17" fillId="5" borderId="2" xfId="50" applyNumberFormat="1" applyFont="1" applyFill="1" applyBorder="1" applyAlignment="1" applyProtection="1">
      <alignment horizontal="center" vertical="center" shrinkToFit="1"/>
    </xf>
    <xf numFmtId="177" fontId="21" fillId="0" borderId="2" xfId="50" applyNumberFormat="1" applyFont="1" applyFill="1" applyBorder="1" applyAlignment="1" applyProtection="1">
      <alignment horizontal="center" vertical="center" shrinkToFit="1"/>
    </xf>
    <xf numFmtId="177" fontId="8" fillId="5" borderId="2" xfId="50" applyNumberFormat="1" applyFont="1" applyFill="1" applyBorder="1" applyAlignment="1" applyProtection="1">
      <alignment horizontal="center" vertical="center" shrinkToFit="1"/>
    </xf>
    <xf numFmtId="177" fontId="1" fillId="0" borderId="2" xfId="50" applyNumberFormat="1" applyFont="1" applyFill="1" applyBorder="1" applyAlignment="1" applyProtection="1">
      <alignment horizontal="right" vertical="center" shrinkToFit="1"/>
    </xf>
    <xf numFmtId="177" fontId="8" fillId="5" borderId="2" xfId="50" applyNumberFormat="1" applyFont="1" applyFill="1" applyBorder="1" applyAlignment="1" applyProtection="1">
      <alignment horizontal="right" vertical="center" shrinkToFit="1"/>
    </xf>
    <xf numFmtId="177" fontId="11" fillId="5" borderId="2" xfId="50" applyNumberFormat="1" applyFont="1" applyFill="1" applyBorder="1" applyAlignment="1" applyProtection="1">
      <alignment horizontal="center" vertical="center" shrinkToFit="1"/>
    </xf>
    <xf numFmtId="0" fontId="3" fillId="5" borderId="2" xfId="50" applyFont="1" applyFill="1" applyBorder="1" applyAlignment="1" applyProtection="1">
      <alignment horizontal="center" vertical="center" shrinkToFit="1"/>
    </xf>
    <xf numFmtId="0" fontId="14" fillId="0" borderId="0" xfId="50" applyFont="1" applyFill="1" applyBorder="1" applyAlignment="1" applyProtection="1">
      <alignment horizontal="center" vertical="center" wrapText="1"/>
    </xf>
    <xf numFmtId="0" fontId="22" fillId="0" borderId="0" xfId="0" applyFont="1" applyFill="1" applyAlignment="1">
      <alignment vertical="center"/>
    </xf>
    <xf numFmtId="0" fontId="8" fillId="0" borderId="0" xfId="50" applyFont="1" applyFill="1" applyAlignment="1" applyProtection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百分比 2 2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5" Type="http://schemas.openxmlformats.org/officeDocument/2006/relationships/image" Target="../media/image22.png"/><Relationship Id="rId4" Type="http://schemas.openxmlformats.org/officeDocument/2006/relationships/image" Target="../media/image21.png"/><Relationship Id="rId3" Type="http://schemas.openxmlformats.org/officeDocument/2006/relationships/image" Target="../media/image18.png"/><Relationship Id="rId2" Type="http://schemas.openxmlformats.org/officeDocument/2006/relationships/image" Target="../media/image11.png"/><Relationship Id="rId1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8.png"/></Relationships>
</file>

<file path=xl/drawings/_rels/drawing7.xml.rels><?xml version="1.0" encoding="UTF-8" standalone="yes"?>
<Relationships xmlns="http://schemas.openxmlformats.org/package/2006/relationships"><Relationship Id="rId4" Type="http://schemas.openxmlformats.org/officeDocument/2006/relationships/image" Target="../media/image14.png"/><Relationship Id="rId3" Type="http://schemas.openxmlformats.org/officeDocument/2006/relationships/image" Target="../media/image13.png"/><Relationship Id="rId2" Type="http://schemas.openxmlformats.org/officeDocument/2006/relationships/image" Target="../media/image11.png"/><Relationship Id="rId1" Type="http://schemas.openxmlformats.org/officeDocument/2006/relationships/image" Target="../media/image8.png"/></Relationships>
</file>

<file path=xl/drawings/_rels/drawing8.xml.rels><?xml version="1.0" encoding="UTF-8" standalone="yes"?>
<Relationships xmlns="http://schemas.openxmlformats.org/package/2006/relationships"><Relationship Id="rId6" Type="http://schemas.openxmlformats.org/officeDocument/2006/relationships/image" Target="../media/image18.png"/><Relationship Id="rId5" Type="http://schemas.openxmlformats.org/officeDocument/2006/relationships/image" Target="../media/image17.png"/><Relationship Id="rId4" Type="http://schemas.openxmlformats.org/officeDocument/2006/relationships/image" Target="../media/image16.png"/><Relationship Id="rId3" Type="http://schemas.openxmlformats.org/officeDocument/2006/relationships/image" Target="../media/image15.png"/><Relationship Id="rId2" Type="http://schemas.openxmlformats.org/officeDocument/2006/relationships/image" Target="../media/image11.png"/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5" Type="http://schemas.openxmlformats.org/officeDocument/2006/relationships/image" Target="../media/image20.png"/><Relationship Id="rId4" Type="http://schemas.openxmlformats.org/officeDocument/2006/relationships/image" Target="../media/image19.png"/><Relationship Id="rId3" Type="http://schemas.openxmlformats.org/officeDocument/2006/relationships/image" Target="../media/image18.png"/><Relationship Id="rId2" Type="http://schemas.openxmlformats.org/officeDocument/2006/relationships/image" Target="../media/image11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15</xdr:col>
      <xdr:colOff>409575</xdr:colOff>
      <xdr:row>0</xdr:row>
      <xdr:rowOff>309245</xdr:rowOff>
    </xdr:from>
    <xdr:to>
      <xdr:col>30</xdr:col>
      <xdr:colOff>65405</xdr:colOff>
      <xdr:row>16</xdr:row>
      <xdr:rowOff>245110</xdr:rowOff>
    </xdr:to>
    <xdr:pic>
      <xdr:nvPicPr>
        <xdr:cNvPr id="2" name="图片 1" descr="(TPBU1(NN[Y%~NQC6[U}FDO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978265" y="309245"/>
          <a:ext cx="8017510" cy="4895850"/>
        </a:xfrm>
        <a:prstGeom prst="rect">
          <a:avLst/>
        </a:prstGeom>
      </xdr:spPr>
    </xdr:pic>
    <xdr:clientData/>
  </xdr:twoCellAnchor>
  <xdr:twoCellAnchor editAs="oneCell">
    <xdr:from>
      <xdr:col>5</xdr:col>
      <xdr:colOff>697230</xdr:colOff>
      <xdr:row>10</xdr:row>
      <xdr:rowOff>20955</xdr:rowOff>
    </xdr:from>
    <xdr:to>
      <xdr:col>9</xdr:col>
      <xdr:colOff>63500</xdr:colOff>
      <xdr:row>11</xdr:row>
      <xdr:rowOff>11430</xdr:rowOff>
    </xdr:to>
    <xdr:pic>
      <xdr:nvPicPr>
        <xdr:cNvPr id="3" name="图片 2" descr="[K73)_4SPF4KDWJ~I[6QH_7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079750" y="3449320"/>
          <a:ext cx="1892300" cy="245745"/>
        </a:xfrm>
        <a:prstGeom prst="rect">
          <a:avLst/>
        </a:prstGeom>
      </xdr:spPr>
    </xdr:pic>
    <xdr:clientData/>
  </xdr:twoCellAnchor>
  <xdr:twoCellAnchor editAs="oneCell">
    <xdr:from>
      <xdr:col>10</xdr:col>
      <xdr:colOff>228600</xdr:colOff>
      <xdr:row>10</xdr:row>
      <xdr:rowOff>76200</xdr:rowOff>
    </xdr:from>
    <xdr:to>
      <xdr:col>13</xdr:col>
      <xdr:colOff>452755</xdr:colOff>
      <xdr:row>11</xdr:row>
      <xdr:rowOff>57150</xdr:rowOff>
    </xdr:to>
    <xdr:pic>
      <xdr:nvPicPr>
        <xdr:cNvPr id="4" name="图片 3" descr="(XZXMDGQ1NNM%M)7)$%M]PL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765800" y="3504565"/>
          <a:ext cx="1882775" cy="236220"/>
        </a:xfrm>
        <a:prstGeom prst="rect">
          <a:avLst/>
        </a:prstGeom>
      </xdr:spPr>
    </xdr:pic>
    <xdr:clientData/>
  </xdr:twoCellAnchor>
  <xdr:twoCellAnchor editAs="oneCell">
    <xdr:from>
      <xdr:col>1</xdr:col>
      <xdr:colOff>137795</xdr:colOff>
      <xdr:row>33</xdr:row>
      <xdr:rowOff>114300</xdr:rowOff>
    </xdr:from>
    <xdr:to>
      <xdr:col>14</xdr:col>
      <xdr:colOff>184785</xdr:colOff>
      <xdr:row>81</xdr:row>
      <xdr:rowOff>104775</xdr:rowOff>
    </xdr:to>
    <xdr:pic>
      <xdr:nvPicPr>
        <xdr:cNvPr id="5" name="图片 4" descr="BOKH55}QBP_CZME6~]8ZW9J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461645" y="11094085"/>
          <a:ext cx="7519670" cy="68770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133350</xdr:colOff>
      <xdr:row>22</xdr:row>
      <xdr:rowOff>47625</xdr:rowOff>
    </xdr:from>
    <xdr:to>
      <xdr:col>11</xdr:col>
      <xdr:colOff>498475</xdr:colOff>
      <xdr:row>22</xdr:row>
      <xdr:rowOff>295275</xdr:rowOff>
    </xdr:to>
    <xdr:pic>
      <xdr:nvPicPr>
        <xdr:cNvPr id="2" name="图片 1" descr="Z1YUZB(2@SQ}9$GPA$__O6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53880" y="8852535"/>
          <a:ext cx="1838325" cy="247650"/>
        </a:xfrm>
        <a:prstGeom prst="rect">
          <a:avLst/>
        </a:prstGeom>
      </xdr:spPr>
    </xdr:pic>
    <xdr:clientData/>
  </xdr:twoCellAnchor>
  <xdr:twoCellAnchor editAs="oneCell">
    <xdr:from>
      <xdr:col>7</xdr:col>
      <xdr:colOff>266700</xdr:colOff>
      <xdr:row>26</xdr:row>
      <xdr:rowOff>534035</xdr:rowOff>
    </xdr:from>
    <xdr:to>
      <xdr:col>10</xdr:col>
      <xdr:colOff>617220</xdr:colOff>
      <xdr:row>27</xdr:row>
      <xdr:rowOff>629920</xdr:rowOff>
    </xdr:to>
    <xdr:pic>
      <xdr:nvPicPr>
        <xdr:cNvPr id="3" name="图片 2" descr=")6X3~V$WQE3B{O0CLCM1GX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27085" y="11624945"/>
          <a:ext cx="2272665" cy="705485"/>
        </a:xfrm>
        <a:prstGeom prst="rect">
          <a:avLst/>
        </a:prstGeom>
      </xdr:spPr>
    </xdr:pic>
    <xdr:clientData/>
  </xdr:twoCellAnchor>
  <xdr:twoCellAnchor editAs="oneCell">
    <xdr:from>
      <xdr:col>8</xdr:col>
      <xdr:colOff>525780</xdr:colOff>
      <xdr:row>30</xdr:row>
      <xdr:rowOff>657860</xdr:rowOff>
    </xdr:from>
    <xdr:to>
      <xdr:col>10</xdr:col>
      <xdr:colOff>594360</xdr:colOff>
      <xdr:row>31</xdr:row>
      <xdr:rowOff>518160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058910" y="14326870"/>
          <a:ext cx="161798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635</xdr:colOff>
      <xdr:row>40</xdr:row>
      <xdr:rowOff>57150</xdr:rowOff>
    </xdr:from>
    <xdr:to>
      <xdr:col>6</xdr:col>
      <xdr:colOff>1111885</xdr:colOff>
      <xdr:row>70</xdr:row>
      <xdr:rowOff>28575</xdr:rowOff>
    </xdr:to>
    <xdr:pic>
      <xdr:nvPicPr>
        <xdr:cNvPr id="7" name="图片 6" descr="Cache_-1ef884483b04c808.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635" y="19580860"/>
          <a:ext cx="7942580" cy="5114925"/>
        </a:xfrm>
        <a:prstGeom prst="rect">
          <a:avLst/>
        </a:prstGeom>
      </xdr:spPr>
    </xdr:pic>
    <xdr:clientData/>
  </xdr:twoCellAnchor>
  <xdr:twoCellAnchor editAs="oneCell">
    <xdr:from>
      <xdr:col>6</xdr:col>
      <xdr:colOff>361950</xdr:colOff>
      <xdr:row>35</xdr:row>
      <xdr:rowOff>28575</xdr:rowOff>
    </xdr:from>
    <xdr:to>
      <xdr:col>12</xdr:col>
      <xdr:colOff>897890</xdr:colOff>
      <xdr:row>35</xdr:row>
      <xdr:rowOff>492125</xdr:rowOff>
    </xdr:to>
    <xdr:pic>
      <xdr:nvPicPr>
        <xdr:cNvPr id="8" name="图片 7" descr="P_[(_ASJ5@I1NC7)$NI((AQ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7193280" y="17063085"/>
          <a:ext cx="5234940" cy="463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344805</xdr:colOff>
      <xdr:row>21</xdr:row>
      <xdr:rowOff>144145</xdr:rowOff>
    </xdr:from>
    <xdr:to>
      <xdr:col>5</xdr:col>
      <xdr:colOff>1350010</xdr:colOff>
      <xdr:row>53</xdr:row>
      <xdr:rowOff>30480</xdr:rowOff>
    </xdr:to>
    <xdr:pic>
      <xdr:nvPicPr>
        <xdr:cNvPr id="2" name="图片 1" descr="VY%7I(~SA6$8_YHWZ[{6A`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90550" y="8142605"/>
          <a:ext cx="6049645" cy="53727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230505</xdr:colOff>
      <xdr:row>29</xdr:row>
      <xdr:rowOff>66040</xdr:rowOff>
    </xdr:from>
    <xdr:to>
      <xdr:col>6</xdr:col>
      <xdr:colOff>656590</xdr:colOff>
      <xdr:row>55</xdr:row>
      <xdr:rowOff>66675</xdr:rowOff>
    </xdr:to>
    <xdr:pic>
      <xdr:nvPicPr>
        <xdr:cNvPr id="3" name="图片 2" descr="YK[$[2X}OBE2]A)1`6GMUG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30505" y="11899900"/>
          <a:ext cx="7257415" cy="4458335"/>
        </a:xfrm>
        <a:prstGeom prst="rect">
          <a:avLst/>
        </a:prstGeom>
      </xdr:spPr>
    </xdr:pic>
    <xdr:clientData/>
  </xdr:twoCellAnchor>
  <xdr:twoCellAnchor editAs="oneCell">
    <xdr:from>
      <xdr:col>6</xdr:col>
      <xdr:colOff>679450</xdr:colOff>
      <xdr:row>29</xdr:row>
      <xdr:rowOff>123825</xdr:rowOff>
    </xdr:from>
    <xdr:to>
      <xdr:col>16</xdr:col>
      <xdr:colOff>497205</xdr:colOff>
      <xdr:row>54</xdr:row>
      <xdr:rowOff>118110</xdr:rowOff>
    </xdr:to>
    <xdr:pic>
      <xdr:nvPicPr>
        <xdr:cNvPr id="4" name="图片 3" descr="%IEA`B]KMX)X6SB`WIB]AYX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10780" y="11957685"/>
          <a:ext cx="10059670" cy="4280535"/>
        </a:xfrm>
        <a:prstGeom prst="rect">
          <a:avLst/>
        </a:prstGeom>
      </xdr:spPr>
    </xdr:pic>
    <xdr:clientData/>
  </xdr:twoCellAnchor>
  <xdr:twoCellAnchor editAs="oneCell">
    <xdr:from>
      <xdr:col>9</xdr:col>
      <xdr:colOff>133350</xdr:colOff>
      <xdr:row>21</xdr:row>
      <xdr:rowOff>47625</xdr:rowOff>
    </xdr:from>
    <xdr:to>
      <xdr:col>11</xdr:col>
      <xdr:colOff>498475</xdr:colOff>
      <xdr:row>21</xdr:row>
      <xdr:rowOff>295275</xdr:rowOff>
    </xdr:to>
    <xdr:pic>
      <xdr:nvPicPr>
        <xdr:cNvPr id="5" name="图片 4" descr="Z1YUZB(2@SQ}9$GPA$__O6T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453880" y="8484235"/>
          <a:ext cx="1838325" cy="2476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133350</xdr:colOff>
      <xdr:row>21</xdr:row>
      <xdr:rowOff>47625</xdr:rowOff>
    </xdr:from>
    <xdr:to>
      <xdr:col>11</xdr:col>
      <xdr:colOff>498475</xdr:colOff>
      <xdr:row>21</xdr:row>
      <xdr:rowOff>295275</xdr:rowOff>
    </xdr:to>
    <xdr:pic>
      <xdr:nvPicPr>
        <xdr:cNvPr id="4" name="图片 3" descr="Z1YUZB(2@SQ}9$GPA$__O6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53880" y="8484235"/>
          <a:ext cx="1838325" cy="247650"/>
        </a:xfrm>
        <a:prstGeom prst="rect">
          <a:avLst/>
        </a:prstGeom>
      </xdr:spPr>
    </xdr:pic>
    <xdr:clientData/>
  </xdr:twoCellAnchor>
  <xdr:twoCellAnchor editAs="oneCell">
    <xdr:from>
      <xdr:col>0</xdr:col>
      <xdr:colOff>60960</xdr:colOff>
      <xdr:row>28</xdr:row>
      <xdr:rowOff>83820</xdr:rowOff>
    </xdr:from>
    <xdr:to>
      <xdr:col>6</xdr:col>
      <xdr:colOff>213360</xdr:colOff>
      <xdr:row>50</xdr:row>
      <xdr:rowOff>60960</xdr:rowOff>
    </xdr:to>
    <xdr:pic>
      <xdr:nvPicPr>
        <xdr:cNvPr id="2" name="图片 1" descr="5123684c37936e70d35de453ffbe9d0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" y="11949430"/>
          <a:ext cx="6983730" cy="374904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133350</xdr:colOff>
      <xdr:row>21</xdr:row>
      <xdr:rowOff>47625</xdr:rowOff>
    </xdr:from>
    <xdr:to>
      <xdr:col>11</xdr:col>
      <xdr:colOff>498475</xdr:colOff>
      <xdr:row>21</xdr:row>
      <xdr:rowOff>295275</xdr:rowOff>
    </xdr:to>
    <xdr:pic>
      <xdr:nvPicPr>
        <xdr:cNvPr id="2" name="图片 1" descr="Z1YUZB(2@SQ}9$GPA$__O6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53880" y="8484235"/>
          <a:ext cx="1838325" cy="247650"/>
        </a:xfrm>
        <a:prstGeom prst="rect">
          <a:avLst/>
        </a:prstGeom>
      </xdr:spPr>
    </xdr:pic>
    <xdr:clientData/>
  </xdr:twoCellAnchor>
  <xdr:twoCellAnchor editAs="oneCell">
    <xdr:from>
      <xdr:col>0</xdr:col>
      <xdr:colOff>30480</xdr:colOff>
      <xdr:row>28</xdr:row>
      <xdr:rowOff>83820</xdr:rowOff>
    </xdr:from>
    <xdr:to>
      <xdr:col>11</xdr:col>
      <xdr:colOff>373380</xdr:colOff>
      <xdr:row>46</xdr:row>
      <xdr:rowOff>12700</xdr:rowOff>
    </xdr:to>
    <xdr:pic>
      <xdr:nvPicPr>
        <xdr:cNvPr id="4" name="图片 3" descr="[D({]H@ZP~Z$M[BJ@_8%C$W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0480" y="11949430"/>
          <a:ext cx="11136630" cy="301498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133350</xdr:colOff>
      <xdr:row>21</xdr:row>
      <xdr:rowOff>47625</xdr:rowOff>
    </xdr:from>
    <xdr:to>
      <xdr:col>11</xdr:col>
      <xdr:colOff>498475</xdr:colOff>
      <xdr:row>21</xdr:row>
      <xdr:rowOff>295275</xdr:rowOff>
    </xdr:to>
    <xdr:pic>
      <xdr:nvPicPr>
        <xdr:cNvPr id="2" name="图片 1" descr="Z1YUZB(2@SQ}9$GPA$__O6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53880" y="8484235"/>
          <a:ext cx="1838325" cy="247650"/>
        </a:xfrm>
        <a:prstGeom prst="rect">
          <a:avLst/>
        </a:prstGeom>
      </xdr:spPr>
    </xdr:pic>
    <xdr:clientData/>
  </xdr:twoCellAnchor>
  <xdr:twoCellAnchor editAs="oneCell">
    <xdr:from>
      <xdr:col>8</xdr:col>
      <xdr:colOff>518160</xdr:colOff>
      <xdr:row>25</xdr:row>
      <xdr:rowOff>496570</xdr:rowOff>
    </xdr:from>
    <xdr:to>
      <xdr:col>12</xdr:col>
      <xdr:colOff>236220</xdr:colOff>
      <xdr:row>27</xdr:row>
      <xdr:rowOff>58420</xdr:rowOff>
    </xdr:to>
    <xdr:pic>
      <xdr:nvPicPr>
        <xdr:cNvPr id="6" name="图片 5" descr=")6X3~V$WQE3B{O0CLCM1GX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051290" y="11219180"/>
          <a:ext cx="2715260" cy="819150"/>
        </a:xfrm>
        <a:prstGeom prst="rect">
          <a:avLst/>
        </a:prstGeom>
      </xdr:spPr>
    </xdr:pic>
    <xdr:clientData/>
  </xdr:twoCellAnchor>
  <xdr:twoCellAnchor editAs="oneCell">
    <xdr:from>
      <xdr:col>0</xdr:col>
      <xdr:colOff>45720</xdr:colOff>
      <xdr:row>31</xdr:row>
      <xdr:rowOff>7620</xdr:rowOff>
    </xdr:from>
    <xdr:to>
      <xdr:col>6</xdr:col>
      <xdr:colOff>201930</xdr:colOff>
      <xdr:row>55</xdr:row>
      <xdr:rowOff>161925</xdr:rowOff>
    </xdr:to>
    <xdr:pic>
      <xdr:nvPicPr>
        <xdr:cNvPr id="3" name="图片 2" descr="F49719E4F1049B220EC41FB3399D0A18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5720" y="13301980"/>
          <a:ext cx="6987540" cy="426910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133350</xdr:colOff>
      <xdr:row>22</xdr:row>
      <xdr:rowOff>47625</xdr:rowOff>
    </xdr:from>
    <xdr:to>
      <xdr:col>11</xdr:col>
      <xdr:colOff>498475</xdr:colOff>
      <xdr:row>22</xdr:row>
      <xdr:rowOff>295275</xdr:rowOff>
    </xdr:to>
    <xdr:pic>
      <xdr:nvPicPr>
        <xdr:cNvPr id="2" name="图片 1" descr="Z1YUZB(2@SQ}9$GPA$__O6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53880" y="8852535"/>
          <a:ext cx="1838325" cy="247650"/>
        </a:xfrm>
        <a:prstGeom prst="rect">
          <a:avLst/>
        </a:prstGeom>
      </xdr:spPr>
    </xdr:pic>
    <xdr:clientData/>
  </xdr:twoCellAnchor>
  <xdr:twoCellAnchor editAs="oneCell">
    <xdr:from>
      <xdr:col>9</xdr:col>
      <xdr:colOff>350520</xdr:colOff>
      <xdr:row>26</xdr:row>
      <xdr:rowOff>365760</xdr:rowOff>
    </xdr:from>
    <xdr:to>
      <xdr:col>12</xdr:col>
      <xdr:colOff>1073785</xdr:colOff>
      <xdr:row>28</xdr:row>
      <xdr:rowOff>27940</xdr:rowOff>
    </xdr:to>
    <xdr:pic>
      <xdr:nvPicPr>
        <xdr:cNvPr id="3" name="图片 2" descr=")6X3~V$WQE3B{O0CLCM1GX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671050" y="11456670"/>
          <a:ext cx="2933065" cy="91948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33</xdr:row>
      <xdr:rowOff>106680</xdr:rowOff>
    </xdr:from>
    <xdr:to>
      <xdr:col>6</xdr:col>
      <xdr:colOff>1114425</xdr:colOff>
      <xdr:row>46</xdr:row>
      <xdr:rowOff>43180</xdr:rowOff>
    </xdr:to>
    <xdr:pic>
      <xdr:nvPicPr>
        <xdr:cNvPr id="5" name="图片 4" descr="061E9352042DFF4A6C8259DAF74582C5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635" y="14918690"/>
          <a:ext cx="7945120" cy="2165350"/>
        </a:xfrm>
        <a:prstGeom prst="rect">
          <a:avLst/>
        </a:prstGeom>
      </xdr:spPr>
    </xdr:pic>
    <xdr:clientData/>
  </xdr:twoCellAnchor>
  <xdr:twoCellAnchor editAs="oneCell">
    <xdr:from>
      <xdr:col>7</xdr:col>
      <xdr:colOff>7620</xdr:colOff>
      <xdr:row>33</xdr:row>
      <xdr:rowOff>99060</xdr:rowOff>
    </xdr:from>
    <xdr:to>
      <xdr:col>15</xdr:col>
      <xdr:colOff>2362200</xdr:colOff>
      <xdr:row>61</xdr:row>
      <xdr:rowOff>55245</xdr:rowOff>
    </xdr:to>
    <xdr:pic>
      <xdr:nvPicPr>
        <xdr:cNvPr id="6" name="图片 5" descr="67DCFB6D588F9516BA5ED3209E0D17A3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168005" y="14911070"/>
          <a:ext cx="8456295" cy="475678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133350</xdr:colOff>
      <xdr:row>22</xdr:row>
      <xdr:rowOff>47625</xdr:rowOff>
    </xdr:from>
    <xdr:to>
      <xdr:col>11</xdr:col>
      <xdr:colOff>498475</xdr:colOff>
      <xdr:row>22</xdr:row>
      <xdr:rowOff>295275</xdr:rowOff>
    </xdr:to>
    <xdr:pic>
      <xdr:nvPicPr>
        <xdr:cNvPr id="2" name="图片 1" descr="Z1YUZB(2@SQ}9$GPA$__O6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53880" y="8852535"/>
          <a:ext cx="1838325" cy="247650"/>
        </a:xfrm>
        <a:prstGeom prst="rect">
          <a:avLst/>
        </a:prstGeom>
      </xdr:spPr>
    </xdr:pic>
    <xdr:clientData/>
  </xdr:twoCellAnchor>
  <xdr:twoCellAnchor editAs="oneCell">
    <xdr:from>
      <xdr:col>7</xdr:col>
      <xdr:colOff>266700</xdr:colOff>
      <xdr:row>26</xdr:row>
      <xdr:rowOff>534035</xdr:rowOff>
    </xdr:from>
    <xdr:to>
      <xdr:col>10</xdr:col>
      <xdr:colOff>617220</xdr:colOff>
      <xdr:row>27</xdr:row>
      <xdr:rowOff>629920</xdr:rowOff>
    </xdr:to>
    <xdr:pic>
      <xdr:nvPicPr>
        <xdr:cNvPr id="3" name="图片 2" descr=")6X3~V$WQE3B{O0CLCM1GX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27085" y="11624945"/>
          <a:ext cx="2272665" cy="705485"/>
        </a:xfrm>
        <a:prstGeom prst="rect">
          <a:avLst/>
        </a:prstGeom>
      </xdr:spPr>
    </xdr:pic>
    <xdr:clientData/>
  </xdr:twoCellAnchor>
  <xdr:twoCellAnchor editAs="oneCell">
    <xdr:from>
      <xdr:col>8</xdr:col>
      <xdr:colOff>647065</xdr:colOff>
      <xdr:row>36</xdr:row>
      <xdr:rowOff>76835</xdr:rowOff>
    </xdr:from>
    <xdr:to>
      <xdr:col>15</xdr:col>
      <xdr:colOff>1105535</xdr:colOff>
      <xdr:row>45</xdr:row>
      <xdr:rowOff>69215</xdr:rowOff>
    </xdr:to>
    <xdr:pic>
      <xdr:nvPicPr>
        <xdr:cNvPr id="4" name="图片 3" descr="730BB541FC8E04C77F72BD3533773BC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180195" y="16908145"/>
          <a:ext cx="6187440" cy="1535430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36</xdr:row>
      <xdr:rowOff>78105</xdr:rowOff>
    </xdr:from>
    <xdr:to>
      <xdr:col>8</xdr:col>
      <xdr:colOff>245110</xdr:colOff>
      <xdr:row>43</xdr:row>
      <xdr:rowOff>152400</xdr:rowOff>
    </xdr:to>
    <xdr:pic>
      <xdr:nvPicPr>
        <xdr:cNvPr id="5" name="图片 4" descr="J$_GY6LKUT]Q%7X@2ZQ@W2V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85725" y="16909415"/>
          <a:ext cx="8692515" cy="1274445"/>
        </a:xfrm>
        <a:prstGeom prst="rect">
          <a:avLst/>
        </a:prstGeom>
      </xdr:spPr>
    </xdr:pic>
    <xdr:clientData/>
  </xdr:twoCellAnchor>
  <xdr:twoCellAnchor editAs="oneCell">
    <xdr:from>
      <xdr:col>9</xdr:col>
      <xdr:colOff>45720</xdr:colOff>
      <xdr:row>44</xdr:row>
      <xdr:rowOff>114300</xdr:rowOff>
    </xdr:from>
    <xdr:to>
      <xdr:col>14</xdr:col>
      <xdr:colOff>601980</xdr:colOff>
      <xdr:row>49</xdr:row>
      <xdr:rowOff>76200</xdr:rowOff>
    </xdr:to>
    <xdr:pic>
      <xdr:nvPicPr>
        <xdr:cNvPr id="6" name="图片 5" descr="59Q`X}FFF3K1SE_4G5$8P6R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366250" y="18317210"/>
          <a:ext cx="4803775" cy="819150"/>
        </a:xfrm>
        <a:prstGeom prst="rect">
          <a:avLst/>
        </a:prstGeom>
      </xdr:spPr>
    </xdr:pic>
    <xdr:clientData/>
  </xdr:twoCellAnchor>
  <xdr:twoCellAnchor editAs="oneCell">
    <xdr:from>
      <xdr:col>8</xdr:col>
      <xdr:colOff>525780</xdr:colOff>
      <xdr:row>30</xdr:row>
      <xdr:rowOff>657860</xdr:rowOff>
    </xdr:from>
    <xdr:to>
      <xdr:col>10</xdr:col>
      <xdr:colOff>594360</xdr:colOff>
      <xdr:row>31</xdr:row>
      <xdr:rowOff>518160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9058910" y="14326870"/>
          <a:ext cx="1617980" cy="5334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133350</xdr:colOff>
      <xdr:row>22</xdr:row>
      <xdr:rowOff>47625</xdr:rowOff>
    </xdr:from>
    <xdr:to>
      <xdr:col>11</xdr:col>
      <xdr:colOff>498475</xdr:colOff>
      <xdr:row>22</xdr:row>
      <xdr:rowOff>295275</xdr:rowOff>
    </xdr:to>
    <xdr:pic>
      <xdr:nvPicPr>
        <xdr:cNvPr id="2" name="图片 1" descr="Z1YUZB(2@SQ}9$GPA$__O6T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453880" y="8852535"/>
          <a:ext cx="1838325" cy="247650"/>
        </a:xfrm>
        <a:prstGeom prst="rect">
          <a:avLst/>
        </a:prstGeom>
      </xdr:spPr>
    </xdr:pic>
    <xdr:clientData/>
  </xdr:twoCellAnchor>
  <xdr:twoCellAnchor editAs="oneCell">
    <xdr:from>
      <xdr:col>7</xdr:col>
      <xdr:colOff>266700</xdr:colOff>
      <xdr:row>26</xdr:row>
      <xdr:rowOff>534035</xdr:rowOff>
    </xdr:from>
    <xdr:to>
      <xdr:col>10</xdr:col>
      <xdr:colOff>617220</xdr:colOff>
      <xdr:row>27</xdr:row>
      <xdr:rowOff>629920</xdr:rowOff>
    </xdr:to>
    <xdr:pic>
      <xdr:nvPicPr>
        <xdr:cNvPr id="3" name="图片 2" descr=")6X3~V$WQE3B{O0CLCM1GXR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27085" y="11624945"/>
          <a:ext cx="2272665" cy="705485"/>
        </a:xfrm>
        <a:prstGeom prst="rect">
          <a:avLst/>
        </a:prstGeom>
      </xdr:spPr>
    </xdr:pic>
    <xdr:clientData/>
  </xdr:twoCellAnchor>
  <xdr:twoCellAnchor editAs="oneCell">
    <xdr:from>
      <xdr:col>8</xdr:col>
      <xdr:colOff>525780</xdr:colOff>
      <xdr:row>30</xdr:row>
      <xdr:rowOff>657860</xdr:rowOff>
    </xdr:from>
    <xdr:to>
      <xdr:col>10</xdr:col>
      <xdr:colOff>594360</xdr:colOff>
      <xdr:row>31</xdr:row>
      <xdr:rowOff>518160</xdr:rowOff>
    </xdr:to>
    <xdr:pic>
      <xdr:nvPicPr>
        <xdr:cNvPr id="7" name="图片 6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9058910" y="14326870"/>
          <a:ext cx="1617980" cy="5334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106045</xdr:colOff>
      <xdr:row>37</xdr:row>
      <xdr:rowOff>95250</xdr:rowOff>
    </xdr:from>
    <xdr:to>
      <xdr:col>10</xdr:col>
      <xdr:colOff>67945</xdr:colOff>
      <xdr:row>55</xdr:row>
      <xdr:rowOff>137795</xdr:rowOff>
    </xdr:to>
    <xdr:pic>
      <xdr:nvPicPr>
        <xdr:cNvPr id="8" name="图片 7" descr="(L`9D511QSJBALA2(XMP%VW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06045" y="17599660"/>
          <a:ext cx="10044430" cy="3128645"/>
        </a:xfrm>
        <a:prstGeom prst="rect">
          <a:avLst/>
        </a:prstGeom>
      </xdr:spPr>
    </xdr:pic>
    <xdr:clientData/>
  </xdr:twoCellAnchor>
  <xdr:twoCellAnchor editAs="oneCell">
    <xdr:from>
      <xdr:col>9</xdr:col>
      <xdr:colOff>555625</xdr:colOff>
      <xdr:row>37</xdr:row>
      <xdr:rowOff>85725</xdr:rowOff>
    </xdr:from>
    <xdr:to>
      <xdr:col>16</xdr:col>
      <xdr:colOff>264160</xdr:colOff>
      <xdr:row>65</xdr:row>
      <xdr:rowOff>95250</xdr:rowOff>
    </xdr:to>
    <xdr:pic>
      <xdr:nvPicPr>
        <xdr:cNvPr id="4" name="图片 3" descr="{KMLY1TI%0$WLS2YM9U[0PE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9876155" y="17590135"/>
          <a:ext cx="7842250" cy="4810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J41"/>
  <sheetViews>
    <sheetView workbookViewId="0">
      <selection activeCell="I7" sqref="I7"/>
    </sheetView>
  </sheetViews>
  <sheetFormatPr defaultColWidth="9" defaultRowHeight="11.25"/>
  <cols>
    <col min="1" max="1" width="4.25" style="135" customWidth="1"/>
    <col min="2" max="2" width="6.75" style="139" customWidth="1"/>
    <col min="3" max="3" width="2.88333333333333" style="135" customWidth="1"/>
    <col min="4" max="4" width="10.5" style="140" customWidth="1"/>
    <col min="5" max="5" width="6.88333333333333" style="139" customWidth="1"/>
    <col min="6" max="6" width="10.6333333333333" style="140" customWidth="1"/>
    <col min="7" max="7" width="4.25" style="135" customWidth="1"/>
    <col min="8" max="8" width="8.88333333333333" style="140" customWidth="1"/>
    <col min="9" max="9" width="9.38333333333333" style="135" customWidth="1"/>
    <col min="10" max="10" width="8.25" style="140" customWidth="1"/>
    <col min="11" max="11" width="7.38333333333333" style="135" customWidth="1"/>
    <col min="12" max="12" width="7.88333333333333" style="141" customWidth="1"/>
    <col min="13" max="13" width="6.5" style="141" customWidth="1"/>
    <col min="14" max="14" width="7.88333333333333" style="135" customWidth="1"/>
    <col min="15" max="15" width="10.1333333333333" style="140" customWidth="1"/>
    <col min="16" max="16" width="9.38333333333333" style="140" customWidth="1"/>
    <col min="17" max="18" width="4.38333333333333" style="138" customWidth="1"/>
    <col min="19" max="19" width="13.25" style="138" customWidth="1"/>
    <col min="20" max="20" width="5.88333333333333" style="138" customWidth="1"/>
    <col min="21" max="21" width="10.6333333333333" style="138" customWidth="1"/>
    <col min="22" max="22" width="5.75" style="138" customWidth="1"/>
    <col min="23" max="23" width="5.63333333333333" style="138" customWidth="1"/>
    <col min="24" max="24" width="5.13333333333333" style="138" customWidth="1"/>
    <col min="25" max="25" width="5.88333333333333" style="138" customWidth="1"/>
    <col min="26" max="27" width="10.6333333333333" style="138" customWidth="1"/>
    <col min="28" max="28" width="5.63333333333333" style="138" customWidth="1"/>
    <col min="29" max="29" width="5.38333333333333" style="138" customWidth="1"/>
    <col min="30" max="30" width="7.13333333333333" style="138" customWidth="1"/>
    <col min="31" max="16384" width="9" style="135"/>
  </cols>
  <sheetData>
    <row r="1" s="135" customFormat="1" ht="24.95" customHeight="1" spans="1:62">
      <c r="A1" s="142" t="s">
        <v>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89"/>
      <c r="Q1" s="223"/>
      <c r="R1" s="223"/>
      <c r="S1" s="223"/>
      <c r="T1" s="223"/>
      <c r="U1" s="223"/>
      <c r="V1" s="223"/>
      <c r="W1" s="223"/>
      <c r="X1" s="223"/>
      <c r="Y1" s="223"/>
      <c r="Z1" s="223"/>
      <c r="AA1" s="223"/>
      <c r="AB1" s="223"/>
      <c r="AC1" s="223"/>
      <c r="AD1" s="223"/>
      <c r="AE1" s="223"/>
      <c r="AF1" s="223"/>
      <c r="AG1" s="223"/>
      <c r="AH1" s="223"/>
      <c r="AI1" s="223"/>
      <c r="AJ1" s="223"/>
      <c r="AK1" s="223"/>
      <c r="AL1" s="223"/>
      <c r="AM1" s="223"/>
      <c r="AN1" s="223"/>
      <c r="AO1" s="223"/>
      <c r="AP1" s="223"/>
      <c r="AQ1" s="223"/>
      <c r="AR1" s="223"/>
      <c r="AS1" s="223"/>
      <c r="AT1" s="223"/>
      <c r="AU1" s="223"/>
      <c r="AV1" s="223"/>
      <c r="AW1" s="223"/>
      <c r="AX1" s="223"/>
      <c r="AY1" s="223"/>
      <c r="AZ1" s="223"/>
      <c r="BA1" s="223"/>
      <c r="BB1" s="223"/>
      <c r="BC1" s="223"/>
      <c r="BD1" s="223"/>
      <c r="BE1" s="223"/>
      <c r="BF1" s="223"/>
      <c r="BG1" s="223"/>
      <c r="BH1" s="223"/>
      <c r="BI1" s="223"/>
      <c r="BJ1" s="223"/>
    </row>
    <row r="2" s="135" customFormat="1" ht="33" customHeight="1" spans="1:62">
      <c r="A2" s="143" t="s">
        <v>1</v>
      </c>
      <c r="B2" s="143"/>
      <c r="C2" s="144" t="s">
        <v>2</v>
      </c>
      <c r="D2" s="144"/>
      <c r="E2" s="144"/>
      <c r="F2" s="144"/>
      <c r="G2" s="144"/>
      <c r="H2" s="144"/>
      <c r="I2" s="144"/>
      <c r="J2" s="144"/>
      <c r="K2" s="144"/>
      <c r="L2" s="190" t="s">
        <v>3</v>
      </c>
      <c r="M2" s="191">
        <v>10959</v>
      </c>
      <c r="N2" s="192" t="s">
        <v>4</v>
      </c>
      <c r="O2" s="192" t="s">
        <v>5</v>
      </c>
      <c r="P2" s="193"/>
      <c r="Q2" s="211"/>
      <c r="R2" s="211"/>
      <c r="S2" s="211"/>
      <c r="T2" s="211"/>
      <c r="U2" s="211"/>
      <c r="V2" s="211"/>
      <c r="W2" s="211"/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1"/>
      <c r="AU2" s="211"/>
      <c r="AV2" s="211"/>
      <c r="AW2" s="211"/>
      <c r="AX2" s="211"/>
      <c r="AY2" s="211"/>
      <c r="AZ2" s="211"/>
      <c r="BA2" s="211"/>
      <c r="BB2" s="211"/>
      <c r="BC2" s="211"/>
      <c r="BD2" s="211"/>
      <c r="BE2" s="211"/>
      <c r="BF2" s="211"/>
      <c r="BG2" s="211"/>
      <c r="BH2" s="211"/>
      <c r="BI2" s="211"/>
      <c r="BJ2" s="211"/>
    </row>
    <row r="3" s="135" customFormat="1" ht="33.95" customHeight="1" spans="1:62">
      <c r="A3" s="143" t="s">
        <v>6</v>
      </c>
      <c r="B3" s="143"/>
      <c r="C3" s="145">
        <v>9879341.59</v>
      </c>
      <c r="D3" s="145"/>
      <c r="E3" s="145" t="s">
        <v>7</v>
      </c>
      <c r="F3" s="146" t="s">
        <v>8</v>
      </c>
      <c r="G3" s="146"/>
      <c r="H3" s="147" t="s">
        <v>9</v>
      </c>
      <c r="I3" s="194" t="s">
        <v>10</v>
      </c>
      <c r="J3" s="195"/>
      <c r="K3" s="195"/>
      <c r="L3" s="195"/>
      <c r="M3" s="196" t="s">
        <v>11</v>
      </c>
      <c r="N3" s="143" t="s">
        <v>12</v>
      </c>
      <c r="O3" s="197" t="s">
        <v>13</v>
      </c>
      <c r="P3" s="198"/>
      <c r="Q3" s="211"/>
      <c r="R3" s="211"/>
      <c r="S3" s="211"/>
      <c r="T3" s="211"/>
      <c r="U3" s="211"/>
      <c r="V3" s="211"/>
      <c r="W3" s="211"/>
      <c r="X3" s="211"/>
      <c r="Y3" s="211"/>
      <c r="Z3" s="211"/>
      <c r="AA3" s="211"/>
      <c r="AB3" s="211"/>
      <c r="AC3" s="211"/>
      <c r="AD3" s="211"/>
      <c r="AE3" s="211"/>
      <c r="AF3" s="211"/>
      <c r="AG3" s="211"/>
      <c r="AH3" s="211"/>
      <c r="AI3" s="211"/>
      <c r="AJ3" s="211"/>
      <c r="AK3" s="211"/>
      <c r="AL3" s="211"/>
      <c r="AM3" s="211"/>
      <c r="AN3" s="211"/>
      <c r="AO3" s="211"/>
      <c r="AP3" s="211"/>
      <c r="AQ3" s="211"/>
      <c r="AR3" s="211"/>
      <c r="AS3" s="211"/>
      <c r="AT3" s="211"/>
      <c r="AU3" s="211"/>
      <c r="AV3" s="211"/>
      <c r="AW3" s="211"/>
      <c r="AX3" s="211"/>
      <c r="AY3" s="211"/>
      <c r="AZ3" s="211"/>
      <c r="BA3" s="211"/>
      <c r="BB3" s="211"/>
      <c r="BC3" s="211"/>
      <c r="BD3" s="211"/>
      <c r="BE3" s="211"/>
      <c r="BF3" s="211"/>
      <c r="BG3" s="211"/>
      <c r="BH3" s="211"/>
      <c r="BI3" s="211"/>
      <c r="BJ3" s="211"/>
    </row>
    <row r="4" s="135" customFormat="1" ht="30" customHeight="1" spans="1:30">
      <c r="A4" s="143" t="s">
        <v>14</v>
      </c>
      <c r="B4" s="143"/>
      <c r="C4" s="145"/>
      <c r="D4" s="145"/>
      <c r="E4" s="145" t="s">
        <v>15</v>
      </c>
      <c r="F4" s="146"/>
      <c r="G4" s="146"/>
      <c r="H4" s="148"/>
      <c r="I4" s="199" t="s">
        <v>16</v>
      </c>
      <c r="J4" s="200"/>
      <c r="K4" s="200"/>
      <c r="L4" s="200"/>
      <c r="M4" s="196" t="s">
        <v>17</v>
      </c>
      <c r="N4" s="145" t="s">
        <v>18</v>
      </c>
      <c r="O4" s="201" t="s">
        <v>19</v>
      </c>
      <c r="P4" s="202"/>
      <c r="Q4" s="138"/>
      <c r="R4" s="138"/>
      <c r="S4" s="138"/>
      <c r="T4" s="138"/>
      <c r="U4" s="138"/>
      <c r="V4" s="138"/>
      <c r="W4" s="138"/>
      <c r="X4" s="138"/>
      <c r="Y4" s="138"/>
      <c r="Z4" s="138"/>
      <c r="AA4" s="138"/>
      <c r="AB4" s="138"/>
      <c r="AC4" s="138"/>
      <c r="AD4" s="138"/>
    </row>
    <row r="5" s="135" customFormat="1" ht="27.95" customHeight="1" spans="1:30">
      <c r="A5" s="143" t="s">
        <v>20</v>
      </c>
      <c r="B5" s="143" t="s">
        <v>21</v>
      </c>
      <c r="C5" s="143"/>
      <c r="D5" s="143"/>
      <c r="E5" s="143" t="s">
        <v>22</v>
      </c>
      <c r="F5" s="143"/>
      <c r="G5" s="143" t="s">
        <v>23</v>
      </c>
      <c r="H5" s="143"/>
      <c r="I5" s="143" t="s">
        <v>24</v>
      </c>
      <c r="J5" s="143" t="s">
        <v>25</v>
      </c>
      <c r="K5" s="143"/>
      <c r="L5" s="143" t="s">
        <v>26</v>
      </c>
      <c r="M5" s="143"/>
      <c r="N5" s="145" t="s">
        <v>27</v>
      </c>
      <c r="O5" s="145"/>
      <c r="P5" s="203"/>
      <c r="Q5" s="138"/>
      <c r="R5" s="138"/>
      <c r="S5" s="188"/>
      <c r="T5" s="138"/>
      <c r="U5" s="138"/>
      <c r="V5" s="138"/>
      <c r="W5" s="138"/>
      <c r="X5" s="138"/>
      <c r="Y5" s="138"/>
      <c r="Z5" s="138"/>
      <c r="AA5" s="138"/>
      <c r="AB5" s="138"/>
      <c r="AC5" s="138"/>
      <c r="AD5" s="138"/>
    </row>
    <row r="6" s="135" customFormat="1" ht="27.95" customHeight="1" spans="1:30">
      <c r="A6" s="143"/>
      <c r="B6" s="149" t="s">
        <v>28</v>
      </c>
      <c r="C6" s="143" t="s">
        <v>29</v>
      </c>
      <c r="D6" s="145" t="s">
        <v>30</v>
      </c>
      <c r="E6" s="149" t="s">
        <v>28</v>
      </c>
      <c r="F6" s="145" t="s">
        <v>30</v>
      </c>
      <c r="G6" s="143" t="s">
        <v>31</v>
      </c>
      <c r="H6" s="145" t="s">
        <v>30</v>
      </c>
      <c r="I6" s="192" t="s">
        <v>30</v>
      </c>
      <c r="J6" s="145" t="s">
        <v>30</v>
      </c>
      <c r="K6" s="143" t="s">
        <v>32</v>
      </c>
      <c r="L6" s="143" t="s">
        <v>30</v>
      </c>
      <c r="M6" s="143" t="s">
        <v>32</v>
      </c>
      <c r="N6" s="145" t="s">
        <v>33</v>
      </c>
      <c r="O6" s="145" t="s">
        <v>30</v>
      </c>
      <c r="P6" s="203"/>
      <c r="Q6" s="138"/>
      <c r="R6" s="138"/>
      <c r="S6" s="18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</row>
    <row r="7" s="136" customFormat="1" ht="21" customHeight="1" spans="1:29">
      <c r="A7" s="150">
        <v>1</v>
      </c>
      <c r="B7" s="151">
        <v>43612</v>
      </c>
      <c r="C7" s="152" t="s">
        <v>34</v>
      </c>
      <c r="D7" s="153">
        <v>3800000</v>
      </c>
      <c r="E7" s="154">
        <v>43600</v>
      </c>
      <c r="F7" s="153">
        <v>3800000</v>
      </c>
      <c r="G7" s="155">
        <v>0.025</v>
      </c>
      <c r="H7" s="156">
        <f>D7*G7</f>
        <v>95000</v>
      </c>
      <c r="I7" s="156">
        <v>66050</v>
      </c>
      <c r="J7" s="160">
        <v>6500</v>
      </c>
      <c r="K7" s="204"/>
      <c r="L7" s="192">
        <v>0</v>
      </c>
      <c r="M7" s="145"/>
      <c r="N7" s="205" t="s">
        <v>35</v>
      </c>
      <c r="O7" s="156">
        <f>D7+D8+D9-H7-I7-J7-O8</f>
        <v>542450</v>
      </c>
      <c r="P7" s="206"/>
      <c r="Q7" s="206"/>
      <c r="R7" s="188"/>
      <c r="S7" s="206"/>
      <c r="T7" s="206"/>
      <c r="U7" s="206"/>
      <c r="V7" s="206"/>
      <c r="W7" s="206"/>
      <c r="X7" s="206"/>
      <c r="Y7" s="206"/>
      <c r="Z7" s="206"/>
      <c r="AA7" s="206"/>
      <c r="AB7" s="206"/>
      <c r="AC7" s="206"/>
    </row>
    <row r="8" s="137" customFormat="1" ht="27.95" customHeight="1" spans="1:29">
      <c r="A8" s="157"/>
      <c r="B8" s="158" t="s">
        <v>36</v>
      </c>
      <c r="C8" s="159"/>
      <c r="D8" s="160">
        <v>-900000</v>
      </c>
      <c r="E8" s="154"/>
      <c r="F8" s="160"/>
      <c r="G8" s="155"/>
      <c r="H8" s="161"/>
      <c r="I8" s="207"/>
      <c r="J8" s="208" t="s">
        <v>37</v>
      </c>
      <c r="K8" s="209"/>
      <c r="L8" s="209"/>
      <c r="M8" s="210"/>
      <c r="N8" s="205" t="s">
        <v>38</v>
      </c>
      <c r="O8" s="156">
        <v>2000000</v>
      </c>
      <c r="P8" s="211"/>
      <c r="Q8" s="211"/>
      <c r="R8" s="224"/>
      <c r="S8" s="211"/>
      <c r="T8" s="211"/>
      <c r="U8" s="211"/>
      <c r="V8" s="211"/>
      <c r="W8" s="211"/>
      <c r="X8" s="211"/>
      <c r="Y8" s="211"/>
      <c r="Z8" s="211"/>
      <c r="AA8" s="211"/>
      <c r="AB8" s="211"/>
      <c r="AC8" s="211"/>
    </row>
    <row r="9" s="137" customFormat="1" ht="23.1" customHeight="1" spans="1:29">
      <c r="A9" s="157"/>
      <c r="B9" s="162" t="s">
        <v>39</v>
      </c>
      <c r="C9" s="159"/>
      <c r="D9" s="160">
        <v>-190000</v>
      </c>
      <c r="E9" s="154"/>
      <c r="F9" s="160"/>
      <c r="G9" s="155"/>
      <c r="H9" s="161"/>
      <c r="I9" s="207"/>
      <c r="J9" s="160"/>
      <c r="K9" s="205"/>
      <c r="L9" s="192"/>
      <c r="M9" s="145"/>
      <c r="N9" s="205"/>
      <c r="O9" s="156"/>
      <c r="P9" s="211"/>
      <c r="Q9" s="211"/>
      <c r="R9" s="224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</row>
    <row r="10" s="137" customFormat="1" ht="20.1" customHeight="1" spans="1:29">
      <c r="A10" s="157">
        <v>2</v>
      </c>
      <c r="B10" s="158">
        <v>43654</v>
      </c>
      <c r="C10" s="159" t="s">
        <v>40</v>
      </c>
      <c r="D10" s="160">
        <v>2250000</v>
      </c>
      <c r="E10" s="154">
        <v>43635</v>
      </c>
      <c r="F10" s="160">
        <v>2820000</v>
      </c>
      <c r="G10" s="155">
        <v>0.025</v>
      </c>
      <c r="H10" s="161">
        <f>D10*G10</f>
        <v>56250</v>
      </c>
      <c r="I10" s="207">
        <v>41395</v>
      </c>
      <c r="J10" s="160">
        <v>0</v>
      </c>
      <c r="K10" s="205"/>
      <c r="L10" s="183">
        <f>D10-H10-I10-O10</f>
        <v>782355</v>
      </c>
      <c r="M10" s="145" t="s">
        <v>41</v>
      </c>
      <c r="N10" s="205" t="s">
        <v>42</v>
      </c>
      <c r="O10" s="156">
        <v>1370000</v>
      </c>
      <c r="P10" s="211"/>
      <c r="Q10" s="211"/>
      <c r="R10" s="224"/>
      <c r="S10" s="225"/>
      <c r="T10" s="211"/>
      <c r="U10" s="211"/>
      <c r="V10" s="211"/>
      <c r="W10" s="211"/>
      <c r="X10" s="211"/>
      <c r="Y10" s="211"/>
      <c r="Z10" s="211"/>
      <c r="AA10" s="211"/>
      <c r="AB10" s="211"/>
      <c r="AC10" s="211"/>
    </row>
    <row r="11" s="137" customFormat="1" ht="20.1" customHeight="1" spans="1:29">
      <c r="A11" s="157"/>
      <c r="B11" s="158"/>
      <c r="C11" s="159"/>
      <c r="D11" s="160"/>
      <c r="E11" s="154"/>
      <c r="F11" s="160"/>
      <c r="G11" s="155"/>
      <c r="H11" s="161"/>
      <c r="I11" s="207"/>
      <c r="J11" s="160"/>
      <c r="K11" s="205"/>
      <c r="L11" s="192"/>
      <c r="M11" s="145"/>
      <c r="N11" s="205"/>
      <c r="O11" s="156"/>
      <c r="P11" s="211"/>
      <c r="Q11" s="211"/>
      <c r="R11" s="224"/>
      <c r="S11" s="225"/>
      <c r="T11" s="211"/>
      <c r="U11" s="211"/>
      <c r="V11" s="211"/>
      <c r="W11" s="211"/>
      <c r="X11" s="211"/>
      <c r="Y11" s="211"/>
      <c r="Z11" s="211"/>
      <c r="AA11" s="211"/>
      <c r="AB11" s="211"/>
      <c r="AC11" s="211"/>
    </row>
    <row r="12" s="137" customFormat="1" ht="20.1" customHeight="1" spans="1:29">
      <c r="A12" s="163" t="s">
        <v>43</v>
      </c>
      <c r="B12" s="164"/>
      <c r="C12" s="165"/>
      <c r="D12" s="166"/>
      <c r="E12" s="167"/>
      <c r="F12" s="166"/>
      <c r="G12" s="168"/>
      <c r="H12" s="169"/>
      <c r="I12" s="212"/>
      <c r="J12" s="166"/>
      <c r="K12" s="213"/>
      <c r="L12" s="214"/>
      <c r="M12" s="215"/>
      <c r="N12" s="213"/>
      <c r="O12" s="216"/>
      <c r="P12" s="211"/>
      <c r="Q12" s="211"/>
      <c r="R12" s="224"/>
      <c r="S12" s="225"/>
      <c r="T12" s="211"/>
      <c r="U12" s="211"/>
      <c r="V12" s="211"/>
      <c r="W12" s="211"/>
      <c r="X12" s="211"/>
      <c r="Y12" s="211"/>
      <c r="Z12" s="211"/>
      <c r="AA12" s="211"/>
      <c r="AB12" s="211"/>
      <c r="AC12" s="211"/>
    </row>
    <row r="13" s="137" customFormat="1" ht="20.1" customHeight="1" spans="1:29">
      <c r="A13" s="163">
        <v>3</v>
      </c>
      <c r="B13" s="170" t="s">
        <v>44</v>
      </c>
      <c r="C13" s="171"/>
      <c r="D13" s="172"/>
      <c r="E13" s="167"/>
      <c r="F13" s="166"/>
      <c r="G13" s="168"/>
      <c r="H13" s="169"/>
      <c r="I13" s="212"/>
      <c r="J13" s="166"/>
      <c r="K13" s="213"/>
      <c r="L13" s="217">
        <v>114944</v>
      </c>
      <c r="M13" s="215" t="s">
        <v>45</v>
      </c>
      <c r="N13" s="213" t="s">
        <v>35</v>
      </c>
      <c r="O13" s="218">
        <f>L10-L13</f>
        <v>667411</v>
      </c>
      <c r="P13" s="211"/>
      <c r="Q13" s="211"/>
      <c r="R13" s="224"/>
      <c r="S13" s="225"/>
      <c r="T13" s="211"/>
      <c r="U13" s="211"/>
      <c r="V13" s="211"/>
      <c r="W13" s="211"/>
      <c r="X13" s="211"/>
      <c r="Y13" s="211"/>
      <c r="Z13" s="211"/>
      <c r="AA13" s="211"/>
      <c r="AB13" s="211"/>
      <c r="AC13" s="211"/>
    </row>
    <row r="14" s="137" customFormat="1" ht="20.1" customHeight="1" spans="1:29">
      <c r="A14" s="163"/>
      <c r="B14" s="164"/>
      <c r="C14" s="165"/>
      <c r="D14" s="166"/>
      <c r="E14" s="167"/>
      <c r="F14" s="166"/>
      <c r="G14" s="168"/>
      <c r="H14" s="169"/>
      <c r="I14" s="212"/>
      <c r="J14" s="166"/>
      <c r="K14" s="213"/>
      <c r="L14" s="214">
        <v>-782355</v>
      </c>
      <c r="M14" s="215" t="s">
        <v>46</v>
      </c>
      <c r="N14" s="213"/>
      <c r="O14" s="216"/>
      <c r="P14" s="211"/>
      <c r="Q14" s="211"/>
      <c r="R14" s="224"/>
      <c r="S14" s="225"/>
      <c r="T14" s="211"/>
      <c r="U14" s="211"/>
      <c r="V14" s="211"/>
      <c r="W14" s="211"/>
      <c r="X14" s="211"/>
      <c r="Y14" s="211"/>
      <c r="Z14" s="211"/>
      <c r="AA14" s="211"/>
      <c r="AB14" s="211"/>
      <c r="AC14" s="211"/>
    </row>
    <row r="15" s="137" customFormat="1" ht="20.1" customHeight="1" spans="1:29">
      <c r="A15" s="163"/>
      <c r="B15" s="164"/>
      <c r="C15" s="165"/>
      <c r="D15" s="166"/>
      <c r="E15" s="167"/>
      <c r="F15" s="166"/>
      <c r="G15" s="168"/>
      <c r="H15" s="169"/>
      <c r="I15" s="212"/>
      <c r="J15" s="166"/>
      <c r="K15" s="213"/>
      <c r="L15" s="214"/>
      <c r="M15" s="215"/>
      <c r="N15" s="213"/>
      <c r="O15" s="216"/>
      <c r="P15" s="211"/>
      <c r="Q15" s="211"/>
      <c r="R15" s="224"/>
      <c r="S15" s="225"/>
      <c r="T15" s="211"/>
      <c r="U15" s="211"/>
      <c r="V15" s="211"/>
      <c r="W15" s="211"/>
      <c r="X15" s="211"/>
      <c r="Y15" s="211"/>
      <c r="Z15" s="211"/>
      <c r="AA15" s="211"/>
      <c r="AB15" s="211"/>
      <c r="AC15" s="211"/>
    </row>
    <row r="16" s="137" customFormat="1" ht="20.1" customHeight="1" spans="1:29">
      <c r="A16" s="163"/>
      <c r="B16" s="164"/>
      <c r="C16" s="165"/>
      <c r="D16" s="166"/>
      <c r="E16" s="167"/>
      <c r="F16" s="166"/>
      <c r="G16" s="168"/>
      <c r="H16" s="169"/>
      <c r="I16" s="212"/>
      <c r="J16" s="166"/>
      <c r="K16" s="213"/>
      <c r="L16" s="214"/>
      <c r="M16" s="215"/>
      <c r="N16" s="213"/>
      <c r="O16" s="216"/>
      <c r="P16" s="211"/>
      <c r="Q16" s="211"/>
      <c r="R16" s="224"/>
      <c r="S16" s="225"/>
      <c r="T16" s="211"/>
      <c r="U16" s="211"/>
      <c r="V16" s="211"/>
      <c r="W16" s="211"/>
      <c r="X16" s="211"/>
      <c r="Y16" s="211"/>
      <c r="Z16" s="211"/>
      <c r="AA16" s="211"/>
      <c r="AB16" s="211"/>
      <c r="AC16" s="211"/>
    </row>
    <row r="17" s="137" customFormat="1" ht="20.1" customHeight="1" spans="1:29">
      <c r="A17" s="163"/>
      <c r="B17" s="164"/>
      <c r="C17" s="165"/>
      <c r="D17" s="166"/>
      <c r="E17" s="167"/>
      <c r="F17" s="166"/>
      <c r="G17" s="168"/>
      <c r="H17" s="169"/>
      <c r="I17" s="212"/>
      <c r="J17" s="166"/>
      <c r="K17" s="213"/>
      <c r="L17" s="214"/>
      <c r="M17" s="215"/>
      <c r="N17" s="213"/>
      <c r="O17" s="216"/>
      <c r="P17" s="211"/>
      <c r="Q17" s="211"/>
      <c r="R17" s="224"/>
      <c r="S17" s="225"/>
      <c r="T17" s="211"/>
      <c r="U17" s="211"/>
      <c r="V17" s="211"/>
      <c r="W17" s="211"/>
      <c r="X17" s="211"/>
      <c r="Y17" s="211"/>
      <c r="Z17" s="211"/>
      <c r="AA17" s="211"/>
      <c r="AB17" s="211"/>
      <c r="AC17" s="211"/>
    </row>
    <row r="18" s="137" customFormat="1" ht="20.1" customHeight="1" spans="1:29">
      <c r="A18" s="163"/>
      <c r="B18" s="164"/>
      <c r="C18" s="165"/>
      <c r="D18" s="166"/>
      <c r="E18" s="167"/>
      <c r="F18" s="166"/>
      <c r="G18" s="168"/>
      <c r="H18" s="169"/>
      <c r="I18" s="212"/>
      <c r="J18" s="166"/>
      <c r="K18" s="213"/>
      <c r="L18" s="214"/>
      <c r="M18" s="215"/>
      <c r="N18" s="213"/>
      <c r="O18" s="216"/>
      <c r="P18" s="211"/>
      <c r="Q18" s="211"/>
      <c r="R18" s="224"/>
      <c r="S18" s="225"/>
      <c r="T18" s="211"/>
      <c r="U18" s="211"/>
      <c r="V18" s="211"/>
      <c r="W18" s="211"/>
      <c r="X18" s="211"/>
      <c r="Y18" s="211"/>
      <c r="Z18" s="211"/>
      <c r="AA18" s="211"/>
      <c r="AB18" s="211"/>
      <c r="AC18" s="211"/>
    </row>
    <row r="19" s="137" customFormat="1" ht="20.1" customHeight="1" spans="1:29">
      <c r="A19" s="163"/>
      <c r="B19" s="164"/>
      <c r="C19" s="165"/>
      <c r="D19" s="166"/>
      <c r="E19" s="167"/>
      <c r="F19" s="166"/>
      <c r="G19" s="168"/>
      <c r="H19" s="169"/>
      <c r="I19" s="212"/>
      <c r="J19" s="166"/>
      <c r="K19" s="213"/>
      <c r="L19" s="214"/>
      <c r="M19" s="215"/>
      <c r="N19" s="213"/>
      <c r="O19" s="216"/>
      <c r="P19" s="211"/>
      <c r="Q19" s="211"/>
      <c r="R19" s="224"/>
      <c r="S19" s="225"/>
      <c r="T19" s="211"/>
      <c r="U19" s="211"/>
      <c r="V19" s="211"/>
      <c r="W19" s="211"/>
      <c r="X19" s="211"/>
      <c r="Y19" s="211"/>
      <c r="Z19" s="211"/>
      <c r="AA19" s="211"/>
      <c r="AB19" s="211"/>
      <c r="AC19" s="211"/>
    </row>
    <row r="20" s="137" customFormat="1" ht="20.1" customHeight="1" spans="1:29">
      <c r="A20" s="163"/>
      <c r="B20" s="164"/>
      <c r="C20" s="165"/>
      <c r="D20" s="166"/>
      <c r="E20" s="167"/>
      <c r="F20" s="166"/>
      <c r="G20" s="168"/>
      <c r="H20" s="169"/>
      <c r="I20" s="212"/>
      <c r="J20" s="166"/>
      <c r="K20" s="213"/>
      <c r="L20" s="214"/>
      <c r="M20" s="215"/>
      <c r="N20" s="213"/>
      <c r="O20" s="216"/>
      <c r="P20" s="211"/>
      <c r="Q20" s="211"/>
      <c r="R20" s="224"/>
      <c r="S20" s="225"/>
      <c r="T20" s="211"/>
      <c r="U20" s="211"/>
      <c r="V20" s="211"/>
      <c r="W20" s="211"/>
      <c r="X20" s="211"/>
      <c r="Y20" s="211"/>
      <c r="Z20" s="211"/>
      <c r="AA20" s="211"/>
      <c r="AB20" s="211"/>
      <c r="AC20" s="211"/>
    </row>
    <row r="21" s="137" customFormat="1" ht="20.1" customHeight="1" spans="1:29">
      <c r="A21" s="163"/>
      <c r="B21" s="164"/>
      <c r="C21" s="165"/>
      <c r="D21" s="166"/>
      <c r="E21" s="167"/>
      <c r="F21" s="166"/>
      <c r="G21" s="168"/>
      <c r="H21" s="169"/>
      <c r="I21" s="212"/>
      <c r="J21" s="166"/>
      <c r="K21" s="213"/>
      <c r="L21" s="214"/>
      <c r="M21" s="215"/>
      <c r="N21" s="213"/>
      <c r="O21" s="216"/>
      <c r="P21" s="211"/>
      <c r="Q21" s="211"/>
      <c r="R21" s="224"/>
      <c r="S21" s="225"/>
      <c r="T21" s="211"/>
      <c r="U21" s="211"/>
      <c r="V21" s="211"/>
      <c r="W21" s="211"/>
      <c r="X21" s="211"/>
      <c r="Y21" s="211"/>
      <c r="Z21" s="211"/>
      <c r="AA21" s="211"/>
      <c r="AB21" s="211"/>
      <c r="AC21" s="211"/>
    </row>
    <row r="22" s="137" customFormat="1" ht="20.1" customHeight="1" spans="1:29">
      <c r="A22" s="163"/>
      <c r="B22" s="164"/>
      <c r="C22" s="165"/>
      <c r="D22" s="166"/>
      <c r="E22" s="167"/>
      <c r="F22" s="166"/>
      <c r="G22" s="168"/>
      <c r="H22" s="169"/>
      <c r="I22" s="212"/>
      <c r="J22" s="166"/>
      <c r="K22" s="213"/>
      <c r="L22" s="214"/>
      <c r="M22" s="215"/>
      <c r="N22" s="213"/>
      <c r="O22" s="216"/>
      <c r="P22" s="211"/>
      <c r="Q22" s="211"/>
      <c r="R22" s="224"/>
      <c r="S22" s="225"/>
      <c r="T22" s="211"/>
      <c r="U22" s="211"/>
      <c r="V22" s="211"/>
      <c r="W22" s="211"/>
      <c r="X22" s="211"/>
      <c r="Y22" s="211"/>
      <c r="Z22" s="211"/>
      <c r="AA22" s="211"/>
      <c r="AB22" s="211"/>
      <c r="AC22" s="211"/>
    </row>
    <row r="23" s="138" customFormat="1" ht="20.25" customHeight="1" spans="1:19">
      <c r="A23" s="173"/>
      <c r="B23" s="174"/>
      <c r="C23" s="152"/>
      <c r="D23" s="153"/>
      <c r="E23" s="175"/>
      <c r="F23" s="176"/>
      <c r="G23" s="177"/>
      <c r="H23" s="178"/>
      <c r="I23" s="178"/>
      <c r="J23" s="219"/>
      <c r="K23" s="205"/>
      <c r="L23" s="192"/>
      <c r="M23" s="145"/>
      <c r="N23" s="205"/>
      <c r="O23" s="178"/>
      <c r="P23" s="203"/>
      <c r="S23" s="188"/>
    </row>
    <row r="24" s="138" customFormat="1" ht="20.25" customHeight="1" spans="1:19">
      <c r="A24" s="173"/>
      <c r="B24" s="174"/>
      <c r="C24" s="152"/>
      <c r="D24" s="153"/>
      <c r="E24" s="175"/>
      <c r="F24" s="176"/>
      <c r="G24" s="177"/>
      <c r="H24" s="178"/>
      <c r="I24" s="178"/>
      <c r="J24" s="219"/>
      <c r="K24" s="205"/>
      <c r="L24" s="192"/>
      <c r="M24" s="145"/>
      <c r="N24" s="213"/>
      <c r="O24" s="220"/>
      <c r="P24" s="203"/>
      <c r="S24" s="188"/>
    </row>
    <row r="25" s="138" customFormat="1" ht="30" customHeight="1" spans="1:19">
      <c r="A25" s="143" t="s">
        <v>47</v>
      </c>
      <c r="B25" s="143"/>
      <c r="C25" s="179" t="s">
        <v>48</v>
      </c>
      <c r="D25" s="180">
        <f t="shared" ref="D25:J25" si="0">SUM(D7:D24)</f>
        <v>4960000</v>
      </c>
      <c r="E25" s="179" t="s">
        <v>48</v>
      </c>
      <c r="F25" s="181">
        <f t="shared" si="0"/>
        <v>6620000</v>
      </c>
      <c r="G25" s="179" t="s">
        <v>48</v>
      </c>
      <c r="H25" s="181">
        <f t="shared" si="0"/>
        <v>151250</v>
      </c>
      <c r="I25" s="181">
        <f t="shared" si="0"/>
        <v>107445</v>
      </c>
      <c r="J25" s="181">
        <f t="shared" si="0"/>
        <v>6500</v>
      </c>
      <c r="K25" s="179" t="s">
        <v>48</v>
      </c>
      <c r="L25" s="221">
        <f>SUM(L7:L24)</f>
        <v>114944</v>
      </c>
      <c r="M25" s="222" t="s">
        <v>48</v>
      </c>
      <c r="N25" s="179" t="s">
        <v>48</v>
      </c>
      <c r="O25" s="181">
        <f>SUM(O7:O24)</f>
        <v>4579861</v>
      </c>
      <c r="P25" s="203"/>
      <c r="S25" s="188"/>
    </row>
    <row r="26" s="138" customFormat="1" ht="30" customHeight="1" spans="1:16">
      <c r="A26" s="143" t="s">
        <v>43</v>
      </c>
      <c r="B26" s="143"/>
      <c r="C26" s="143" t="s">
        <v>49</v>
      </c>
      <c r="D26" s="143"/>
      <c r="E26" s="182">
        <f>E27+L26</f>
        <v>667411</v>
      </c>
      <c r="F26" s="182"/>
      <c r="G26" s="182"/>
      <c r="H26" s="182"/>
      <c r="I26" s="143" t="s">
        <v>50</v>
      </c>
      <c r="J26" s="143"/>
      <c r="K26" s="143" t="s">
        <v>51</v>
      </c>
      <c r="L26" s="182">
        <v>0</v>
      </c>
      <c r="M26" s="182"/>
      <c r="N26" s="182"/>
      <c r="O26" s="182"/>
      <c r="P26" s="203"/>
    </row>
    <row r="27" s="138" customFormat="1" ht="30" customHeight="1" spans="1:16">
      <c r="A27" s="143"/>
      <c r="B27" s="143"/>
      <c r="C27" s="143" t="s">
        <v>52</v>
      </c>
      <c r="D27" s="143"/>
      <c r="E27" s="183">
        <f>O13</f>
        <v>667411</v>
      </c>
      <c r="F27" s="183"/>
      <c r="G27" s="183"/>
      <c r="H27" s="183"/>
      <c r="I27" s="143"/>
      <c r="J27" s="143"/>
      <c r="K27" s="143" t="s">
        <v>53</v>
      </c>
      <c r="L27" s="222" t="str">
        <f>SUBSTITUTE(SUBSTITUTE(TEXT(INT(L26),"[DBNum2][$-804]G/通用格式元"&amp;IF(INT(L26)=L26,"整",""))&amp;TEXT(MID(L26,FIND(".",L26&amp;".0")+1,1),"[DBNum2][$-804]G/通用格式角")&amp;TEXT(MID(L26,FIND(".",L26&amp;".0")+2,1),"[DBNum2][$-804]G/通用格式分"),"零角","零"),"零分","")</f>
        <v>零元整</v>
      </c>
      <c r="M27" s="222"/>
      <c r="N27" s="222"/>
      <c r="O27" s="222"/>
      <c r="P27" s="203"/>
    </row>
    <row r="28" s="138" customFormat="1" ht="50.1" customHeight="1" spans="1:16">
      <c r="A28" s="143" t="s">
        <v>54</v>
      </c>
      <c r="B28" s="143"/>
      <c r="C28" s="184" t="s">
        <v>55</v>
      </c>
      <c r="D28" s="185"/>
      <c r="E28" s="185"/>
      <c r="F28" s="185"/>
      <c r="G28" s="185"/>
      <c r="H28" s="186"/>
      <c r="I28" s="143" t="s">
        <v>56</v>
      </c>
      <c r="J28" s="143"/>
      <c r="K28" s="143" t="s">
        <v>57</v>
      </c>
      <c r="L28" s="143"/>
      <c r="M28" s="143"/>
      <c r="N28" s="143"/>
      <c r="O28" s="143"/>
      <c r="P28" s="203"/>
    </row>
    <row r="29" s="138" customFormat="1" ht="50.1" customHeight="1" spans="1:16">
      <c r="A29" s="143" t="s">
        <v>58</v>
      </c>
      <c r="B29" s="143"/>
      <c r="C29" s="150"/>
      <c r="D29" s="150"/>
      <c r="E29" s="150"/>
      <c r="F29" s="150"/>
      <c r="G29" s="150"/>
      <c r="H29" s="150"/>
      <c r="I29" s="143" t="s">
        <v>59</v>
      </c>
      <c r="J29" s="143"/>
      <c r="K29" s="150"/>
      <c r="L29" s="150"/>
      <c r="M29" s="150"/>
      <c r="N29" s="150"/>
      <c r="O29" s="150"/>
      <c r="P29" s="203"/>
    </row>
    <row r="30" s="138" customFormat="1" ht="50.1" customHeight="1" spans="1:16">
      <c r="A30" s="143" t="s">
        <v>60</v>
      </c>
      <c r="B30" s="143"/>
      <c r="C30" s="187"/>
      <c r="D30" s="187"/>
      <c r="E30" s="187"/>
      <c r="F30" s="187"/>
      <c r="G30" s="187"/>
      <c r="H30" s="187"/>
      <c r="I30" s="143" t="s">
        <v>61</v>
      </c>
      <c r="J30" s="143"/>
      <c r="K30" s="187"/>
      <c r="L30" s="187"/>
      <c r="M30" s="187"/>
      <c r="N30" s="187"/>
      <c r="O30" s="187"/>
      <c r="P30" s="203"/>
    </row>
    <row r="31" s="138" customFormat="1" ht="50.1" customHeight="1" spans="1:16">
      <c r="A31" s="143" t="s">
        <v>62</v>
      </c>
      <c r="B31" s="143"/>
      <c r="C31" s="187"/>
      <c r="D31" s="187"/>
      <c r="E31" s="187"/>
      <c r="F31" s="187"/>
      <c r="G31" s="187"/>
      <c r="H31" s="187"/>
      <c r="I31" s="143" t="s">
        <v>63</v>
      </c>
      <c r="J31" s="143"/>
      <c r="K31" s="187"/>
      <c r="L31" s="187"/>
      <c r="M31" s="187"/>
      <c r="N31" s="187"/>
      <c r="O31" s="187"/>
      <c r="P31" s="203"/>
    </row>
    <row r="32" s="138" customFormat="1" spans="1:16">
      <c r="A32" s="135"/>
      <c r="B32" s="139"/>
      <c r="C32" s="135"/>
      <c r="D32" s="140"/>
      <c r="E32" s="139"/>
      <c r="F32" s="140"/>
      <c r="G32" s="135"/>
      <c r="H32" s="140"/>
      <c r="I32" s="135"/>
      <c r="J32" s="140"/>
      <c r="K32" s="135"/>
      <c r="L32" s="141"/>
      <c r="M32" s="141"/>
      <c r="N32" s="135"/>
      <c r="O32" s="140"/>
      <c r="P32" s="203"/>
    </row>
    <row r="33" s="138" customFormat="1" spans="1:16">
      <c r="A33" s="135"/>
      <c r="B33" s="139"/>
      <c r="C33" s="135"/>
      <c r="D33" s="140"/>
      <c r="E33" s="139"/>
      <c r="F33" s="140"/>
      <c r="G33" s="135"/>
      <c r="H33" s="140"/>
      <c r="I33" s="135"/>
      <c r="J33" s="140"/>
      <c r="K33" s="135"/>
      <c r="L33" s="141"/>
      <c r="M33" s="141"/>
      <c r="N33" s="135"/>
      <c r="O33" s="140"/>
      <c r="P33" s="203"/>
    </row>
    <row r="34" s="138" customFormat="1" spans="1:16">
      <c r="A34" s="135"/>
      <c r="B34" s="139"/>
      <c r="C34" s="135"/>
      <c r="D34" s="140"/>
      <c r="E34" s="139"/>
      <c r="F34" s="140"/>
      <c r="G34" s="135"/>
      <c r="H34" s="140"/>
      <c r="I34" s="135"/>
      <c r="J34" s="140"/>
      <c r="K34" s="135"/>
      <c r="L34" s="141"/>
      <c r="M34" s="141"/>
      <c r="N34" s="135"/>
      <c r="O34" s="140"/>
      <c r="P34" s="203"/>
    </row>
    <row r="35" s="138" customFormat="1" spans="1:16">
      <c r="A35" s="135"/>
      <c r="B35" s="139"/>
      <c r="C35" s="135"/>
      <c r="D35" s="140"/>
      <c r="E35" s="139"/>
      <c r="F35" s="140"/>
      <c r="G35" s="135"/>
      <c r="H35" s="140"/>
      <c r="I35" s="135"/>
      <c r="J35" s="140"/>
      <c r="K35" s="135"/>
      <c r="L35" s="141"/>
      <c r="M35" s="141"/>
      <c r="N35" s="135"/>
      <c r="O35" s="140"/>
      <c r="P35" s="203"/>
    </row>
    <row r="36" s="138" customFormat="1" spans="1:16">
      <c r="A36" s="135"/>
      <c r="B36" s="139"/>
      <c r="C36" s="135"/>
      <c r="D36" s="140"/>
      <c r="E36" s="139"/>
      <c r="F36" s="140"/>
      <c r="G36" s="135"/>
      <c r="H36" s="140"/>
      <c r="I36" s="135"/>
      <c r="J36" s="140"/>
      <c r="K36" s="135"/>
      <c r="L36" s="141"/>
      <c r="M36" s="141"/>
      <c r="N36" s="135"/>
      <c r="O36" s="140"/>
      <c r="P36" s="203"/>
    </row>
    <row r="37" s="138" customFormat="1" ht="13.5" spans="1:16">
      <c r="A37" s="135"/>
      <c r="B37" s="188"/>
      <c r="C37" s="135"/>
      <c r="D37" s="140"/>
      <c r="E37" s="139"/>
      <c r="F37" s="140"/>
      <c r="G37" s="135"/>
      <c r="H37" s="140"/>
      <c r="I37" s="135"/>
      <c r="J37" s="140"/>
      <c r="K37" s="135"/>
      <c r="L37" s="141"/>
      <c r="M37" s="141"/>
      <c r="N37" s="135"/>
      <c r="O37" s="140"/>
      <c r="P37" s="203"/>
    </row>
    <row r="38" s="138" customFormat="1" spans="1:16">
      <c r="A38" s="135"/>
      <c r="B38" s="139"/>
      <c r="C38" s="135"/>
      <c r="D38" s="140"/>
      <c r="E38" s="139"/>
      <c r="F38" s="140"/>
      <c r="G38" s="135"/>
      <c r="H38" s="140"/>
      <c r="I38" s="135"/>
      <c r="J38" s="140"/>
      <c r="K38" s="135"/>
      <c r="L38" s="141"/>
      <c r="M38" s="141"/>
      <c r="N38" s="135"/>
      <c r="O38" s="140"/>
      <c r="P38" s="203"/>
    </row>
    <row r="39" s="138" customFormat="1" spans="1:16">
      <c r="A39" s="135"/>
      <c r="B39" s="139"/>
      <c r="C39" s="135"/>
      <c r="D39" s="140"/>
      <c r="E39" s="139"/>
      <c r="F39" s="140"/>
      <c r="G39" s="135"/>
      <c r="H39" s="140"/>
      <c r="I39" s="135"/>
      <c r="J39" s="140"/>
      <c r="K39" s="135"/>
      <c r="L39" s="141"/>
      <c r="M39" s="141"/>
      <c r="N39" s="135"/>
      <c r="O39" s="140"/>
      <c r="P39" s="203"/>
    </row>
    <row r="40" s="138" customFormat="1" spans="1:16">
      <c r="A40" s="135"/>
      <c r="B40" s="139"/>
      <c r="C40" s="135"/>
      <c r="D40" s="140"/>
      <c r="E40" s="139"/>
      <c r="F40" s="140"/>
      <c r="G40" s="135"/>
      <c r="H40" s="140"/>
      <c r="I40" s="135"/>
      <c r="J40" s="140"/>
      <c r="K40" s="135"/>
      <c r="L40" s="141"/>
      <c r="M40" s="141"/>
      <c r="N40" s="135"/>
      <c r="O40" s="140"/>
      <c r="P40" s="203"/>
    </row>
    <row r="41" s="138" customFormat="1" spans="1:16">
      <c r="A41" s="135"/>
      <c r="B41" s="139"/>
      <c r="C41" s="135"/>
      <c r="D41" s="140"/>
      <c r="E41" s="139"/>
      <c r="F41" s="140"/>
      <c r="G41" s="135"/>
      <c r="H41" s="140"/>
      <c r="I41" s="135"/>
      <c r="J41" s="140"/>
      <c r="K41" s="135"/>
      <c r="L41" s="141"/>
      <c r="M41" s="141"/>
      <c r="N41" s="135"/>
      <c r="O41" s="140"/>
      <c r="P41" s="203"/>
    </row>
  </sheetData>
  <mergeCells count="46">
    <mergeCell ref="A1:O1"/>
    <mergeCell ref="A2:B2"/>
    <mergeCell ref="C2:K2"/>
    <mergeCell ref="A3:B3"/>
    <mergeCell ref="C3:D3"/>
    <mergeCell ref="F3:G3"/>
    <mergeCell ref="I3:L3"/>
    <mergeCell ref="A4:B4"/>
    <mergeCell ref="C4:D4"/>
    <mergeCell ref="F4:G4"/>
    <mergeCell ref="I4:L4"/>
    <mergeCell ref="B5:D5"/>
    <mergeCell ref="E5:F5"/>
    <mergeCell ref="G5:H5"/>
    <mergeCell ref="J5:K5"/>
    <mergeCell ref="L5:M5"/>
    <mergeCell ref="N5:O5"/>
    <mergeCell ref="J8:M8"/>
    <mergeCell ref="B13:D13"/>
    <mergeCell ref="A25:B25"/>
    <mergeCell ref="C26:D26"/>
    <mergeCell ref="E26:H26"/>
    <mergeCell ref="L26:O26"/>
    <mergeCell ref="C27:D27"/>
    <mergeCell ref="E27:H27"/>
    <mergeCell ref="L27:O27"/>
    <mergeCell ref="A28:B28"/>
    <mergeCell ref="C28:H28"/>
    <mergeCell ref="I28:J28"/>
    <mergeCell ref="K28:O28"/>
    <mergeCell ref="A29:B29"/>
    <mergeCell ref="C29:H29"/>
    <mergeCell ref="I29:J29"/>
    <mergeCell ref="K29:O29"/>
    <mergeCell ref="A30:B30"/>
    <mergeCell ref="C30:H30"/>
    <mergeCell ref="I30:J30"/>
    <mergeCell ref="K30:O30"/>
    <mergeCell ref="A31:B31"/>
    <mergeCell ref="C31:H31"/>
    <mergeCell ref="I31:J31"/>
    <mergeCell ref="K31:O31"/>
    <mergeCell ref="A5:A6"/>
    <mergeCell ref="H3:H4"/>
    <mergeCell ref="A26:B27"/>
    <mergeCell ref="I26:J27"/>
  </mergeCells>
  <pageMargins left="0.75" right="0.75" top="1" bottom="1" header="0.5" footer="0.5"/>
  <pageSetup paperSize="9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topLeftCell="C30" workbookViewId="0">
      <selection activeCell="F35" sqref="F35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41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124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9948225.71</v>
      </c>
      <c r="D4" s="8"/>
      <c r="E4" s="8"/>
      <c r="F4" s="8" t="s">
        <v>70</v>
      </c>
      <c r="G4" s="9">
        <v>43791</v>
      </c>
      <c r="H4" s="5" t="s">
        <v>71</v>
      </c>
      <c r="I4" s="5"/>
      <c r="J4" s="18" t="s">
        <v>140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43613</v>
      </c>
      <c r="C8" s="20">
        <v>3800000</v>
      </c>
      <c r="D8" s="20"/>
      <c r="E8" s="21" t="s">
        <v>119</v>
      </c>
      <c r="F8" s="22" t="s">
        <v>137</v>
      </c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>
        <v>318500</v>
      </c>
      <c r="R8" s="8">
        <v>318480</v>
      </c>
      <c r="S8" s="97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20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>
        <v>1000000</v>
      </c>
      <c r="R9" s="8">
        <v>1000000</v>
      </c>
      <c r="S9" s="97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20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>
        <v>800000</v>
      </c>
      <c r="R10" s="8">
        <v>800000</v>
      </c>
      <c r="S10" s="97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8"/>
      <c r="C11" s="28"/>
      <c r="D11" s="20"/>
      <c r="E11" s="26"/>
      <c r="F11" s="26"/>
      <c r="G11" s="27"/>
      <c r="H11" s="24"/>
      <c r="I11" s="23"/>
      <c r="J11" s="30"/>
      <c r="K11" s="28"/>
      <c r="L11" s="20">
        <v>566</v>
      </c>
      <c r="M11" s="25" t="s">
        <v>106</v>
      </c>
      <c r="N11" s="73"/>
      <c r="O11" s="25"/>
      <c r="P11" s="72" t="s">
        <v>107</v>
      </c>
      <c r="Q11" s="8">
        <v>2000000</v>
      </c>
      <c r="R11" s="8">
        <v>2000000</v>
      </c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8"/>
      <c r="C12" s="28"/>
      <c r="D12" s="20"/>
      <c r="E12" s="26"/>
      <c r="F12" s="26"/>
      <c r="G12" s="27"/>
      <c r="H12" s="24"/>
      <c r="I12" s="23"/>
      <c r="J12" s="30"/>
      <c r="K12" s="28"/>
      <c r="L12" s="20">
        <v>-1403.66</v>
      </c>
      <c r="M12" s="25" t="s">
        <v>130</v>
      </c>
      <c r="N12" s="73"/>
      <c r="O12" s="25"/>
      <c r="P12" s="72"/>
      <c r="Q12" s="8"/>
      <c r="R12" s="8"/>
      <c r="S12" s="97"/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/>
      <c r="B13" s="25">
        <v>43643</v>
      </c>
      <c r="C13" s="20"/>
      <c r="D13" s="20">
        <v>1370000</v>
      </c>
      <c r="E13" s="26" t="s">
        <v>97</v>
      </c>
      <c r="F13" s="29" t="s">
        <v>98</v>
      </c>
      <c r="G13" s="27"/>
      <c r="H13" s="24"/>
      <c r="I13" s="23"/>
      <c r="J13" s="30"/>
      <c r="K13" s="28"/>
      <c r="L13" s="23"/>
      <c r="M13" s="67"/>
      <c r="N13" s="73"/>
      <c r="O13" s="74"/>
      <c r="P13" s="72" t="s">
        <v>107</v>
      </c>
      <c r="Q13" s="8">
        <v>2000000</v>
      </c>
      <c r="R13" s="8">
        <v>2000000</v>
      </c>
      <c r="S13" s="97">
        <v>1370000</v>
      </c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>
        <v>2</v>
      </c>
      <c r="B14" s="25">
        <v>43641</v>
      </c>
      <c r="C14" s="20">
        <v>2820000</v>
      </c>
      <c r="D14" s="20"/>
      <c r="E14" s="21" t="s">
        <v>119</v>
      </c>
      <c r="F14" s="22" t="s">
        <v>137</v>
      </c>
      <c r="G14" s="30"/>
      <c r="H14" s="24">
        <v>0.025</v>
      </c>
      <c r="I14" s="23">
        <v>56250</v>
      </c>
      <c r="J14" s="30"/>
      <c r="K14" s="28">
        <v>41395</v>
      </c>
      <c r="L14" s="23"/>
      <c r="M14" s="67"/>
      <c r="N14" s="73">
        <v>782355</v>
      </c>
      <c r="O14" s="74" t="s">
        <v>45</v>
      </c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43656</v>
      </c>
      <c r="C15" s="20"/>
      <c r="D15" s="20">
        <v>-1000000</v>
      </c>
      <c r="E15" s="26" t="s">
        <v>97</v>
      </c>
      <c r="F15" s="29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/>
      <c r="Q15" s="8"/>
      <c r="R15" s="8"/>
      <c r="S15" s="97"/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/>
      <c r="B16" s="25">
        <v>43661</v>
      </c>
      <c r="C16" s="20"/>
      <c r="D16" s="20">
        <v>-370000</v>
      </c>
      <c r="E16" s="26" t="s">
        <v>97</v>
      </c>
      <c r="F16" s="29" t="s">
        <v>98</v>
      </c>
      <c r="G16" s="30"/>
      <c r="H16" s="24"/>
      <c r="I16" s="23"/>
      <c r="J16" s="30"/>
      <c r="K16" s="28"/>
      <c r="L16" s="23"/>
      <c r="M16" s="67"/>
      <c r="N16" s="73"/>
      <c r="O16" s="74"/>
      <c r="P16" s="72" t="s">
        <v>107</v>
      </c>
      <c r="Q16" s="8">
        <v>2000000</v>
      </c>
      <c r="R16" s="8">
        <v>2000000</v>
      </c>
      <c r="S16" s="97">
        <v>-370000</v>
      </c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>
        <v>3</v>
      </c>
      <c r="B17" s="25">
        <v>43665</v>
      </c>
      <c r="C17" s="20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114944</v>
      </c>
      <c r="O17" s="74" t="s">
        <v>45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/>
      <c r="C18" s="20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>
        <v>-782355</v>
      </c>
      <c r="O18" s="74" t="s">
        <v>44</v>
      </c>
      <c r="P18" s="72"/>
      <c r="Q18" s="8"/>
      <c r="R18" s="8"/>
      <c r="S18" s="97"/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>
        <v>43668</v>
      </c>
      <c r="C19" s="20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 t="s">
        <v>108</v>
      </c>
      <c r="Q19" s="8">
        <v>900000</v>
      </c>
      <c r="R19" s="8">
        <v>900000</v>
      </c>
      <c r="S19" s="97">
        <v>900000</v>
      </c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8"/>
      <c r="B20" s="25"/>
      <c r="C20" s="20"/>
      <c r="D20" s="20"/>
      <c r="E20" s="26"/>
      <c r="F20" s="26"/>
      <c r="G20" s="30"/>
      <c r="H20" s="24"/>
      <c r="I20" s="23"/>
      <c r="J20" s="30"/>
      <c r="K20" s="28"/>
      <c r="L20" s="23"/>
      <c r="M20" s="67"/>
      <c r="N20" s="73"/>
      <c r="O20" s="74"/>
      <c r="P20" s="72"/>
      <c r="Q20" s="8"/>
      <c r="R20" s="8"/>
      <c r="S20" s="97"/>
      <c r="T20" s="2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6" customHeight="1" spans="1:16384">
      <c r="A21" s="18">
        <v>4</v>
      </c>
      <c r="B21" s="25">
        <v>43707</v>
      </c>
      <c r="C21" s="20"/>
      <c r="D21" s="20">
        <v>32540.4</v>
      </c>
      <c r="E21" s="26" t="s">
        <v>97</v>
      </c>
      <c r="F21" s="29" t="s">
        <v>98</v>
      </c>
      <c r="G21" s="30"/>
      <c r="H21" s="24"/>
      <c r="I21" s="23"/>
      <c r="J21" s="30"/>
      <c r="K21" s="28"/>
      <c r="L21" s="23"/>
      <c r="M21" s="67"/>
      <c r="N21" s="71"/>
      <c r="O21" s="8"/>
      <c r="P21" s="75" t="s">
        <v>99</v>
      </c>
      <c r="Q21" s="8">
        <v>32540</v>
      </c>
      <c r="R21" s="8"/>
      <c r="S21" s="97">
        <v>32540.4</v>
      </c>
      <c r="T21" s="98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51" customHeight="1" spans="1:16384">
      <c r="A22" s="18">
        <v>5</v>
      </c>
      <c r="B22" s="31">
        <v>43713</v>
      </c>
      <c r="C22" s="20">
        <v>1100000</v>
      </c>
      <c r="D22" s="32"/>
      <c r="E22" s="21" t="s">
        <v>119</v>
      </c>
      <c r="F22" s="22" t="s">
        <v>137</v>
      </c>
      <c r="G22" s="30"/>
      <c r="H22" s="24">
        <v>0.025</v>
      </c>
      <c r="I22" s="23">
        <v>95734</v>
      </c>
      <c r="J22" s="21" t="s">
        <v>109</v>
      </c>
      <c r="K22" s="28">
        <v>16294</v>
      </c>
      <c r="L22" s="23">
        <v>6000</v>
      </c>
      <c r="M22" s="67" t="s">
        <v>110</v>
      </c>
      <c r="N22" s="71">
        <v>-114944</v>
      </c>
      <c r="O22" s="74" t="s">
        <v>111</v>
      </c>
      <c r="P22" s="72" t="s">
        <v>112</v>
      </c>
      <c r="Q22" s="8">
        <v>800000</v>
      </c>
      <c r="R22" s="8">
        <v>800000</v>
      </c>
      <c r="S22" s="97">
        <v>444327</v>
      </c>
      <c r="T22" s="9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18"/>
      <c r="B23" s="33"/>
      <c r="C23" s="20"/>
      <c r="D23" s="34"/>
      <c r="E23" s="21"/>
      <c r="F23" s="22"/>
      <c r="G23" s="27"/>
      <c r="H23" s="35"/>
      <c r="I23" s="23"/>
      <c r="J23" s="23"/>
      <c r="K23" s="23"/>
      <c r="L23" s="23"/>
      <c r="M23" s="67"/>
      <c r="N23" s="23"/>
      <c r="O23" s="67"/>
      <c r="P23" s="75" t="s">
        <v>113</v>
      </c>
      <c r="Q23" s="8">
        <v>800000</v>
      </c>
      <c r="R23" s="8">
        <v>800000</v>
      </c>
      <c r="S23" s="97">
        <v>800000</v>
      </c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61" customHeight="1" spans="1:16384">
      <c r="A24" s="18">
        <v>6</v>
      </c>
      <c r="B24" s="33">
        <v>43787</v>
      </c>
      <c r="C24" s="20"/>
      <c r="D24" s="34"/>
      <c r="E24" s="36"/>
      <c r="F24" s="37"/>
      <c r="G24" s="27"/>
      <c r="H24" s="35"/>
      <c r="I24" s="23">
        <v>0</v>
      </c>
      <c r="J24" s="23" t="s">
        <v>115</v>
      </c>
      <c r="K24" s="23">
        <v>0</v>
      </c>
      <c r="L24" s="23">
        <v>3000</v>
      </c>
      <c r="M24" s="67" t="s">
        <v>116</v>
      </c>
      <c r="N24" s="23"/>
      <c r="O24" s="67"/>
      <c r="P24" s="75" t="s">
        <v>117</v>
      </c>
      <c r="Q24" s="8">
        <v>800000</v>
      </c>
      <c r="R24" s="8">
        <v>800000</v>
      </c>
      <c r="S24" s="97">
        <v>558000</v>
      </c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18">
        <v>7</v>
      </c>
      <c r="B25" s="33">
        <v>43816</v>
      </c>
      <c r="C25" s="38">
        <v>2228225</v>
      </c>
      <c r="D25" s="34"/>
      <c r="E25" s="21" t="s">
        <v>119</v>
      </c>
      <c r="F25" s="22" t="s">
        <v>137</v>
      </c>
      <c r="G25" s="27"/>
      <c r="H25" s="35"/>
      <c r="I25" s="23"/>
      <c r="J25" s="23"/>
      <c r="K25" s="23"/>
      <c r="L25" s="23"/>
      <c r="M25" s="67"/>
      <c r="N25" s="23"/>
      <c r="O25" s="67"/>
      <c r="P25" s="75"/>
      <c r="Q25" s="8"/>
      <c r="R25" s="8"/>
      <c r="S25" s="97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" customHeight="1" spans="1:16384">
      <c r="A26" s="18"/>
      <c r="B26" s="33"/>
      <c r="C26" s="38">
        <v>-298447</v>
      </c>
      <c r="D26" s="34"/>
      <c r="E26" s="21" t="s">
        <v>122</v>
      </c>
      <c r="F26" s="22"/>
      <c r="G26" s="39"/>
      <c r="H26" s="35"/>
      <c r="I26" s="23"/>
      <c r="J26" s="23"/>
      <c r="K26" s="23"/>
      <c r="L26" s="23"/>
      <c r="M26" s="67"/>
      <c r="N26" s="23"/>
      <c r="O26" s="67"/>
      <c r="P26" s="76"/>
      <c r="Q26" s="100"/>
      <c r="R26" s="100"/>
      <c r="S26" s="101"/>
      <c r="T26" s="98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8" customHeight="1" spans="1:16384">
      <c r="A27" s="18">
        <v>8</v>
      </c>
      <c r="B27" s="33">
        <v>43823</v>
      </c>
      <c r="C27" s="40"/>
      <c r="D27" s="34"/>
      <c r="E27" s="21"/>
      <c r="F27" s="22"/>
      <c r="G27" s="39"/>
      <c r="H27" s="41"/>
      <c r="I27" s="23">
        <v>0</v>
      </c>
      <c r="J27" s="23" t="s">
        <v>115</v>
      </c>
      <c r="K27" s="23">
        <v>123741</v>
      </c>
      <c r="L27" s="23">
        <v>7500</v>
      </c>
      <c r="M27" s="67" t="s">
        <v>125</v>
      </c>
      <c r="N27" s="23"/>
      <c r="O27" s="67"/>
      <c r="P27" s="75" t="s">
        <v>127</v>
      </c>
      <c r="Q27" s="8">
        <v>1870000</v>
      </c>
      <c r="R27" s="8">
        <v>1870000</v>
      </c>
      <c r="S27" s="101">
        <v>1468559</v>
      </c>
      <c r="T27" s="98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51" customHeight="1" spans="1:16384">
      <c r="A28" s="18"/>
      <c r="B28" s="33"/>
      <c r="C28" s="40"/>
      <c r="D28" s="34"/>
      <c r="E28" s="21"/>
      <c r="F28" s="22"/>
      <c r="G28" s="39"/>
      <c r="H28" s="35"/>
      <c r="I28" s="23"/>
      <c r="J28" s="23"/>
      <c r="K28" s="23"/>
      <c r="L28" s="23">
        <v>200</v>
      </c>
      <c r="M28" s="67" t="s">
        <v>128</v>
      </c>
      <c r="N28" s="28"/>
      <c r="O28" s="28"/>
      <c r="P28" s="76"/>
      <c r="Q28" s="100"/>
      <c r="R28" s="100"/>
      <c r="S28" s="101"/>
      <c r="T28" s="9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51" customHeight="1" spans="1:16384">
      <c r="A29" s="18">
        <v>9</v>
      </c>
      <c r="B29" s="33">
        <v>43839</v>
      </c>
      <c r="C29" s="40">
        <v>900000</v>
      </c>
      <c r="D29" s="34"/>
      <c r="E29" s="21" t="s">
        <v>119</v>
      </c>
      <c r="F29" s="22" t="s">
        <v>137</v>
      </c>
      <c r="G29" s="39"/>
      <c r="H29" s="24">
        <v>0.025</v>
      </c>
      <c r="I29" s="23">
        <f>(C4-C3)*2.5%</f>
        <v>1722.10300000003</v>
      </c>
      <c r="J29" s="23"/>
      <c r="K29" s="23">
        <v>0</v>
      </c>
      <c r="L29" s="23"/>
      <c r="M29" s="67"/>
      <c r="N29" s="23">
        <v>200000</v>
      </c>
      <c r="O29" s="67" t="s">
        <v>121</v>
      </c>
      <c r="P29" s="75" t="s">
        <v>127</v>
      </c>
      <c r="Q29" s="8">
        <v>1870000</v>
      </c>
      <c r="R29" s="8">
        <v>1870000</v>
      </c>
      <c r="S29" s="101">
        <v>401441</v>
      </c>
      <c r="T29" s="98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53" customHeight="1" spans="1:16384">
      <c r="A30" s="18"/>
      <c r="B30" s="33"/>
      <c r="C30" s="42" t="s">
        <v>131</v>
      </c>
      <c r="D30" s="34"/>
      <c r="E30" s="21"/>
      <c r="F30" s="22"/>
      <c r="G30" s="39"/>
      <c r="H30" s="35"/>
      <c r="I30" s="23"/>
      <c r="J30" s="23"/>
      <c r="K30" s="23"/>
      <c r="L30" s="23">
        <v>200</v>
      </c>
      <c r="M30" s="67" t="s">
        <v>128</v>
      </c>
      <c r="N30" s="28"/>
      <c r="O30" s="28"/>
      <c r="P30" s="75" t="s">
        <v>132</v>
      </c>
      <c r="Q30" s="8">
        <v>800000</v>
      </c>
      <c r="R30" s="8">
        <v>800000</v>
      </c>
      <c r="S30" s="101">
        <v>627612.56</v>
      </c>
      <c r="T30" s="98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53" customHeight="1" spans="1:16384">
      <c r="A31" s="18">
        <v>10</v>
      </c>
      <c r="B31" s="33">
        <v>43966</v>
      </c>
      <c r="C31" s="42"/>
      <c r="D31" s="34">
        <v>-32540.4</v>
      </c>
      <c r="E31" s="36" t="s">
        <v>97</v>
      </c>
      <c r="F31" s="43" t="s">
        <v>98</v>
      </c>
      <c r="G31" s="39"/>
      <c r="H31" s="35"/>
      <c r="I31" s="23">
        <v>0</v>
      </c>
      <c r="J31" s="23" t="s">
        <v>134</v>
      </c>
      <c r="K31" s="23">
        <f>7711-2175</f>
        <v>5536</v>
      </c>
      <c r="L31" s="23">
        <v>150</v>
      </c>
      <c r="M31" s="67" t="s">
        <v>128</v>
      </c>
      <c r="N31" s="23">
        <v>-200000</v>
      </c>
      <c r="O31" s="67" t="s">
        <v>111</v>
      </c>
      <c r="P31" s="75" t="s">
        <v>132</v>
      </c>
      <c r="Q31" s="8">
        <v>800000</v>
      </c>
      <c r="R31" s="8">
        <v>800000</v>
      </c>
      <c r="S31" s="101">
        <v>160205.38</v>
      </c>
      <c r="T31" s="98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53" customHeight="1" spans="1:16384">
      <c r="A32" s="18"/>
      <c r="B32" s="33"/>
      <c r="C32" s="42"/>
      <c r="D32" s="34"/>
      <c r="E32" s="21"/>
      <c r="F32" s="22"/>
      <c r="G32" s="39"/>
      <c r="H32" s="35"/>
      <c r="I32" s="23"/>
      <c r="J32" s="23"/>
      <c r="K32" s="23"/>
      <c r="L32" s="23">
        <v>1568.22</v>
      </c>
      <c r="M32" s="67" t="s">
        <v>135</v>
      </c>
      <c r="N32" s="28"/>
      <c r="O32" s="28"/>
      <c r="P32" s="75"/>
      <c r="Q32" s="8"/>
      <c r="R32" s="8"/>
      <c r="S32" s="101"/>
      <c r="T32" s="98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53" customHeight="1" spans="1:16384">
      <c r="A33" s="18">
        <v>11</v>
      </c>
      <c r="B33" s="33">
        <v>44061</v>
      </c>
      <c r="C33" s="42">
        <v>190000</v>
      </c>
      <c r="D33" s="34"/>
      <c r="E33" s="21" t="s">
        <v>119</v>
      </c>
      <c r="F33" s="22" t="s">
        <v>137</v>
      </c>
      <c r="G33" s="39"/>
      <c r="H33" s="35" t="s">
        <v>134</v>
      </c>
      <c r="I33" s="23">
        <v>0</v>
      </c>
      <c r="J33" s="23"/>
      <c r="K33" s="23">
        <v>0</v>
      </c>
      <c r="L33" s="23">
        <v>150</v>
      </c>
      <c r="M33" s="67" t="s">
        <v>128</v>
      </c>
      <c r="N33" s="28"/>
      <c r="O33" s="28"/>
      <c r="P33" s="75" t="s">
        <v>138</v>
      </c>
      <c r="Q33" s="8"/>
      <c r="R33" s="8"/>
      <c r="S33" s="101">
        <v>133063</v>
      </c>
      <c r="T33" s="98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53" customHeight="1" spans="1:16384">
      <c r="A34" s="18"/>
      <c r="B34" s="33"/>
      <c r="C34" s="42"/>
      <c r="D34" s="34"/>
      <c r="E34" s="21"/>
      <c r="F34" s="22"/>
      <c r="G34" s="39"/>
      <c r="H34" s="35"/>
      <c r="I34" s="23"/>
      <c r="J34" s="23"/>
      <c r="K34" s="23"/>
      <c r="L34" s="23"/>
      <c r="M34" s="67"/>
      <c r="N34" s="28"/>
      <c r="O34" s="28"/>
      <c r="P34" s="75" t="s">
        <v>117</v>
      </c>
      <c r="Q34" s="8"/>
      <c r="R34" s="8"/>
      <c r="S34" s="101">
        <v>56787</v>
      </c>
      <c r="T34" s="98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53" customHeight="1" spans="1:16384">
      <c r="A35" s="44">
        <v>12</v>
      </c>
      <c r="B35" s="45">
        <v>44662</v>
      </c>
      <c r="C35" s="46">
        <v>298447</v>
      </c>
      <c r="D35" s="47"/>
      <c r="E35" s="48" t="s">
        <v>96</v>
      </c>
      <c r="F35" s="49" t="s">
        <v>141</v>
      </c>
      <c r="G35" s="50"/>
      <c r="H35" s="51" t="s">
        <v>134</v>
      </c>
      <c r="I35" s="77">
        <v>0</v>
      </c>
      <c r="J35" s="77"/>
      <c r="K35" s="77">
        <v>1702.33</v>
      </c>
      <c r="L35" s="77">
        <v>200</v>
      </c>
      <c r="M35" s="78" t="s">
        <v>128</v>
      </c>
      <c r="N35" s="28"/>
      <c r="O35" s="28"/>
      <c r="P35" s="79" t="s">
        <v>117</v>
      </c>
      <c r="Q35" s="102">
        <v>800000</v>
      </c>
      <c r="R35" s="102"/>
      <c r="S35" s="103">
        <v>185213</v>
      </c>
      <c r="T35" s="98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53" customHeight="1" spans="1:16384">
      <c r="A36" s="44"/>
      <c r="B36" s="45"/>
      <c r="C36" s="46"/>
      <c r="D36" s="47"/>
      <c r="E36" s="48"/>
      <c r="F36" s="49"/>
      <c r="G36" s="50"/>
      <c r="H36" s="51"/>
      <c r="I36" s="77"/>
      <c r="J36" s="77"/>
      <c r="K36" s="77"/>
      <c r="L36" s="77"/>
      <c r="M36" s="78"/>
      <c r="N36" s="28"/>
      <c r="O36" s="28"/>
      <c r="P36" s="79" t="s">
        <v>132</v>
      </c>
      <c r="Q36" s="102">
        <v>800000</v>
      </c>
      <c r="R36" s="102"/>
      <c r="S36" s="103">
        <v>12182.06</v>
      </c>
      <c r="T36" s="98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53" customHeight="1" spans="1:16384">
      <c r="A37" s="44"/>
      <c r="B37" s="52"/>
      <c r="C37" s="46"/>
      <c r="D37" s="47"/>
      <c r="E37" s="48"/>
      <c r="F37" s="49"/>
      <c r="G37" s="50"/>
      <c r="H37" s="51"/>
      <c r="I37" s="77"/>
      <c r="J37" s="77"/>
      <c r="K37" s="77"/>
      <c r="L37" s="77"/>
      <c r="M37" s="78"/>
      <c r="N37" s="28"/>
      <c r="O37" s="28"/>
      <c r="P37" s="79" t="s">
        <v>142</v>
      </c>
      <c r="Q37" s="28"/>
      <c r="R37" s="28"/>
      <c r="S37" s="103">
        <v>99149.61</v>
      </c>
      <c r="T37" s="98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ht="30" customHeight="1" spans="1:16384">
      <c r="A38" s="5" t="s">
        <v>47</v>
      </c>
      <c r="B38" s="5"/>
      <c r="C38" s="53">
        <f>SUM(C8:C37)</f>
        <v>9948225</v>
      </c>
      <c r="D38" s="54">
        <f>SUM(D8:D37)</f>
        <v>0</v>
      </c>
      <c r="E38" s="55"/>
      <c r="F38" s="55"/>
      <c r="G38" s="55"/>
      <c r="H38" s="56" t="s">
        <v>48</v>
      </c>
      <c r="I38" s="71">
        <f>SUM(I8:I37)</f>
        <v>248706.103</v>
      </c>
      <c r="J38" s="55"/>
      <c r="K38" s="71">
        <f>SUM(K8:K37)</f>
        <v>254718.33</v>
      </c>
      <c r="L38" s="71">
        <f>SUM(L8:L37)</f>
        <v>24630.56</v>
      </c>
      <c r="M38" s="56" t="s">
        <v>48</v>
      </c>
      <c r="N38" s="71">
        <f>SUM(N8:N34)</f>
        <v>0</v>
      </c>
      <c r="O38" s="56" t="s">
        <v>48</v>
      </c>
      <c r="P38" s="56" t="s">
        <v>48</v>
      </c>
      <c r="Q38" s="56"/>
      <c r="R38" s="56"/>
      <c r="S38" s="71">
        <f>SUM(S8:S37)</f>
        <v>9420170.01</v>
      </c>
      <c r="T38" s="104">
        <f>C38+D38-I38-K38-L38-N38-S38</f>
        <v>-0.00300000235438347</v>
      </c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ht="30" customHeight="1" spans="1:16384">
      <c r="A39" s="57" t="s">
        <v>100</v>
      </c>
      <c r="B39" s="57"/>
      <c r="C39" s="57" t="s">
        <v>49</v>
      </c>
      <c r="D39" s="57"/>
      <c r="E39" s="57"/>
      <c r="F39" s="58">
        <f>N39-F40</f>
        <v>189850</v>
      </c>
      <c r="G39" s="59"/>
      <c r="H39" s="60" t="s">
        <v>101</v>
      </c>
      <c r="I39" s="80"/>
      <c r="J39" s="80"/>
      <c r="K39" s="80"/>
      <c r="L39" s="81"/>
      <c r="M39" s="57" t="s">
        <v>51</v>
      </c>
      <c r="N39" s="82">
        <v>189850</v>
      </c>
      <c r="O39" s="83"/>
      <c r="P39" s="83"/>
      <c r="Q39" s="83"/>
      <c r="R39" s="83"/>
      <c r="S39" s="83"/>
      <c r="T39" s="105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ht="30" customHeight="1" spans="1:16384">
      <c r="A40" s="57"/>
      <c r="B40" s="57"/>
      <c r="C40" s="57" t="s">
        <v>52</v>
      </c>
      <c r="D40" s="57"/>
      <c r="E40" s="57"/>
      <c r="F40" s="58">
        <v>0</v>
      </c>
      <c r="G40" s="59"/>
      <c r="H40" s="61"/>
      <c r="I40" s="84"/>
      <c r="J40" s="84"/>
      <c r="K40" s="84"/>
      <c r="L40" s="85"/>
      <c r="M40" s="57" t="s">
        <v>53</v>
      </c>
      <c r="N40" s="86" t="s">
        <v>139</v>
      </c>
      <c r="O40" s="87"/>
      <c r="P40" s="87"/>
      <c r="Q40" s="87"/>
      <c r="R40" s="87"/>
      <c r="S40" s="87"/>
      <c r="T40" s="106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spans="2:16384">
      <c r="B43" s="2"/>
      <c r="E43" s="3"/>
      <c r="F43" s="3"/>
      <c r="G43" s="3"/>
      <c r="I43" s="3"/>
      <c r="J43" s="3"/>
      <c r="L43" s="3"/>
      <c r="S43" s="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spans="2:16384">
      <c r="B44" s="2"/>
      <c r="E44" s="3"/>
      <c r="F44" s="3"/>
      <c r="G44" s="3"/>
      <c r="I44" s="3"/>
      <c r="J44" s="3"/>
      <c r="L44" s="3"/>
      <c r="S44" s="3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spans="2:16384">
      <c r="B45" s="2"/>
      <c r="E45" s="3"/>
      <c r="F45" s="3"/>
      <c r="G45" s="3"/>
      <c r="I45" s="3"/>
      <c r="J45" s="3"/>
      <c r="L45" s="3"/>
      <c r="S45" s="3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spans="2:16384">
      <c r="B46" s="62"/>
      <c r="E46" s="3"/>
      <c r="F46" s="3"/>
      <c r="G46" s="3"/>
      <c r="I46" s="3"/>
      <c r="J46" s="3"/>
      <c r="L46" s="3"/>
      <c r="S46" s="3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spans="2:16384">
      <c r="B47" s="2"/>
      <c r="E47" s="3"/>
      <c r="F47" s="3"/>
      <c r="G47" s="3"/>
      <c r="I47" s="3"/>
      <c r="J47" s="3"/>
      <c r="L47" s="3"/>
      <c r="S47" s="3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spans="2:16384">
      <c r="B48" s="2"/>
      <c r="E48" s="3"/>
      <c r="F48" s="3"/>
      <c r="G48" s="3"/>
      <c r="I48" s="3"/>
      <c r="J48" s="3"/>
      <c r="L48" s="3"/>
      <c r="S48" s="3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spans="2:16384">
      <c r="B49" s="2"/>
      <c r="E49" s="3"/>
      <c r="F49" s="3"/>
      <c r="G49" s="3"/>
      <c r="I49" s="3"/>
      <c r="J49" s="3"/>
      <c r="L49" s="3"/>
      <c r="S49" s="3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spans="2:16384">
      <c r="B50" s="2"/>
      <c r="E50" s="3"/>
      <c r="F50" s="3"/>
      <c r="G50" s="3"/>
      <c r="I50" s="3"/>
      <c r="J50" s="3"/>
      <c r="L50" s="3"/>
      <c r="S50" s="3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spans="2:16384">
      <c r="B51" s="2"/>
      <c r="E51" s="3"/>
      <c r="F51" s="3"/>
      <c r="G51" s="3"/>
      <c r="I51" s="3"/>
      <c r="J51" s="3"/>
      <c r="L51" s="3"/>
      <c r="S51" s="3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spans="2:16384">
      <c r="B52" s="2"/>
      <c r="E52" s="3"/>
      <c r="F52" s="3"/>
      <c r="G52" s="3"/>
      <c r="I52" s="3"/>
      <c r="J52" s="3"/>
      <c r="L52" s="3"/>
      <c r="S52" s="3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spans="2:16384">
      <c r="B53" s="2"/>
      <c r="E53" s="3"/>
      <c r="F53" s="3"/>
      <c r="G53" s="3"/>
      <c r="I53" s="3"/>
      <c r="J53" s="3"/>
      <c r="L53" s="3"/>
      <c r="S53" s="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spans="2:16384">
      <c r="B54" s="2"/>
      <c r="E54" s="3"/>
      <c r="F54" s="3"/>
      <c r="G54" s="3"/>
      <c r="I54" s="3"/>
      <c r="J54" s="3"/>
      <c r="L54" s="3"/>
      <c r="S54" s="3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spans="2:16384">
      <c r="B55" s="2"/>
      <c r="E55" s="3"/>
      <c r="F55" s="3"/>
      <c r="G55" s="3"/>
      <c r="I55" s="3"/>
      <c r="J55" s="3"/>
      <c r="L55" s="3"/>
      <c r="S55" s="3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spans="2:16384">
      <c r="B56" s="2"/>
      <c r="E56" s="3"/>
      <c r="F56" s="3"/>
      <c r="G56" s="3"/>
      <c r="I56" s="3"/>
      <c r="J56" s="3"/>
      <c r="L56" s="3"/>
      <c r="S56" s="3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  <row r="57" s="1" customFormat="1" spans="2:16384">
      <c r="B57" s="2"/>
      <c r="E57" s="3"/>
      <c r="F57" s="3"/>
      <c r="G57" s="3"/>
      <c r="I57" s="3"/>
      <c r="J57" s="3"/>
      <c r="L57" s="3"/>
      <c r="S57" s="3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  <c r="XFD57"/>
    </row>
    <row r="58" s="1" customFormat="1" spans="2:16384">
      <c r="B58" s="2"/>
      <c r="E58" s="3"/>
      <c r="F58" s="3">
        <f>C26+C10</f>
        <v>-488447</v>
      </c>
      <c r="G58" s="3"/>
      <c r="I58" s="3"/>
      <c r="J58" s="3"/>
      <c r="L58" s="3"/>
      <c r="S58" s="3"/>
      <c r="XEH58"/>
      <c r="XEI58"/>
      <c r="XEJ58"/>
      <c r="XEK58"/>
      <c r="XEL58"/>
      <c r="XEM58"/>
      <c r="XEN58"/>
      <c r="XEO58"/>
      <c r="XEP58"/>
      <c r="XEQ58"/>
      <c r="XER58"/>
      <c r="XES58"/>
      <c r="XET58"/>
      <c r="XEU58"/>
      <c r="XEV58"/>
      <c r="XEW58"/>
      <c r="XEX58"/>
      <c r="XEY58"/>
      <c r="XEZ58"/>
      <c r="XFA58"/>
      <c r="XFB58"/>
      <c r="XFC58"/>
      <c r="XFD58"/>
    </row>
    <row r="59" s="1" customFormat="1" spans="2:16384">
      <c r="B59" s="2"/>
      <c r="E59" s="3"/>
      <c r="F59" s="63">
        <f>F58/C4</f>
        <v>-0.049098906100312</v>
      </c>
      <c r="G59" s="3"/>
      <c r="I59" s="3"/>
      <c r="J59" s="3"/>
      <c r="L59" s="3"/>
      <c r="S59" s="3"/>
      <c r="XEH59"/>
      <c r="XEI59"/>
      <c r="XEJ59"/>
      <c r="XEK59"/>
      <c r="XEL59"/>
      <c r="XEM59"/>
      <c r="XEN59"/>
      <c r="XEO59"/>
      <c r="XEP59"/>
      <c r="XEQ59"/>
      <c r="XER59"/>
      <c r="XES59"/>
      <c r="XET59"/>
      <c r="XEU59"/>
      <c r="XEV59"/>
      <c r="XEW59"/>
      <c r="XEX59"/>
      <c r="XEY59"/>
      <c r="XEZ59"/>
      <c r="XFA59"/>
      <c r="XFB59"/>
      <c r="XFC59"/>
      <c r="XFD59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8:B38"/>
    <mergeCell ref="C39:E39"/>
    <mergeCell ref="F39:G39"/>
    <mergeCell ref="N39:T39"/>
    <mergeCell ref="C40:E40"/>
    <mergeCell ref="F40:G40"/>
    <mergeCell ref="N40:T40"/>
    <mergeCell ref="A5:A7"/>
    <mergeCell ref="S5:S7"/>
    <mergeCell ref="T5:T7"/>
    <mergeCell ref="A39:B40"/>
    <mergeCell ref="H39:L40"/>
  </mergeCells>
  <pageMargins left="0.75" right="0.75" top="1" bottom="1" header="0.5" footer="0.5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T26"/>
  <sheetViews>
    <sheetView topLeftCell="A4" workbookViewId="0">
      <selection activeCell="K11" sqref="K11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ht="24.9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7.9" customHeight="1" spans="1:20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</row>
    <row r="3" ht="27.9" customHeight="1" spans="1:20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10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</row>
    <row r="4" ht="27.9" customHeight="1" spans="1:20">
      <c r="A4" s="5" t="s">
        <v>14</v>
      </c>
      <c r="B4" s="5"/>
      <c r="C4" s="117"/>
      <c r="D4" s="117"/>
      <c r="E4" s="117"/>
      <c r="F4" s="8" t="s">
        <v>70</v>
      </c>
      <c r="G4" s="118"/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</row>
    <row r="5" ht="27.9" customHeight="1" spans="1:20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</row>
    <row r="6" ht="27.9" customHeight="1" spans="1:20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</row>
    <row r="7" ht="27.9" customHeight="1" spans="1:20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</row>
    <row r="8" ht="56" customHeight="1" spans="1:20">
      <c r="A8" s="18">
        <v>1</v>
      </c>
      <c r="B8" s="19">
        <v>43612</v>
      </c>
      <c r="C8" s="123">
        <v>3800000</v>
      </c>
      <c r="D8" s="20"/>
      <c r="E8" s="26" t="s">
        <v>95</v>
      </c>
      <c r="F8" s="26"/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35</v>
      </c>
      <c r="Q8" s="8"/>
      <c r="R8" s="8"/>
      <c r="S8" s="134">
        <v>542450</v>
      </c>
      <c r="T8" s="28"/>
    </row>
    <row r="9" ht="29" customHeight="1" spans="1:20">
      <c r="A9" s="18"/>
      <c r="B9" s="25" t="s">
        <v>36</v>
      </c>
      <c r="C9" s="124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38</v>
      </c>
      <c r="Q9" s="8"/>
      <c r="R9" s="8"/>
      <c r="S9" s="97">
        <v>2000000</v>
      </c>
      <c r="T9" s="28"/>
    </row>
    <row r="10" ht="29" customHeight="1" spans="1:20">
      <c r="A10" s="18"/>
      <c r="B10" s="25" t="s">
        <v>39</v>
      </c>
      <c r="C10" s="124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/>
      <c r="Q10" s="8"/>
      <c r="R10" s="8"/>
      <c r="S10" s="97"/>
      <c r="T10" s="28"/>
    </row>
    <row r="11" ht="29" customHeight="1" spans="1:20">
      <c r="A11" s="18">
        <v>2</v>
      </c>
      <c r="B11" s="25">
        <v>43654</v>
      </c>
      <c r="C11" s="124">
        <v>2250000</v>
      </c>
      <c r="D11" s="20"/>
      <c r="E11" s="26" t="s">
        <v>96</v>
      </c>
      <c r="F11" s="113">
        <v>175202745165</v>
      </c>
      <c r="G11" s="30"/>
      <c r="H11" s="24">
        <v>0.025</v>
      </c>
      <c r="I11" s="23">
        <v>56250</v>
      </c>
      <c r="J11" s="30"/>
      <c r="K11" s="28">
        <v>41395</v>
      </c>
      <c r="L11" s="23"/>
      <c r="M11" s="67"/>
      <c r="N11" s="73">
        <v>782355</v>
      </c>
      <c r="O11" s="74" t="s">
        <v>45</v>
      </c>
      <c r="P11" s="72" t="s">
        <v>42</v>
      </c>
      <c r="Q11" s="8"/>
      <c r="R11" s="8"/>
      <c r="S11" s="97">
        <v>1370000</v>
      </c>
      <c r="T11" s="28"/>
    </row>
    <row r="12" ht="29" customHeight="1" spans="1:20">
      <c r="A12" s="18">
        <v>3</v>
      </c>
      <c r="B12" s="25">
        <v>43665</v>
      </c>
      <c r="C12" s="124"/>
      <c r="D12" s="20"/>
      <c r="E12" s="26"/>
      <c r="F12" s="26"/>
      <c r="G12" s="30"/>
      <c r="H12" s="24"/>
      <c r="I12" s="23"/>
      <c r="J12" s="30"/>
      <c r="K12" s="28"/>
      <c r="L12" s="23"/>
      <c r="M12" s="67"/>
      <c r="N12" s="73">
        <v>114944</v>
      </c>
      <c r="O12" s="74" t="s">
        <v>45</v>
      </c>
      <c r="P12" s="72" t="s">
        <v>35</v>
      </c>
      <c r="Q12" s="8"/>
      <c r="R12" s="8"/>
      <c r="S12" s="97">
        <v>667411</v>
      </c>
      <c r="T12" s="28"/>
    </row>
    <row r="13" ht="29" customHeight="1" spans="1:20">
      <c r="A13" s="18"/>
      <c r="B13" s="25"/>
      <c r="C13" s="124"/>
      <c r="D13" s="20"/>
      <c r="E13" s="26"/>
      <c r="F13" s="26"/>
      <c r="G13" s="30"/>
      <c r="H13" s="24"/>
      <c r="I13" s="23"/>
      <c r="J13" s="30"/>
      <c r="K13" s="28"/>
      <c r="L13" s="23"/>
      <c r="M13" s="67"/>
      <c r="N13" s="73">
        <v>-782355</v>
      </c>
      <c r="O13" s="74" t="s">
        <v>44</v>
      </c>
      <c r="P13" s="72"/>
      <c r="Q13" s="8"/>
      <c r="R13" s="8"/>
      <c r="S13" s="97"/>
      <c r="T13" s="28"/>
    </row>
    <row r="14" ht="46" customHeight="1" spans="1:20">
      <c r="A14" s="18">
        <v>4</v>
      </c>
      <c r="B14" s="25">
        <v>43707</v>
      </c>
      <c r="C14" s="124"/>
      <c r="D14" s="20">
        <v>32540</v>
      </c>
      <c r="E14" s="26" t="s">
        <v>97</v>
      </c>
      <c r="F14" s="26" t="s">
        <v>98</v>
      </c>
      <c r="G14" s="30"/>
      <c r="H14" s="24"/>
      <c r="I14" s="23"/>
      <c r="J14" s="30"/>
      <c r="K14" s="28"/>
      <c r="L14" s="23"/>
      <c r="M14" s="67"/>
      <c r="N14" s="71"/>
      <c r="O14" s="8"/>
      <c r="P14" s="75" t="s">
        <v>99</v>
      </c>
      <c r="Q14" s="8">
        <v>32540</v>
      </c>
      <c r="R14" s="8"/>
      <c r="S14" s="97">
        <v>32540</v>
      </c>
      <c r="T14" s="98"/>
    </row>
    <row r="15" ht="29" customHeight="1" spans="1:20">
      <c r="A15" s="18"/>
      <c r="B15" s="31"/>
      <c r="C15" s="23"/>
      <c r="D15" s="32"/>
      <c r="E15" s="26"/>
      <c r="F15" s="26"/>
      <c r="G15" s="30"/>
      <c r="H15" s="24"/>
      <c r="I15" s="23"/>
      <c r="J15" s="30"/>
      <c r="K15" s="28"/>
      <c r="L15" s="23"/>
      <c r="M15" s="67"/>
      <c r="N15" s="71"/>
      <c r="O15" s="8"/>
      <c r="P15" s="72"/>
      <c r="Q15" s="8"/>
      <c r="R15" s="8"/>
      <c r="S15" s="97"/>
      <c r="T15" s="98"/>
    </row>
    <row r="16" ht="29" customHeight="1" spans="1:20">
      <c r="A16" s="18"/>
      <c r="B16" s="33"/>
      <c r="C16" s="125"/>
      <c r="D16" s="34"/>
      <c r="E16" s="21"/>
      <c r="F16" s="22"/>
      <c r="G16" s="27"/>
      <c r="H16" s="35"/>
      <c r="I16" s="23"/>
      <c r="J16" s="23"/>
      <c r="K16" s="23"/>
      <c r="L16" s="23"/>
      <c r="M16" s="67"/>
      <c r="N16" s="23"/>
      <c r="O16" s="67"/>
      <c r="P16" s="76"/>
      <c r="Q16" s="100"/>
      <c r="R16" s="100"/>
      <c r="S16" s="101"/>
      <c r="T16" s="98"/>
    </row>
    <row r="17" ht="29" customHeight="1" spans="1:20">
      <c r="A17" s="18"/>
      <c r="B17" s="33"/>
      <c r="C17" s="125"/>
      <c r="D17" s="34"/>
      <c r="E17" s="21"/>
      <c r="F17" s="22"/>
      <c r="G17" s="39"/>
      <c r="H17" s="35"/>
      <c r="I17" s="23"/>
      <c r="J17" s="23"/>
      <c r="K17" s="23"/>
      <c r="L17" s="23"/>
      <c r="M17" s="67"/>
      <c r="N17" s="23"/>
      <c r="O17" s="67"/>
      <c r="P17" s="76"/>
      <c r="Q17" s="100"/>
      <c r="R17" s="100"/>
      <c r="S17" s="101"/>
      <c r="T17" s="98"/>
    </row>
    <row r="18" ht="30" customHeight="1" spans="1:20">
      <c r="A18" s="5" t="s">
        <v>47</v>
      </c>
      <c r="B18" s="5"/>
      <c r="C18" s="53">
        <f>SUM(C8:C17)</f>
        <v>4960000</v>
      </c>
      <c r="D18" s="54">
        <f>SUM(D8:D17)</f>
        <v>32540</v>
      </c>
      <c r="E18" s="55"/>
      <c r="F18" s="55"/>
      <c r="G18" s="55"/>
      <c r="H18" s="56" t="s">
        <v>48</v>
      </c>
      <c r="I18" s="71">
        <f>SUM(I8:I17)</f>
        <v>151250</v>
      </c>
      <c r="J18" s="55"/>
      <c r="K18" s="71">
        <f>SUM(K8:K17)</f>
        <v>107445</v>
      </c>
      <c r="L18" s="71">
        <f>SUM(L8:L17)</f>
        <v>6500</v>
      </c>
      <c r="M18" s="56" t="s">
        <v>48</v>
      </c>
      <c r="N18" s="71">
        <f>SUM(N8:N17)</f>
        <v>114944</v>
      </c>
      <c r="O18" s="56" t="s">
        <v>48</v>
      </c>
      <c r="P18" s="56" t="s">
        <v>48</v>
      </c>
      <c r="Q18" s="56"/>
      <c r="R18" s="56"/>
      <c r="S18" s="71">
        <f>SUM(S8:S17)</f>
        <v>4612401</v>
      </c>
      <c r="T18" s="104">
        <f>D18+C18-S18-I18-K18-L18-N18</f>
        <v>0</v>
      </c>
    </row>
    <row r="19" ht="30" customHeight="1" spans="1:20">
      <c r="A19" s="57" t="s">
        <v>100</v>
      </c>
      <c r="B19" s="57"/>
      <c r="C19" s="57" t="s">
        <v>49</v>
      </c>
      <c r="D19" s="57"/>
      <c r="E19" s="57"/>
      <c r="F19" s="58">
        <f>N19-F20</f>
        <v>32540</v>
      </c>
      <c r="G19" s="59"/>
      <c r="H19" s="60" t="s">
        <v>101</v>
      </c>
      <c r="I19" s="80"/>
      <c r="J19" s="80"/>
      <c r="K19" s="80"/>
      <c r="L19" s="81"/>
      <c r="M19" s="57" t="s">
        <v>51</v>
      </c>
      <c r="N19" s="82">
        <v>32540</v>
      </c>
      <c r="O19" s="83"/>
      <c r="P19" s="83"/>
      <c r="Q19" s="83"/>
      <c r="R19" s="83"/>
      <c r="S19" s="83"/>
      <c r="T19" s="105"/>
    </row>
    <row r="20" ht="30" customHeight="1" spans="1:20">
      <c r="A20" s="57"/>
      <c r="B20" s="57"/>
      <c r="C20" s="57" t="s">
        <v>52</v>
      </c>
      <c r="D20" s="57"/>
      <c r="E20" s="57"/>
      <c r="F20" s="58">
        <v>0</v>
      </c>
      <c r="G20" s="59"/>
      <c r="H20" s="61"/>
      <c r="I20" s="84"/>
      <c r="J20" s="84"/>
      <c r="K20" s="84"/>
      <c r="L20" s="85"/>
      <c r="M20" s="57" t="s">
        <v>53</v>
      </c>
      <c r="N20" s="86" t="s">
        <v>102</v>
      </c>
      <c r="O20" s="87"/>
      <c r="P20" s="87"/>
      <c r="Q20" s="87"/>
      <c r="R20" s="87"/>
      <c r="S20" s="87"/>
      <c r="T20" s="106"/>
    </row>
    <row r="26" spans="2:2">
      <c r="B26" s="62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zoomScale="85" zoomScaleNormal="85" topLeftCell="A7" workbookViewId="0">
      <selection activeCell="C24" sqref="C24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10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117"/>
      <c r="D4" s="117"/>
      <c r="E4" s="117"/>
      <c r="F4" s="8" t="s">
        <v>70</v>
      </c>
      <c r="G4" s="118"/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43612</v>
      </c>
      <c r="C8" s="123">
        <v>3800000</v>
      </c>
      <c r="D8" s="20"/>
      <c r="E8" s="26" t="s">
        <v>95</v>
      </c>
      <c r="F8" s="26"/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/>
      <c r="R8" s="8"/>
      <c r="S8" s="121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124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/>
      <c r="R9" s="8"/>
      <c r="S9" s="121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124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/>
      <c r="R10" s="8"/>
      <c r="S10" s="121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5" t="s">
        <v>106</v>
      </c>
      <c r="C11" s="124">
        <v>-1360</v>
      </c>
      <c r="D11" s="20"/>
      <c r="E11" s="26"/>
      <c r="F11" s="26"/>
      <c r="G11" s="27"/>
      <c r="H11" s="24"/>
      <c r="I11" s="23"/>
      <c r="J11" s="30"/>
      <c r="K11" s="28"/>
      <c r="L11" s="23"/>
      <c r="M11" s="67"/>
      <c r="N11" s="73"/>
      <c r="O11" s="74"/>
      <c r="P11" s="72" t="s">
        <v>107</v>
      </c>
      <c r="Q11" s="8"/>
      <c r="R11" s="8"/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5">
        <v>43643</v>
      </c>
      <c r="C12" s="124"/>
      <c r="D12" s="20">
        <v>1370000</v>
      </c>
      <c r="E12" s="26" t="s">
        <v>97</v>
      </c>
      <c r="F12" s="26" t="s">
        <v>98</v>
      </c>
      <c r="G12" s="27"/>
      <c r="H12" s="24"/>
      <c r="I12" s="23"/>
      <c r="J12" s="30"/>
      <c r="K12" s="28"/>
      <c r="L12" s="23"/>
      <c r="M12" s="67"/>
      <c r="N12" s="73"/>
      <c r="O12" s="74"/>
      <c r="P12" s="72" t="s">
        <v>107</v>
      </c>
      <c r="Q12" s="8"/>
      <c r="R12" s="8"/>
      <c r="S12" s="97">
        <v>1370000</v>
      </c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>
        <v>2</v>
      </c>
      <c r="B13" s="25">
        <v>43654</v>
      </c>
      <c r="C13" s="124">
        <v>2250000</v>
      </c>
      <c r="D13" s="20"/>
      <c r="E13" s="26" t="s">
        <v>96</v>
      </c>
      <c r="F13" s="113">
        <v>175202745165</v>
      </c>
      <c r="G13" s="30"/>
      <c r="H13" s="24">
        <v>0.025</v>
      </c>
      <c r="I13" s="23">
        <v>56250</v>
      </c>
      <c r="J13" s="30"/>
      <c r="K13" s="28">
        <v>41395</v>
      </c>
      <c r="L13" s="23"/>
      <c r="M13" s="67"/>
      <c r="N13" s="73">
        <v>782355</v>
      </c>
      <c r="O13" s="74" t="s">
        <v>45</v>
      </c>
      <c r="P13" s="72"/>
      <c r="Q13" s="8"/>
      <c r="R13" s="8"/>
      <c r="S13" s="97"/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/>
      <c r="B14" s="25">
        <v>43656</v>
      </c>
      <c r="C14" s="124"/>
      <c r="D14" s="20">
        <v>-1000000</v>
      </c>
      <c r="E14" s="26" t="s">
        <v>97</v>
      </c>
      <c r="F14" s="26" t="s">
        <v>98</v>
      </c>
      <c r="G14" s="30"/>
      <c r="H14" s="24"/>
      <c r="I14" s="23"/>
      <c r="J14" s="30"/>
      <c r="K14" s="28"/>
      <c r="L14" s="23"/>
      <c r="M14" s="67"/>
      <c r="N14" s="73"/>
      <c r="O14" s="74"/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43661</v>
      </c>
      <c r="C15" s="124"/>
      <c r="D15" s="20">
        <v>-370000</v>
      </c>
      <c r="E15" s="26" t="s">
        <v>97</v>
      </c>
      <c r="F15" s="26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 t="s">
        <v>107</v>
      </c>
      <c r="Q15" s="8"/>
      <c r="R15" s="8"/>
      <c r="S15" s="97">
        <v>-370000</v>
      </c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>
        <v>3</v>
      </c>
      <c r="B16" s="25">
        <v>43665</v>
      </c>
      <c r="C16" s="124"/>
      <c r="D16" s="20"/>
      <c r="E16" s="26"/>
      <c r="F16" s="26"/>
      <c r="G16" s="30"/>
      <c r="H16" s="24"/>
      <c r="I16" s="23"/>
      <c r="J16" s="30"/>
      <c r="K16" s="28"/>
      <c r="L16" s="23"/>
      <c r="M16" s="67"/>
      <c r="N16" s="73">
        <v>114944</v>
      </c>
      <c r="O16" s="74" t="s">
        <v>45</v>
      </c>
      <c r="P16" s="72"/>
      <c r="Q16" s="8"/>
      <c r="R16" s="8"/>
      <c r="S16" s="97"/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/>
      <c r="B17" s="25"/>
      <c r="C17" s="124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-782355</v>
      </c>
      <c r="O17" s="74" t="s">
        <v>44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>
        <v>43668</v>
      </c>
      <c r="C18" s="124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/>
      <c r="O18" s="74"/>
      <c r="P18" s="72" t="s">
        <v>108</v>
      </c>
      <c r="Q18" s="8"/>
      <c r="R18" s="8"/>
      <c r="S18" s="97">
        <v>900000</v>
      </c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/>
      <c r="C19" s="124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/>
      <c r="Q19" s="8"/>
      <c r="R19" s="8"/>
      <c r="S19" s="97"/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6" customHeight="1" spans="1:16384">
      <c r="A20" s="18">
        <v>4</v>
      </c>
      <c r="B20" s="25">
        <v>43707</v>
      </c>
      <c r="C20" s="124"/>
      <c r="D20" s="20">
        <v>32540.4</v>
      </c>
      <c r="E20" s="26" t="s">
        <v>97</v>
      </c>
      <c r="F20" s="26" t="s">
        <v>98</v>
      </c>
      <c r="G20" s="30"/>
      <c r="H20" s="24"/>
      <c r="I20" s="23"/>
      <c r="J20" s="30"/>
      <c r="K20" s="28"/>
      <c r="L20" s="23"/>
      <c r="M20" s="67"/>
      <c r="N20" s="71"/>
      <c r="O20" s="8"/>
      <c r="P20" s="75" t="s">
        <v>99</v>
      </c>
      <c r="Q20" s="8">
        <v>32540</v>
      </c>
      <c r="R20" s="8"/>
      <c r="S20" s="97">
        <v>32540.4</v>
      </c>
      <c r="T20" s="9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51" customHeight="1" spans="1:16384">
      <c r="A21" s="44">
        <v>5</v>
      </c>
      <c r="B21" s="127">
        <v>43714</v>
      </c>
      <c r="C21" s="77">
        <v>1110000</v>
      </c>
      <c r="D21" s="128"/>
      <c r="E21" s="108" t="s">
        <v>96</v>
      </c>
      <c r="F21" s="111">
        <v>175202745165</v>
      </c>
      <c r="G21" s="129"/>
      <c r="H21" s="112">
        <v>0.025</v>
      </c>
      <c r="I21" s="77">
        <v>95734</v>
      </c>
      <c r="J21" s="48" t="s">
        <v>109</v>
      </c>
      <c r="K21" s="130">
        <v>16294</v>
      </c>
      <c r="L21" s="77">
        <v>6000</v>
      </c>
      <c r="M21" s="78" t="s">
        <v>110</v>
      </c>
      <c r="N21" s="131">
        <v>-114944</v>
      </c>
      <c r="O21" s="132" t="s">
        <v>111</v>
      </c>
      <c r="P21" s="133" t="s">
        <v>112</v>
      </c>
      <c r="Q21" s="102">
        <v>800000</v>
      </c>
      <c r="R21" s="102">
        <v>800000</v>
      </c>
      <c r="S21" s="122">
        <v>444327</v>
      </c>
      <c r="T21" s="9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18"/>
      <c r="B22" s="33"/>
      <c r="C22" s="125"/>
      <c r="D22" s="34"/>
      <c r="E22" s="21"/>
      <c r="F22" s="22"/>
      <c r="G22" s="27"/>
      <c r="H22" s="35"/>
      <c r="I22" s="23"/>
      <c r="J22" s="23"/>
      <c r="K22" s="23"/>
      <c r="L22" s="23"/>
      <c r="M22" s="67"/>
      <c r="N22" s="23"/>
      <c r="O22" s="67"/>
      <c r="P22" s="79" t="s">
        <v>113</v>
      </c>
      <c r="Q22" s="102">
        <v>800000</v>
      </c>
      <c r="R22" s="102">
        <v>800000</v>
      </c>
      <c r="S22" s="122">
        <v>800000</v>
      </c>
      <c r="T22" s="98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18"/>
      <c r="B23" s="33"/>
      <c r="C23" s="125"/>
      <c r="D23" s="34"/>
      <c r="E23" s="21"/>
      <c r="F23" s="22"/>
      <c r="G23" s="27"/>
      <c r="H23" s="35"/>
      <c r="I23" s="23"/>
      <c r="J23" s="23"/>
      <c r="K23" s="23"/>
      <c r="L23" s="23"/>
      <c r="M23" s="67"/>
      <c r="N23" s="23"/>
      <c r="O23" s="67"/>
      <c r="P23" s="79"/>
      <c r="Q23" s="102"/>
      <c r="R23" s="102"/>
      <c r="S23" s="122"/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18"/>
      <c r="B24" s="33"/>
      <c r="C24" s="125"/>
      <c r="D24" s="34"/>
      <c r="E24" s="21"/>
      <c r="F24" s="22"/>
      <c r="G24" s="27"/>
      <c r="H24" s="35"/>
      <c r="I24" s="23"/>
      <c r="J24" s="23"/>
      <c r="K24" s="23"/>
      <c r="L24" s="23"/>
      <c r="M24" s="67"/>
      <c r="N24" s="23"/>
      <c r="O24" s="67"/>
      <c r="P24" s="79"/>
      <c r="Q24" s="102"/>
      <c r="R24" s="102"/>
      <c r="S24" s="122"/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" customHeight="1" spans="1:16384">
      <c r="A25" s="18"/>
      <c r="B25" s="33"/>
      <c r="C25" s="125"/>
      <c r="D25" s="34"/>
      <c r="E25" s="21"/>
      <c r="F25" s="22"/>
      <c r="G25" s="39"/>
      <c r="H25" s="35"/>
      <c r="I25" s="23"/>
      <c r="J25" s="23"/>
      <c r="K25" s="23"/>
      <c r="L25" s="23"/>
      <c r="M25" s="67"/>
      <c r="N25" s="23"/>
      <c r="O25" s="67"/>
      <c r="P25" s="76"/>
      <c r="Q25" s="100"/>
      <c r="R25" s="100"/>
      <c r="S25" s="101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30" customHeight="1" spans="1:16384">
      <c r="A26" s="5" t="s">
        <v>47</v>
      </c>
      <c r="B26" s="5"/>
      <c r="C26" s="53">
        <f>SUM(C8:C25)</f>
        <v>6068640</v>
      </c>
      <c r="D26" s="54">
        <f>SUM(D8:D25)</f>
        <v>32540.4</v>
      </c>
      <c r="E26" s="55"/>
      <c r="F26" s="55"/>
      <c r="G26" s="55"/>
      <c r="H26" s="56" t="s">
        <v>48</v>
      </c>
      <c r="I26" s="71">
        <f>SUM(I8:I25)</f>
        <v>246984</v>
      </c>
      <c r="J26" s="55"/>
      <c r="K26" s="71">
        <f>SUM(K8:K25)</f>
        <v>123739</v>
      </c>
      <c r="L26" s="71">
        <f>SUM(L8:L25)</f>
        <v>12500</v>
      </c>
      <c r="M26" s="56" t="s">
        <v>48</v>
      </c>
      <c r="N26" s="71">
        <f>SUM(N8:N25)</f>
        <v>0</v>
      </c>
      <c r="O26" s="56" t="s">
        <v>48</v>
      </c>
      <c r="P26" s="56" t="s">
        <v>48</v>
      </c>
      <c r="Q26" s="56"/>
      <c r="R26" s="56"/>
      <c r="S26" s="71">
        <f>SUM(S8:S25)</f>
        <v>5717957.4</v>
      </c>
      <c r="T26" s="104">
        <f>D26+C26-S26-I26-K26-L26-N26</f>
        <v>0</v>
      </c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57" t="s">
        <v>100</v>
      </c>
      <c r="B27" s="57"/>
      <c r="C27" s="57" t="s">
        <v>49</v>
      </c>
      <c r="D27" s="57"/>
      <c r="E27" s="57"/>
      <c r="F27" s="58">
        <f>N27-F28</f>
        <v>1244327</v>
      </c>
      <c r="G27" s="59"/>
      <c r="H27" s="60" t="s">
        <v>101</v>
      </c>
      <c r="I27" s="80"/>
      <c r="J27" s="80"/>
      <c r="K27" s="80"/>
      <c r="L27" s="81"/>
      <c r="M27" s="57" t="s">
        <v>51</v>
      </c>
      <c r="N27" s="82">
        <v>1244327</v>
      </c>
      <c r="O27" s="83"/>
      <c r="P27" s="83"/>
      <c r="Q27" s="83"/>
      <c r="R27" s="83"/>
      <c r="S27" s="83"/>
      <c r="T27" s="10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57"/>
      <c r="B28" s="57"/>
      <c r="C28" s="57" t="s">
        <v>52</v>
      </c>
      <c r="D28" s="57"/>
      <c r="E28" s="57"/>
      <c r="F28" s="58">
        <v>0</v>
      </c>
      <c r="G28" s="59"/>
      <c r="H28" s="61"/>
      <c r="I28" s="84"/>
      <c r="J28" s="84"/>
      <c r="K28" s="84"/>
      <c r="L28" s="85"/>
      <c r="M28" s="57" t="s">
        <v>53</v>
      </c>
      <c r="N28" s="86" t="s">
        <v>114</v>
      </c>
      <c r="O28" s="87"/>
      <c r="P28" s="87"/>
      <c r="Q28" s="87"/>
      <c r="R28" s="87"/>
      <c r="S28" s="87"/>
      <c r="T28" s="106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6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6:B26"/>
    <mergeCell ref="C27:E27"/>
    <mergeCell ref="F27:G27"/>
    <mergeCell ref="N27:T27"/>
    <mergeCell ref="C28:E28"/>
    <mergeCell ref="F28:G28"/>
    <mergeCell ref="N28:T28"/>
    <mergeCell ref="A5:A7"/>
    <mergeCell ref="S5:S7"/>
    <mergeCell ref="T5:T7"/>
    <mergeCell ref="A27:B28"/>
    <mergeCell ref="H27:L28"/>
  </mergeCells>
  <pageMargins left="0.75" right="0.75" top="1" bottom="1" header="0.5" footer="0.5"/>
  <pageSetup paperSize="9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19" workbookViewId="0">
      <selection activeCell="L24" sqref="L24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10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117"/>
      <c r="D4" s="117"/>
      <c r="E4" s="117"/>
      <c r="F4" s="8" t="s">
        <v>70</v>
      </c>
      <c r="G4" s="118"/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43612</v>
      </c>
      <c r="C8" s="123">
        <v>3800000</v>
      </c>
      <c r="D8" s="20"/>
      <c r="E8" s="26" t="s">
        <v>95</v>
      </c>
      <c r="F8" s="26"/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/>
      <c r="R8" s="8"/>
      <c r="S8" s="121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124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/>
      <c r="R9" s="8"/>
      <c r="S9" s="121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124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/>
      <c r="R10" s="8"/>
      <c r="S10" s="121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5" t="s">
        <v>106</v>
      </c>
      <c r="C11" s="124">
        <v>-1360</v>
      </c>
      <c r="D11" s="20"/>
      <c r="E11" s="26"/>
      <c r="F11" s="26"/>
      <c r="G11" s="27"/>
      <c r="H11" s="24"/>
      <c r="I11" s="23"/>
      <c r="J11" s="30"/>
      <c r="K11" s="28"/>
      <c r="L11" s="23"/>
      <c r="M11" s="67"/>
      <c r="N11" s="73"/>
      <c r="O11" s="74"/>
      <c r="P11" s="72" t="s">
        <v>107</v>
      </c>
      <c r="Q11" s="8"/>
      <c r="R11" s="8"/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5">
        <v>43643</v>
      </c>
      <c r="C12" s="124"/>
      <c r="D12" s="20">
        <v>1370000</v>
      </c>
      <c r="E12" s="26" t="s">
        <v>97</v>
      </c>
      <c r="F12" s="26" t="s">
        <v>98</v>
      </c>
      <c r="G12" s="27"/>
      <c r="H12" s="24"/>
      <c r="I12" s="23"/>
      <c r="J12" s="30"/>
      <c r="K12" s="28"/>
      <c r="L12" s="23"/>
      <c r="M12" s="67"/>
      <c r="N12" s="73"/>
      <c r="O12" s="74"/>
      <c r="P12" s="72" t="s">
        <v>107</v>
      </c>
      <c r="Q12" s="8"/>
      <c r="R12" s="8"/>
      <c r="S12" s="97">
        <v>1370000</v>
      </c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>
        <v>2</v>
      </c>
      <c r="B13" s="25">
        <v>43654</v>
      </c>
      <c r="C13" s="124">
        <v>2250000</v>
      </c>
      <c r="D13" s="20"/>
      <c r="E13" s="26" t="s">
        <v>96</v>
      </c>
      <c r="F13" s="113">
        <v>175202745165</v>
      </c>
      <c r="G13" s="30"/>
      <c r="H13" s="24">
        <v>0.025</v>
      </c>
      <c r="I13" s="23">
        <v>56250</v>
      </c>
      <c r="J13" s="30"/>
      <c r="K13" s="28">
        <v>41395</v>
      </c>
      <c r="L13" s="23"/>
      <c r="M13" s="67"/>
      <c r="N13" s="73">
        <v>782355</v>
      </c>
      <c r="O13" s="74" t="s">
        <v>45</v>
      </c>
      <c r="P13" s="72"/>
      <c r="Q13" s="8"/>
      <c r="R13" s="8"/>
      <c r="S13" s="97"/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/>
      <c r="B14" s="25">
        <v>43656</v>
      </c>
      <c r="C14" s="124"/>
      <c r="D14" s="20">
        <v>-1000000</v>
      </c>
      <c r="E14" s="26" t="s">
        <v>97</v>
      </c>
      <c r="F14" s="26" t="s">
        <v>98</v>
      </c>
      <c r="G14" s="30"/>
      <c r="H14" s="24"/>
      <c r="I14" s="23"/>
      <c r="J14" s="30"/>
      <c r="K14" s="28"/>
      <c r="L14" s="23"/>
      <c r="M14" s="67"/>
      <c r="N14" s="73"/>
      <c r="O14" s="74"/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43661</v>
      </c>
      <c r="C15" s="124"/>
      <c r="D15" s="20">
        <v>-370000</v>
      </c>
      <c r="E15" s="26" t="s">
        <v>97</v>
      </c>
      <c r="F15" s="26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 t="s">
        <v>107</v>
      </c>
      <c r="Q15" s="8"/>
      <c r="R15" s="8"/>
      <c r="S15" s="97">
        <v>-370000</v>
      </c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>
        <v>3</v>
      </c>
      <c r="B16" s="25">
        <v>43665</v>
      </c>
      <c r="C16" s="124"/>
      <c r="D16" s="20"/>
      <c r="E16" s="26"/>
      <c r="F16" s="26"/>
      <c r="G16" s="30"/>
      <c r="H16" s="24"/>
      <c r="I16" s="23"/>
      <c r="J16" s="30"/>
      <c r="K16" s="28"/>
      <c r="L16" s="23"/>
      <c r="M16" s="67"/>
      <c r="N16" s="73">
        <v>114944</v>
      </c>
      <c r="O16" s="74" t="s">
        <v>45</v>
      </c>
      <c r="P16" s="72"/>
      <c r="Q16" s="8"/>
      <c r="R16" s="8"/>
      <c r="S16" s="97"/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/>
      <c r="B17" s="25"/>
      <c r="C17" s="124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-782355</v>
      </c>
      <c r="O17" s="74" t="s">
        <v>44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>
        <v>43668</v>
      </c>
      <c r="C18" s="124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/>
      <c r="O18" s="74"/>
      <c r="P18" s="72" t="s">
        <v>108</v>
      </c>
      <c r="Q18" s="8"/>
      <c r="R18" s="8"/>
      <c r="S18" s="97">
        <v>900000</v>
      </c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/>
      <c r="C19" s="124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/>
      <c r="Q19" s="8"/>
      <c r="R19" s="8"/>
      <c r="S19" s="97"/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6" customHeight="1" spans="1:16384">
      <c r="A20" s="18">
        <v>4</v>
      </c>
      <c r="B20" s="25">
        <v>43707</v>
      </c>
      <c r="C20" s="124"/>
      <c r="D20" s="20">
        <v>32540.4</v>
      </c>
      <c r="E20" s="26" t="s">
        <v>97</v>
      </c>
      <c r="F20" s="26" t="s">
        <v>98</v>
      </c>
      <c r="G20" s="30"/>
      <c r="H20" s="24"/>
      <c r="I20" s="23"/>
      <c r="J20" s="30"/>
      <c r="K20" s="28"/>
      <c r="L20" s="23"/>
      <c r="M20" s="67"/>
      <c r="N20" s="71"/>
      <c r="O20" s="8"/>
      <c r="P20" s="75" t="s">
        <v>99</v>
      </c>
      <c r="Q20" s="8">
        <v>32540</v>
      </c>
      <c r="R20" s="8"/>
      <c r="S20" s="97">
        <v>32540.4</v>
      </c>
      <c r="T20" s="9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51" customHeight="1" spans="1:16384">
      <c r="A21" s="18">
        <v>5</v>
      </c>
      <c r="B21" s="31">
        <v>43714</v>
      </c>
      <c r="C21" s="23">
        <v>1110000</v>
      </c>
      <c r="D21" s="32"/>
      <c r="E21" s="36" t="s">
        <v>96</v>
      </c>
      <c r="F21" s="37">
        <v>175202745165</v>
      </c>
      <c r="G21" s="30"/>
      <c r="H21" s="24">
        <v>0.025</v>
      </c>
      <c r="I21" s="23">
        <v>95734</v>
      </c>
      <c r="J21" s="21" t="s">
        <v>109</v>
      </c>
      <c r="K21" s="28">
        <v>16294</v>
      </c>
      <c r="L21" s="23">
        <v>6000</v>
      </c>
      <c r="M21" s="67" t="s">
        <v>110</v>
      </c>
      <c r="N21" s="71">
        <v>-114944</v>
      </c>
      <c r="O21" s="74" t="s">
        <v>111</v>
      </c>
      <c r="P21" s="72" t="s">
        <v>112</v>
      </c>
      <c r="Q21" s="8">
        <v>800000</v>
      </c>
      <c r="R21" s="8">
        <v>800000</v>
      </c>
      <c r="S21" s="97">
        <v>444327</v>
      </c>
      <c r="T21" s="9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18"/>
      <c r="B22" s="33"/>
      <c r="C22" s="125"/>
      <c r="D22" s="34"/>
      <c r="E22" s="21"/>
      <c r="F22" s="22"/>
      <c r="G22" s="27"/>
      <c r="H22" s="35"/>
      <c r="I22" s="23"/>
      <c r="J22" s="23"/>
      <c r="K22" s="23"/>
      <c r="L22" s="23"/>
      <c r="M22" s="67"/>
      <c r="N22" s="23"/>
      <c r="O22" s="67"/>
      <c r="P22" s="75" t="s">
        <v>113</v>
      </c>
      <c r="Q22" s="8">
        <v>800000</v>
      </c>
      <c r="R22" s="8">
        <v>800000</v>
      </c>
      <c r="S22" s="97">
        <v>800000</v>
      </c>
      <c r="T22" s="98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61" customHeight="1" spans="1:16384">
      <c r="A23" s="44">
        <v>6</v>
      </c>
      <c r="B23" s="52">
        <v>43787</v>
      </c>
      <c r="C23" s="126">
        <v>561000</v>
      </c>
      <c r="D23" s="47"/>
      <c r="E23" s="108" t="s">
        <v>96</v>
      </c>
      <c r="F23" s="111">
        <v>175202745165</v>
      </c>
      <c r="G23" s="120"/>
      <c r="H23" s="51"/>
      <c r="I23" s="77">
        <v>0</v>
      </c>
      <c r="J23" s="77" t="s">
        <v>115</v>
      </c>
      <c r="K23" s="77">
        <v>0</v>
      </c>
      <c r="L23" s="77">
        <v>3000</v>
      </c>
      <c r="M23" s="78" t="s">
        <v>116</v>
      </c>
      <c r="N23" s="77">
        <v>158000</v>
      </c>
      <c r="O23" s="78" t="s">
        <v>41</v>
      </c>
      <c r="P23" s="79" t="s">
        <v>117</v>
      </c>
      <c r="Q23" s="102">
        <v>800000</v>
      </c>
      <c r="R23" s="102">
        <v>800000</v>
      </c>
      <c r="S23" s="122">
        <v>400000</v>
      </c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18"/>
      <c r="B24" s="33"/>
      <c r="C24" s="125"/>
      <c r="D24" s="34"/>
      <c r="E24" s="21"/>
      <c r="F24" s="22"/>
      <c r="G24" s="27"/>
      <c r="H24" s="35"/>
      <c r="I24" s="23"/>
      <c r="J24" s="23"/>
      <c r="K24" s="23"/>
      <c r="L24" s="23"/>
      <c r="M24" s="67"/>
      <c r="N24" s="23"/>
      <c r="O24" s="67"/>
      <c r="P24" s="79"/>
      <c r="Q24" s="102"/>
      <c r="R24" s="102"/>
      <c r="S24" s="122"/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" customHeight="1" spans="1:16384">
      <c r="A25" s="18"/>
      <c r="B25" s="33"/>
      <c r="C25" s="125"/>
      <c r="D25" s="34"/>
      <c r="E25" s="21"/>
      <c r="F25" s="22"/>
      <c r="G25" s="39"/>
      <c r="H25" s="35"/>
      <c r="I25" s="23"/>
      <c r="J25" s="23"/>
      <c r="K25" s="23"/>
      <c r="L25" s="23"/>
      <c r="M25" s="67"/>
      <c r="N25" s="23"/>
      <c r="O25" s="67"/>
      <c r="P25" s="76"/>
      <c r="Q25" s="100"/>
      <c r="R25" s="100"/>
      <c r="S25" s="101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30" customHeight="1" spans="1:16384">
      <c r="A26" s="5" t="s">
        <v>47</v>
      </c>
      <c r="B26" s="5"/>
      <c r="C26" s="53">
        <f>SUM(C8:C25)</f>
        <v>6629640</v>
      </c>
      <c r="D26" s="54">
        <f>SUM(D8:D25)</f>
        <v>32540.4</v>
      </c>
      <c r="E26" s="55"/>
      <c r="F26" s="55"/>
      <c r="G26" s="55"/>
      <c r="H26" s="56" t="s">
        <v>48</v>
      </c>
      <c r="I26" s="71">
        <f t="shared" ref="I26:L26" si="0">SUM(I8:I25)</f>
        <v>246984</v>
      </c>
      <c r="J26" s="55"/>
      <c r="K26" s="71">
        <f t="shared" si="0"/>
        <v>123739</v>
      </c>
      <c r="L26" s="71">
        <f t="shared" si="0"/>
        <v>15500</v>
      </c>
      <c r="M26" s="56" t="s">
        <v>48</v>
      </c>
      <c r="N26" s="71">
        <f>SUM(N8:N25)</f>
        <v>158000</v>
      </c>
      <c r="O26" s="56" t="s">
        <v>48</v>
      </c>
      <c r="P26" s="56" t="s">
        <v>48</v>
      </c>
      <c r="Q26" s="56"/>
      <c r="R26" s="56"/>
      <c r="S26" s="71">
        <f>SUM(S8:S25)</f>
        <v>6117957.4</v>
      </c>
      <c r="T26" s="104">
        <f>D26+C26-S26-I26-K26-L26-N26</f>
        <v>0</v>
      </c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57" t="s">
        <v>100</v>
      </c>
      <c r="B27" s="57"/>
      <c r="C27" s="57" t="s">
        <v>49</v>
      </c>
      <c r="D27" s="57"/>
      <c r="E27" s="57"/>
      <c r="F27" s="58">
        <f>N27-F28</f>
        <v>400000</v>
      </c>
      <c r="G27" s="59"/>
      <c r="H27" s="60" t="s">
        <v>101</v>
      </c>
      <c r="I27" s="80"/>
      <c r="J27" s="80"/>
      <c r="K27" s="80"/>
      <c r="L27" s="81"/>
      <c r="M27" s="57" t="s">
        <v>51</v>
      </c>
      <c r="N27" s="82">
        <v>400000</v>
      </c>
      <c r="O27" s="83"/>
      <c r="P27" s="83"/>
      <c r="Q27" s="83"/>
      <c r="R27" s="83"/>
      <c r="S27" s="83"/>
      <c r="T27" s="10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57"/>
      <c r="B28" s="57"/>
      <c r="C28" s="57" t="s">
        <v>52</v>
      </c>
      <c r="D28" s="57"/>
      <c r="E28" s="57"/>
      <c r="F28" s="58">
        <v>0</v>
      </c>
      <c r="G28" s="59"/>
      <c r="H28" s="61"/>
      <c r="I28" s="84"/>
      <c r="J28" s="84"/>
      <c r="K28" s="84"/>
      <c r="L28" s="85"/>
      <c r="M28" s="57" t="s">
        <v>53</v>
      </c>
      <c r="N28" s="86" t="s">
        <v>118</v>
      </c>
      <c r="O28" s="87"/>
      <c r="P28" s="87"/>
      <c r="Q28" s="87"/>
      <c r="R28" s="87"/>
      <c r="S28" s="87"/>
      <c r="T28" s="106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6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6:B26"/>
    <mergeCell ref="C27:E27"/>
    <mergeCell ref="F27:G27"/>
    <mergeCell ref="N27:T27"/>
    <mergeCell ref="C28:E28"/>
    <mergeCell ref="F28:G28"/>
    <mergeCell ref="N28:T28"/>
    <mergeCell ref="A5:A7"/>
    <mergeCell ref="S5:S7"/>
    <mergeCell ref="T5:T7"/>
    <mergeCell ref="A27:B28"/>
    <mergeCell ref="H27:L28"/>
  </mergeCells>
  <pageMargins left="0.75" right="0.75" top="1" bottom="1" header="0.5" footer="0.5"/>
  <pageSetup paperSize="9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"/>
  <sheetViews>
    <sheetView topLeftCell="A13" workbookViewId="0">
      <selection activeCell="N25" sqref="N25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10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117"/>
      <c r="D4" s="117"/>
      <c r="E4" s="117"/>
      <c r="F4" s="8" t="s">
        <v>70</v>
      </c>
      <c r="G4" s="118"/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43612</v>
      </c>
      <c r="C8" s="20">
        <v>3800000</v>
      </c>
      <c r="D8" s="20"/>
      <c r="E8" s="26" t="s">
        <v>95</v>
      </c>
      <c r="F8" s="26"/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/>
      <c r="R8" s="8"/>
      <c r="S8" s="121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20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/>
      <c r="R9" s="8"/>
      <c r="S9" s="121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20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/>
      <c r="R10" s="8"/>
      <c r="S10" s="121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5" t="s">
        <v>106</v>
      </c>
      <c r="C11" s="20">
        <v>-1360</v>
      </c>
      <c r="D11" s="20"/>
      <c r="E11" s="26"/>
      <c r="F11" s="26"/>
      <c r="G11" s="27"/>
      <c r="H11" s="24"/>
      <c r="I11" s="23"/>
      <c r="J11" s="30"/>
      <c r="K11" s="28"/>
      <c r="L11" s="23"/>
      <c r="M11" s="67"/>
      <c r="N11" s="73"/>
      <c r="O11" s="74"/>
      <c r="P11" s="72" t="s">
        <v>107</v>
      </c>
      <c r="Q11" s="8"/>
      <c r="R11" s="8"/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5">
        <v>43643</v>
      </c>
      <c r="C12" s="20"/>
      <c r="D12" s="20">
        <v>1370000</v>
      </c>
      <c r="E12" s="26" t="s">
        <v>97</v>
      </c>
      <c r="F12" s="26" t="s">
        <v>98</v>
      </c>
      <c r="G12" s="27"/>
      <c r="H12" s="24"/>
      <c r="I12" s="23"/>
      <c r="J12" s="30"/>
      <c r="K12" s="28"/>
      <c r="L12" s="23"/>
      <c r="M12" s="67"/>
      <c r="N12" s="73"/>
      <c r="O12" s="74"/>
      <c r="P12" s="72" t="s">
        <v>107</v>
      </c>
      <c r="Q12" s="8"/>
      <c r="R12" s="8"/>
      <c r="S12" s="97">
        <v>1370000</v>
      </c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>
        <v>2</v>
      </c>
      <c r="B13" s="25">
        <v>43654</v>
      </c>
      <c r="C13" s="20">
        <v>2250000</v>
      </c>
      <c r="D13" s="20"/>
      <c r="E13" s="26" t="s">
        <v>96</v>
      </c>
      <c r="F13" s="113">
        <v>175202745165</v>
      </c>
      <c r="G13" s="30"/>
      <c r="H13" s="24">
        <v>0.025</v>
      </c>
      <c r="I13" s="23">
        <v>56250</v>
      </c>
      <c r="J13" s="30"/>
      <c r="K13" s="28">
        <v>41395</v>
      </c>
      <c r="L13" s="23"/>
      <c r="M13" s="67"/>
      <c r="N13" s="73">
        <v>782355</v>
      </c>
      <c r="O13" s="74" t="s">
        <v>45</v>
      </c>
      <c r="P13" s="72"/>
      <c r="Q13" s="8"/>
      <c r="R13" s="8"/>
      <c r="S13" s="97"/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/>
      <c r="B14" s="25">
        <v>43656</v>
      </c>
      <c r="C14" s="20"/>
      <c r="D14" s="20">
        <v>-1000000</v>
      </c>
      <c r="E14" s="26" t="s">
        <v>97</v>
      </c>
      <c r="F14" s="26" t="s">
        <v>98</v>
      </c>
      <c r="G14" s="30"/>
      <c r="H14" s="24"/>
      <c r="I14" s="23"/>
      <c r="J14" s="30"/>
      <c r="K14" s="28"/>
      <c r="L14" s="23"/>
      <c r="M14" s="67"/>
      <c r="N14" s="73"/>
      <c r="O14" s="74"/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43661</v>
      </c>
      <c r="C15" s="20"/>
      <c r="D15" s="20">
        <v>-370000</v>
      </c>
      <c r="E15" s="26" t="s">
        <v>97</v>
      </c>
      <c r="F15" s="26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 t="s">
        <v>107</v>
      </c>
      <c r="Q15" s="8"/>
      <c r="R15" s="8"/>
      <c r="S15" s="97">
        <v>-370000</v>
      </c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>
        <v>3</v>
      </c>
      <c r="B16" s="25">
        <v>43665</v>
      </c>
      <c r="C16" s="20"/>
      <c r="D16" s="20"/>
      <c r="E16" s="26"/>
      <c r="F16" s="26"/>
      <c r="G16" s="30"/>
      <c r="H16" s="24"/>
      <c r="I16" s="23"/>
      <c r="J16" s="30"/>
      <c r="K16" s="28"/>
      <c r="L16" s="23"/>
      <c r="M16" s="67"/>
      <c r="N16" s="73">
        <v>114944</v>
      </c>
      <c r="O16" s="74" t="s">
        <v>45</v>
      </c>
      <c r="P16" s="72"/>
      <c r="Q16" s="8"/>
      <c r="R16" s="8"/>
      <c r="S16" s="97"/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/>
      <c r="B17" s="25"/>
      <c r="C17" s="20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-782355</v>
      </c>
      <c r="O17" s="74" t="s">
        <v>44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>
        <v>43668</v>
      </c>
      <c r="C18" s="20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/>
      <c r="O18" s="74"/>
      <c r="P18" s="72" t="s">
        <v>108</v>
      </c>
      <c r="Q18" s="8"/>
      <c r="R18" s="8"/>
      <c r="S18" s="97">
        <v>900000</v>
      </c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/>
      <c r="C19" s="20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/>
      <c r="Q19" s="8"/>
      <c r="R19" s="8"/>
      <c r="S19" s="97"/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6" customHeight="1" spans="1:16384">
      <c r="A20" s="18">
        <v>4</v>
      </c>
      <c r="B20" s="25">
        <v>43707</v>
      </c>
      <c r="C20" s="20"/>
      <c r="D20" s="20">
        <v>32540.4</v>
      </c>
      <c r="E20" s="26" t="s">
        <v>97</v>
      </c>
      <c r="F20" s="26" t="s">
        <v>98</v>
      </c>
      <c r="G20" s="30"/>
      <c r="H20" s="24"/>
      <c r="I20" s="23"/>
      <c r="J20" s="30"/>
      <c r="K20" s="28"/>
      <c r="L20" s="23"/>
      <c r="M20" s="67"/>
      <c r="N20" s="71"/>
      <c r="O20" s="8"/>
      <c r="P20" s="75" t="s">
        <v>99</v>
      </c>
      <c r="Q20" s="8">
        <v>32540</v>
      </c>
      <c r="R20" s="8"/>
      <c r="S20" s="97">
        <v>32540.4</v>
      </c>
      <c r="T20" s="9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51" customHeight="1" spans="1:16384">
      <c r="A21" s="18">
        <v>5</v>
      </c>
      <c r="B21" s="31">
        <v>43714</v>
      </c>
      <c r="C21" s="20">
        <v>1110000</v>
      </c>
      <c r="D21" s="32"/>
      <c r="E21" s="36" t="s">
        <v>96</v>
      </c>
      <c r="F21" s="37">
        <v>175202745165</v>
      </c>
      <c r="G21" s="30"/>
      <c r="H21" s="24">
        <v>0.025</v>
      </c>
      <c r="I21" s="23">
        <v>95734</v>
      </c>
      <c r="J21" s="21" t="s">
        <v>109</v>
      </c>
      <c r="K21" s="28">
        <v>16294</v>
      </c>
      <c r="L21" s="23">
        <v>6000</v>
      </c>
      <c r="M21" s="67" t="s">
        <v>110</v>
      </c>
      <c r="N21" s="71">
        <v>-114944</v>
      </c>
      <c r="O21" s="74" t="s">
        <v>111</v>
      </c>
      <c r="P21" s="72" t="s">
        <v>112</v>
      </c>
      <c r="Q21" s="8">
        <v>800000</v>
      </c>
      <c r="R21" s="8">
        <v>800000</v>
      </c>
      <c r="S21" s="97">
        <v>444327</v>
      </c>
      <c r="T21" s="9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18"/>
      <c r="B22" s="33"/>
      <c r="C22" s="20"/>
      <c r="D22" s="34"/>
      <c r="E22" s="21"/>
      <c r="F22" s="22"/>
      <c r="G22" s="27"/>
      <c r="H22" s="35"/>
      <c r="I22" s="23"/>
      <c r="J22" s="23"/>
      <c r="K22" s="23"/>
      <c r="L22" s="23"/>
      <c r="M22" s="67"/>
      <c r="N22" s="23"/>
      <c r="O22" s="67"/>
      <c r="P22" s="75" t="s">
        <v>113</v>
      </c>
      <c r="Q22" s="8">
        <v>800000</v>
      </c>
      <c r="R22" s="8">
        <v>800000</v>
      </c>
      <c r="S22" s="97">
        <v>800000</v>
      </c>
      <c r="T22" s="98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61" customHeight="1" spans="1:16384">
      <c r="A23" s="18">
        <v>6</v>
      </c>
      <c r="B23" s="33">
        <v>43787</v>
      </c>
      <c r="C23" s="20">
        <v>561000</v>
      </c>
      <c r="D23" s="34"/>
      <c r="E23" s="36" t="s">
        <v>96</v>
      </c>
      <c r="F23" s="37">
        <v>175202745165</v>
      </c>
      <c r="G23" s="27"/>
      <c r="H23" s="35"/>
      <c r="I23" s="23">
        <v>0</v>
      </c>
      <c r="J23" s="23" t="s">
        <v>115</v>
      </c>
      <c r="K23" s="23">
        <v>0</v>
      </c>
      <c r="L23" s="23">
        <v>3000</v>
      </c>
      <c r="M23" s="67" t="s">
        <v>116</v>
      </c>
      <c r="N23" s="23">
        <v>158000</v>
      </c>
      <c r="O23" s="67" t="s">
        <v>41</v>
      </c>
      <c r="P23" s="75" t="s">
        <v>117</v>
      </c>
      <c r="Q23" s="8">
        <v>800000</v>
      </c>
      <c r="R23" s="8">
        <v>800000</v>
      </c>
      <c r="S23" s="97">
        <v>400000</v>
      </c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44">
        <v>7</v>
      </c>
      <c r="B24" s="52">
        <v>43816</v>
      </c>
      <c r="C24" s="119">
        <v>2228225</v>
      </c>
      <c r="D24" s="47"/>
      <c r="E24" s="48" t="s">
        <v>119</v>
      </c>
      <c r="F24" s="111" t="s">
        <v>120</v>
      </c>
      <c r="G24" s="120"/>
      <c r="H24" s="51"/>
      <c r="I24" s="77"/>
      <c r="J24" s="77"/>
      <c r="K24" s="77"/>
      <c r="L24" s="77"/>
      <c r="M24" s="78"/>
      <c r="N24" s="77">
        <v>1929778</v>
      </c>
      <c r="O24" s="78" t="s">
        <v>121</v>
      </c>
      <c r="P24" s="79"/>
      <c r="Q24" s="102"/>
      <c r="R24" s="102"/>
      <c r="S24" s="122"/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" customHeight="1" spans="1:16384">
      <c r="A25" s="18"/>
      <c r="B25" s="33"/>
      <c r="C25" s="119">
        <v>-298447</v>
      </c>
      <c r="D25" s="34"/>
      <c r="E25" s="48" t="s">
        <v>122</v>
      </c>
      <c r="F25" s="22"/>
      <c r="G25" s="39"/>
      <c r="H25" s="35"/>
      <c r="I25" s="23"/>
      <c r="J25" s="23"/>
      <c r="K25" s="23"/>
      <c r="L25" s="23"/>
      <c r="M25" s="67"/>
      <c r="N25" s="23"/>
      <c r="O25" s="67"/>
      <c r="P25" s="76"/>
      <c r="Q25" s="100"/>
      <c r="R25" s="100"/>
      <c r="S25" s="101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30" customHeight="1" spans="1:16384">
      <c r="A26" s="5" t="s">
        <v>47</v>
      </c>
      <c r="B26" s="5"/>
      <c r="C26" s="53">
        <f>SUM(C8:C25)</f>
        <v>8559418</v>
      </c>
      <c r="D26" s="54">
        <f>SUM(D8:D25)</f>
        <v>32540.4</v>
      </c>
      <c r="E26" s="55"/>
      <c r="F26" s="55"/>
      <c r="G26" s="55"/>
      <c r="H26" s="56" t="s">
        <v>48</v>
      </c>
      <c r="I26" s="71">
        <f t="shared" ref="I26:L26" si="0">SUM(I8:I25)</f>
        <v>246984</v>
      </c>
      <c r="J26" s="55"/>
      <c r="K26" s="71">
        <f t="shared" si="0"/>
        <v>123739</v>
      </c>
      <c r="L26" s="71">
        <f t="shared" si="0"/>
        <v>15500</v>
      </c>
      <c r="M26" s="56" t="s">
        <v>48</v>
      </c>
      <c r="N26" s="71">
        <f>SUM(N8:N25)</f>
        <v>2087778</v>
      </c>
      <c r="O26" s="56" t="s">
        <v>48</v>
      </c>
      <c r="P26" s="56" t="s">
        <v>48</v>
      </c>
      <c r="Q26" s="56"/>
      <c r="R26" s="56"/>
      <c r="S26" s="71">
        <f>SUM(S8:S25)</f>
        <v>6117957.4</v>
      </c>
      <c r="T26" s="104">
        <f>D26+C26-S26-I26-K26-L26-N26</f>
        <v>0</v>
      </c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30" customHeight="1" spans="1:16384">
      <c r="A27" s="57" t="s">
        <v>100</v>
      </c>
      <c r="B27" s="57"/>
      <c r="C27" s="57" t="s">
        <v>49</v>
      </c>
      <c r="D27" s="57"/>
      <c r="E27" s="57"/>
      <c r="F27" s="58">
        <f>N27-F28</f>
        <v>298447</v>
      </c>
      <c r="G27" s="59"/>
      <c r="H27" s="60" t="s">
        <v>101</v>
      </c>
      <c r="I27" s="80"/>
      <c r="J27" s="80"/>
      <c r="K27" s="80"/>
      <c r="L27" s="81"/>
      <c r="M27" s="57" t="s">
        <v>51</v>
      </c>
      <c r="N27" s="82">
        <v>298447</v>
      </c>
      <c r="O27" s="83"/>
      <c r="P27" s="83"/>
      <c r="Q27" s="83"/>
      <c r="R27" s="83"/>
      <c r="S27" s="83"/>
      <c r="T27" s="105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57"/>
      <c r="B28" s="57"/>
      <c r="C28" s="57" t="s">
        <v>52</v>
      </c>
      <c r="D28" s="57"/>
      <c r="E28" s="57"/>
      <c r="F28" s="58">
        <v>0</v>
      </c>
      <c r="G28" s="59"/>
      <c r="H28" s="61"/>
      <c r="I28" s="84"/>
      <c r="J28" s="84"/>
      <c r="K28" s="84"/>
      <c r="L28" s="85"/>
      <c r="M28" s="57" t="s">
        <v>53</v>
      </c>
      <c r="N28" s="86" t="s">
        <v>123</v>
      </c>
      <c r="O28" s="87"/>
      <c r="P28" s="87"/>
      <c r="Q28" s="87"/>
      <c r="R28" s="87"/>
      <c r="S28" s="87"/>
      <c r="T28" s="106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spans="2:16384">
      <c r="B29" s="2"/>
      <c r="E29" s="3"/>
      <c r="F29" s="3"/>
      <c r="G29" s="3"/>
      <c r="I29" s="3"/>
      <c r="J29" s="3"/>
      <c r="L29" s="3"/>
      <c r="S29" s="3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spans="2:16384">
      <c r="B30" s="2"/>
      <c r="E30" s="3"/>
      <c r="F30" s="3"/>
      <c r="G30" s="3"/>
      <c r="I30" s="3"/>
      <c r="J30" s="3"/>
      <c r="L30" s="3"/>
      <c r="S30" s="3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6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6:B26"/>
    <mergeCell ref="C27:E27"/>
    <mergeCell ref="F27:G27"/>
    <mergeCell ref="N27:T27"/>
    <mergeCell ref="C28:E28"/>
    <mergeCell ref="F28:G28"/>
    <mergeCell ref="N28:T28"/>
    <mergeCell ref="A5:A7"/>
    <mergeCell ref="S5:S7"/>
    <mergeCell ref="T5:T7"/>
    <mergeCell ref="A27:B28"/>
    <mergeCell ref="H27:L28"/>
  </mergeCells>
  <pageMargins left="0.75" right="0.75" top="1" bottom="1" header="0.5" footer="0.5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6"/>
  <sheetViews>
    <sheetView topLeftCell="A13" workbookViewId="0">
      <selection activeCell="C23" sqref="C23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36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124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9948225.71</v>
      </c>
      <c r="D4" s="8"/>
      <c r="E4" s="8"/>
      <c r="F4" s="8" t="s">
        <v>70</v>
      </c>
      <c r="G4" s="9">
        <v>43791</v>
      </c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43612</v>
      </c>
      <c r="C8" s="20">
        <v>3800000</v>
      </c>
      <c r="D8" s="20"/>
      <c r="E8" s="26" t="s">
        <v>95</v>
      </c>
      <c r="F8" s="26"/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>
        <v>318500</v>
      </c>
      <c r="R8" s="8">
        <v>318480</v>
      </c>
      <c r="S8" s="97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20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>
        <v>1000000</v>
      </c>
      <c r="R9" s="8">
        <v>1000000</v>
      </c>
      <c r="S9" s="97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20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>
        <v>800000</v>
      </c>
      <c r="R10" s="8">
        <v>800000</v>
      </c>
      <c r="S10" s="97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5" t="s">
        <v>106</v>
      </c>
      <c r="C11" s="20">
        <v>-1360</v>
      </c>
      <c r="D11" s="20"/>
      <c r="E11" s="26"/>
      <c r="F11" s="26"/>
      <c r="G11" s="27"/>
      <c r="H11" s="24"/>
      <c r="I11" s="23"/>
      <c r="J11" s="30"/>
      <c r="K11" s="28"/>
      <c r="L11" s="23"/>
      <c r="M11" s="67"/>
      <c r="N11" s="73"/>
      <c r="O11" s="74"/>
      <c r="P11" s="72" t="s">
        <v>107</v>
      </c>
      <c r="Q11" s="8">
        <v>2000000</v>
      </c>
      <c r="R11" s="8">
        <v>2000000</v>
      </c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5">
        <v>43643</v>
      </c>
      <c r="C12" s="20"/>
      <c r="D12" s="20">
        <v>1370000</v>
      </c>
      <c r="E12" s="26" t="s">
        <v>97</v>
      </c>
      <c r="F12" s="26" t="s">
        <v>98</v>
      </c>
      <c r="G12" s="27"/>
      <c r="H12" s="24"/>
      <c r="I12" s="23"/>
      <c r="J12" s="30"/>
      <c r="K12" s="28"/>
      <c r="L12" s="23"/>
      <c r="M12" s="67"/>
      <c r="N12" s="73"/>
      <c r="O12" s="74"/>
      <c r="P12" s="72" t="s">
        <v>107</v>
      </c>
      <c r="Q12" s="8">
        <v>2000000</v>
      </c>
      <c r="R12" s="8">
        <v>2000000</v>
      </c>
      <c r="S12" s="97">
        <v>1370000</v>
      </c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>
        <v>2</v>
      </c>
      <c r="B13" s="25">
        <v>43654</v>
      </c>
      <c r="C13" s="20">
        <v>2250000</v>
      </c>
      <c r="D13" s="20"/>
      <c r="E13" s="26" t="s">
        <v>96</v>
      </c>
      <c r="F13" s="113">
        <v>175202745165</v>
      </c>
      <c r="G13" s="30"/>
      <c r="H13" s="24">
        <v>0.025</v>
      </c>
      <c r="I13" s="23">
        <v>56250</v>
      </c>
      <c r="J13" s="30"/>
      <c r="K13" s="28">
        <v>41395</v>
      </c>
      <c r="L13" s="23"/>
      <c r="M13" s="67"/>
      <c r="N13" s="73">
        <v>782355</v>
      </c>
      <c r="O13" s="74" t="s">
        <v>45</v>
      </c>
      <c r="P13" s="72"/>
      <c r="Q13" s="8"/>
      <c r="R13" s="8"/>
      <c r="S13" s="97"/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/>
      <c r="B14" s="25">
        <v>43656</v>
      </c>
      <c r="C14" s="20"/>
      <c r="D14" s="20">
        <v>-1000000</v>
      </c>
      <c r="E14" s="26" t="s">
        <v>97</v>
      </c>
      <c r="F14" s="26" t="s">
        <v>98</v>
      </c>
      <c r="G14" s="30"/>
      <c r="H14" s="24"/>
      <c r="I14" s="23"/>
      <c r="J14" s="30"/>
      <c r="K14" s="28"/>
      <c r="L14" s="23"/>
      <c r="M14" s="67"/>
      <c r="N14" s="73"/>
      <c r="O14" s="74"/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43661</v>
      </c>
      <c r="C15" s="20"/>
      <c r="D15" s="20">
        <v>-370000</v>
      </c>
      <c r="E15" s="26" t="s">
        <v>97</v>
      </c>
      <c r="F15" s="26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 t="s">
        <v>107</v>
      </c>
      <c r="Q15" s="8">
        <v>2000000</v>
      </c>
      <c r="R15" s="8">
        <v>2000000</v>
      </c>
      <c r="S15" s="97">
        <v>-370000</v>
      </c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>
        <v>3</v>
      </c>
      <c r="B16" s="25">
        <v>43665</v>
      </c>
      <c r="C16" s="20"/>
      <c r="D16" s="20"/>
      <c r="E16" s="26"/>
      <c r="F16" s="26"/>
      <c r="G16" s="30"/>
      <c r="H16" s="24"/>
      <c r="I16" s="23"/>
      <c r="J16" s="30"/>
      <c r="K16" s="28"/>
      <c r="L16" s="23"/>
      <c r="M16" s="67"/>
      <c r="N16" s="73">
        <v>114944</v>
      </c>
      <c r="O16" s="74" t="s">
        <v>45</v>
      </c>
      <c r="P16" s="72"/>
      <c r="Q16" s="8"/>
      <c r="R16" s="8"/>
      <c r="S16" s="97"/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/>
      <c r="B17" s="25"/>
      <c r="C17" s="20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-782355</v>
      </c>
      <c r="O17" s="74" t="s">
        <v>44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>
        <v>43668</v>
      </c>
      <c r="C18" s="20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/>
      <c r="O18" s="74"/>
      <c r="P18" s="72" t="s">
        <v>108</v>
      </c>
      <c r="Q18" s="8">
        <v>900000</v>
      </c>
      <c r="R18" s="8">
        <v>900000</v>
      </c>
      <c r="S18" s="97">
        <v>900000</v>
      </c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/>
      <c r="C19" s="20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/>
      <c r="Q19" s="8"/>
      <c r="R19" s="8"/>
      <c r="S19" s="97"/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46" customHeight="1" spans="1:16384">
      <c r="A20" s="18">
        <v>4</v>
      </c>
      <c r="B20" s="25">
        <v>43707</v>
      </c>
      <c r="C20" s="20"/>
      <c r="D20" s="20">
        <v>32540.4</v>
      </c>
      <c r="E20" s="26" t="s">
        <v>97</v>
      </c>
      <c r="F20" s="26" t="s">
        <v>98</v>
      </c>
      <c r="G20" s="30"/>
      <c r="H20" s="24"/>
      <c r="I20" s="23"/>
      <c r="J20" s="30"/>
      <c r="K20" s="28"/>
      <c r="L20" s="23"/>
      <c r="M20" s="67"/>
      <c r="N20" s="71"/>
      <c r="O20" s="8"/>
      <c r="P20" s="75" t="s">
        <v>99</v>
      </c>
      <c r="Q20" s="8">
        <v>32540</v>
      </c>
      <c r="R20" s="8"/>
      <c r="S20" s="97">
        <v>32540.4</v>
      </c>
      <c r="T20" s="9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51" customHeight="1" spans="1:16384">
      <c r="A21" s="18">
        <v>5</v>
      </c>
      <c r="B21" s="31">
        <v>43714</v>
      </c>
      <c r="C21" s="20">
        <v>1110000</v>
      </c>
      <c r="D21" s="32"/>
      <c r="E21" s="36" t="s">
        <v>96</v>
      </c>
      <c r="F21" s="37">
        <v>175202745165</v>
      </c>
      <c r="G21" s="30"/>
      <c r="H21" s="24">
        <v>0.025</v>
      </c>
      <c r="I21" s="23">
        <v>95734</v>
      </c>
      <c r="J21" s="21" t="s">
        <v>109</v>
      </c>
      <c r="K21" s="28">
        <v>16294</v>
      </c>
      <c r="L21" s="23">
        <v>6000</v>
      </c>
      <c r="M21" s="67" t="s">
        <v>110</v>
      </c>
      <c r="N21" s="71">
        <v>-114944</v>
      </c>
      <c r="O21" s="74" t="s">
        <v>111</v>
      </c>
      <c r="P21" s="72" t="s">
        <v>112</v>
      </c>
      <c r="Q21" s="8">
        <v>800000</v>
      </c>
      <c r="R21" s="8">
        <v>800000</v>
      </c>
      <c r="S21" s="97">
        <v>444327</v>
      </c>
      <c r="T21" s="99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45" customHeight="1" spans="1:16384">
      <c r="A22" s="18"/>
      <c r="B22" s="33"/>
      <c r="C22" s="20"/>
      <c r="D22" s="34"/>
      <c r="E22" s="21"/>
      <c r="F22" s="22"/>
      <c r="G22" s="27"/>
      <c r="H22" s="35"/>
      <c r="I22" s="23"/>
      <c r="J22" s="23"/>
      <c r="K22" s="23"/>
      <c r="L22" s="23"/>
      <c r="M22" s="67"/>
      <c r="N22" s="23"/>
      <c r="O22" s="67"/>
      <c r="P22" s="75" t="s">
        <v>113</v>
      </c>
      <c r="Q22" s="8">
        <v>800000</v>
      </c>
      <c r="R22" s="8">
        <v>800000</v>
      </c>
      <c r="S22" s="97">
        <v>800000</v>
      </c>
      <c r="T22" s="98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61" customHeight="1" spans="1:16384">
      <c r="A23" s="18">
        <v>6</v>
      </c>
      <c r="B23" s="33">
        <v>43787</v>
      </c>
      <c r="C23" s="20">
        <v>561000</v>
      </c>
      <c r="D23" s="34"/>
      <c r="E23" s="36" t="s">
        <v>96</v>
      </c>
      <c r="F23" s="37">
        <v>175202745165</v>
      </c>
      <c r="G23" s="27"/>
      <c r="H23" s="35"/>
      <c r="I23" s="23">
        <v>0</v>
      </c>
      <c r="J23" s="23" t="s">
        <v>115</v>
      </c>
      <c r="K23" s="23">
        <v>0</v>
      </c>
      <c r="L23" s="23">
        <v>3000</v>
      </c>
      <c r="M23" s="67" t="s">
        <v>116</v>
      </c>
      <c r="N23" s="23"/>
      <c r="O23" s="67"/>
      <c r="P23" s="75" t="s">
        <v>117</v>
      </c>
      <c r="Q23" s="8">
        <v>800000</v>
      </c>
      <c r="R23" s="8">
        <v>800000</v>
      </c>
      <c r="S23" s="97">
        <v>558000</v>
      </c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45" customHeight="1" spans="1:16384">
      <c r="A24" s="18">
        <v>7</v>
      </c>
      <c r="B24" s="33">
        <v>43816</v>
      </c>
      <c r="C24" s="38">
        <v>2228225</v>
      </c>
      <c r="D24" s="34"/>
      <c r="E24" s="21" t="s">
        <v>119</v>
      </c>
      <c r="F24" s="37" t="s">
        <v>120</v>
      </c>
      <c r="G24" s="27"/>
      <c r="H24" s="35"/>
      <c r="I24" s="23"/>
      <c r="J24" s="23"/>
      <c r="K24" s="23"/>
      <c r="L24" s="23"/>
      <c r="M24" s="67"/>
      <c r="N24" s="23">
        <v>1929778</v>
      </c>
      <c r="O24" s="67" t="s">
        <v>121</v>
      </c>
      <c r="P24" s="75"/>
      <c r="Q24" s="8"/>
      <c r="R24" s="8"/>
      <c r="S24" s="97"/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29" customHeight="1" spans="1:16384">
      <c r="A25" s="18"/>
      <c r="B25" s="33"/>
      <c r="C25" s="38">
        <v>-298447</v>
      </c>
      <c r="D25" s="34"/>
      <c r="E25" s="21" t="s">
        <v>122</v>
      </c>
      <c r="F25" s="22"/>
      <c r="G25" s="39"/>
      <c r="H25" s="35"/>
      <c r="I25" s="23"/>
      <c r="J25" s="23"/>
      <c r="K25" s="23"/>
      <c r="L25" s="23"/>
      <c r="M25" s="67"/>
      <c r="N25" s="23"/>
      <c r="O25" s="67"/>
      <c r="P25" s="76"/>
      <c r="Q25" s="100"/>
      <c r="R25" s="100"/>
      <c r="S25" s="101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48" customHeight="1" spans="1:16384">
      <c r="A26" s="44">
        <v>8</v>
      </c>
      <c r="B26" s="52">
        <v>43823</v>
      </c>
      <c r="C26" s="110"/>
      <c r="D26" s="47"/>
      <c r="E26" s="48"/>
      <c r="F26" s="49"/>
      <c r="G26" s="50"/>
      <c r="H26" s="114"/>
      <c r="I26" s="77">
        <v>0</v>
      </c>
      <c r="J26" s="77" t="s">
        <v>115</v>
      </c>
      <c r="K26" s="77">
        <v>123741</v>
      </c>
      <c r="L26" s="77">
        <v>7500</v>
      </c>
      <c r="M26" s="78" t="s">
        <v>125</v>
      </c>
      <c r="N26" s="77">
        <v>-1600000</v>
      </c>
      <c r="O26" s="78" t="s">
        <v>126</v>
      </c>
      <c r="P26" s="79" t="s">
        <v>127</v>
      </c>
      <c r="Q26" s="102">
        <v>1870000</v>
      </c>
      <c r="R26" s="102">
        <v>1870000</v>
      </c>
      <c r="S26" s="103">
        <v>1468559</v>
      </c>
      <c r="T26" s="98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51" customHeight="1" spans="1:16384">
      <c r="A27" s="44"/>
      <c r="B27" s="52"/>
      <c r="C27" s="110"/>
      <c r="D27" s="47"/>
      <c r="E27" s="48"/>
      <c r="F27" s="49"/>
      <c r="G27" s="50"/>
      <c r="H27" s="51"/>
      <c r="I27" s="77"/>
      <c r="J27" s="77"/>
      <c r="K27" s="77"/>
      <c r="L27" s="77"/>
      <c r="M27" s="78"/>
      <c r="N27" s="77">
        <v>200</v>
      </c>
      <c r="O27" s="78" t="s">
        <v>128</v>
      </c>
      <c r="P27" s="115"/>
      <c r="Q27" s="116"/>
      <c r="R27" s="116"/>
      <c r="S27" s="103"/>
      <c r="T27" s="98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30" customHeight="1" spans="1:16384">
      <c r="A28" s="5" t="s">
        <v>47</v>
      </c>
      <c r="B28" s="5"/>
      <c r="C28" s="53">
        <f>SUM(C8:C27)</f>
        <v>8559418</v>
      </c>
      <c r="D28" s="54">
        <f>SUM(D8:D25)</f>
        <v>32540.4</v>
      </c>
      <c r="E28" s="55"/>
      <c r="F28" s="55"/>
      <c r="G28" s="55"/>
      <c r="H28" s="56" t="s">
        <v>48</v>
      </c>
      <c r="I28" s="71">
        <f>SUM(I8:I27)</f>
        <v>246984</v>
      </c>
      <c r="J28" s="55"/>
      <c r="K28" s="71">
        <f>SUM(K8:K27)</f>
        <v>247480</v>
      </c>
      <c r="L28" s="71">
        <f>SUM(L8:L27)</f>
        <v>23000</v>
      </c>
      <c r="M28" s="56" t="s">
        <v>48</v>
      </c>
      <c r="N28" s="71">
        <f>SUM(N8:N27)</f>
        <v>329978</v>
      </c>
      <c r="O28" s="56" t="s">
        <v>48</v>
      </c>
      <c r="P28" s="56" t="s">
        <v>48</v>
      </c>
      <c r="Q28" s="56"/>
      <c r="R28" s="56"/>
      <c r="S28" s="71">
        <f>SUM(S8:S27)</f>
        <v>7744516.4</v>
      </c>
      <c r="T28" s="104">
        <f>D28+C28-S28-I28-K28-L28-N28</f>
        <v>0</v>
      </c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30" customHeight="1" spans="1:16384">
      <c r="A29" s="57" t="s">
        <v>100</v>
      </c>
      <c r="B29" s="57"/>
      <c r="C29" s="57" t="s">
        <v>49</v>
      </c>
      <c r="D29" s="57"/>
      <c r="E29" s="57"/>
      <c r="F29" s="58">
        <f>N29-F30</f>
        <v>1468559</v>
      </c>
      <c r="G29" s="59"/>
      <c r="H29" s="60" t="s">
        <v>101</v>
      </c>
      <c r="I29" s="80"/>
      <c r="J29" s="80"/>
      <c r="K29" s="80"/>
      <c r="L29" s="81"/>
      <c r="M29" s="57" t="s">
        <v>51</v>
      </c>
      <c r="N29" s="82">
        <v>1468559</v>
      </c>
      <c r="O29" s="83"/>
      <c r="P29" s="83"/>
      <c r="Q29" s="83"/>
      <c r="R29" s="83"/>
      <c r="S29" s="83"/>
      <c r="T29" s="105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30" customHeight="1" spans="1:16384">
      <c r="A30" s="57"/>
      <c r="B30" s="57"/>
      <c r="C30" s="57" t="s">
        <v>52</v>
      </c>
      <c r="D30" s="57"/>
      <c r="E30" s="57"/>
      <c r="F30" s="58">
        <v>0</v>
      </c>
      <c r="G30" s="59"/>
      <c r="H30" s="61"/>
      <c r="I30" s="84"/>
      <c r="J30" s="84"/>
      <c r="K30" s="84"/>
      <c r="L30" s="85"/>
      <c r="M30" s="57" t="s">
        <v>53</v>
      </c>
      <c r="N30" s="86" t="s">
        <v>129</v>
      </c>
      <c r="O30" s="87"/>
      <c r="P30" s="87"/>
      <c r="Q30" s="87"/>
      <c r="R30" s="87"/>
      <c r="S30" s="87"/>
      <c r="T30" s="106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spans="2:16384">
      <c r="B31" s="2"/>
      <c r="E31" s="3"/>
      <c r="F31" s="3"/>
      <c r="G31" s="3"/>
      <c r="I31" s="3"/>
      <c r="J31" s="3"/>
      <c r="L31" s="3"/>
      <c r="S31" s="3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spans="2:16384">
      <c r="B32" s="2"/>
      <c r="E32" s="3"/>
      <c r="F32" s="3"/>
      <c r="G32" s="3"/>
      <c r="I32" s="3"/>
      <c r="J32" s="3"/>
      <c r="L32" s="3"/>
      <c r="S32" s="3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spans="2:16384">
      <c r="B33" s="2"/>
      <c r="E33" s="3"/>
      <c r="F33" s="3"/>
      <c r="G33" s="3"/>
      <c r="I33" s="3"/>
      <c r="J33" s="3"/>
      <c r="L33" s="3"/>
      <c r="S33" s="3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6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28:B28"/>
    <mergeCell ref="C29:E29"/>
    <mergeCell ref="F29:G29"/>
    <mergeCell ref="N29:T29"/>
    <mergeCell ref="C30:E30"/>
    <mergeCell ref="F30:G30"/>
    <mergeCell ref="N30:T30"/>
    <mergeCell ref="A5:A7"/>
    <mergeCell ref="S5:S7"/>
    <mergeCell ref="T5:T7"/>
    <mergeCell ref="A29:B30"/>
    <mergeCell ref="H29:L30"/>
  </mergeCells>
  <pageMargins left="0.75" right="0.75" top="1" bottom="1" header="0.5" footer="0.5"/>
  <pageSetup paperSize="9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9"/>
  <sheetViews>
    <sheetView zoomScale="70" zoomScaleNormal="70" topLeftCell="A13" workbookViewId="0">
      <selection activeCell="D31" sqref="D31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40.64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124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9948225.71</v>
      </c>
      <c r="D4" s="8"/>
      <c r="E4" s="8"/>
      <c r="F4" s="8" t="s">
        <v>70</v>
      </c>
      <c r="G4" s="9">
        <v>43791</v>
      </c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43613</v>
      </c>
      <c r="C8" s="20">
        <v>3800000</v>
      </c>
      <c r="D8" s="20"/>
      <c r="E8" s="21" t="s">
        <v>119</v>
      </c>
      <c r="F8" s="37" t="s">
        <v>120</v>
      </c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>
        <v>318500</v>
      </c>
      <c r="R8" s="8">
        <v>318480</v>
      </c>
      <c r="S8" s="97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20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>
        <v>1000000</v>
      </c>
      <c r="R9" s="8">
        <v>1000000</v>
      </c>
      <c r="S9" s="97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20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>
        <v>800000</v>
      </c>
      <c r="R10" s="8">
        <v>800000</v>
      </c>
      <c r="S10" s="97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5" t="s">
        <v>106</v>
      </c>
      <c r="C11" s="20">
        <v>-566</v>
      </c>
      <c r="D11" s="20"/>
      <c r="E11" s="26"/>
      <c r="F11" s="26"/>
      <c r="G11" s="27"/>
      <c r="H11" s="24"/>
      <c r="I11" s="23"/>
      <c r="J11" s="30"/>
      <c r="K11" s="28"/>
      <c r="L11" s="23"/>
      <c r="M11" s="67"/>
      <c r="N11" s="73"/>
      <c r="O11" s="74"/>
      <c r="P11" s="72" t="s">
        <v>107</v>
      </c>
      <c r="Q11" s="8">
        <v>2000000</v>
      </c>
      <c r="R11" s="8">
        <v>2000000</v>
      </c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5" t="s">
        <v>130</v>
      </c>
      <c r="C12" s="20">
        <v>1403.66</v>
      </c>
      <c r="D12" s="20"/>
      <c r="E12" s="26"/>
      <c r="F12" s="26"/>
      <c r="G12" s="27"/>
      <c r="H12" s="24"/>
      <c r="I12" s="23"/>
      <c r="J12" s="30"/>
      <c r="K12" s="28"/>
      <c r="L12" s="23"/>
      <c r="M12" s="67"/>
      <c r="N12" s="73"/>
      <c r="O12" s="74"/>
      <c r="P12" s="72"/>
      <c r="Q12" s="8"/>
      <c r="R12" s="8"/>
      <c r="S12" s="97"/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/>
      <c r="B13" s="25">
        <v>43643</v>
      </c>
      <c r="C13" s="20"/>
      <c r="D13" s="20">
        <v>1370000</v>
      </c>
      <c r="E13" s="26" t="s">
        <v>97</v>
      </c>
      <c r="F13" s="26" t="s">
        <v>98</v>
      </c>
      <c r="G13" s="27"/>
      <c r="H13" s="24"/>
      <c r="I13" s="23"/>
      <c r="J13" s="30"/>
      <c r="K13" s="28"/>
      <c r="L13" s="23"/>
      <c r="M13" s="67"/>
      <c r="N13" s="73"/>
      <c r="O13" s="74"/>
      <c r="P13" s="72" t="s">
        <v>107</v>
      </c>
      <c r="Q13" s="8">
        <v>2000000</v>
      </c>
      <c r="R13" s="8">
        <v>2000000</v>
      </c>
      <c r="S13" s="97">
        <v>1370000</v>
      </c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>
        <v>2</v>
      </c>
      <c r="B14" s="25">
        <v>43641</v>
      </c>
      <c r="C14" s="20">
        <v>2820000</v>
      </c>
      <c r="D14" s="20"/>
      <c r="E14" s="21" t="s">
        <v>119</v>
      </c>
      <c r="F14" s="37" t="s">
        <v>120</v>
      </c>
      <c r="G14" s="30"/>
      <c r="H14" s="24">
        <v>0.025</v>
      </c>
      <c r="I14" s="23">
        <v>56250</v>
      </c>
      <c r="J14" s="30"/>
      <c r="K14" s="28">
        <v>41395</v>
      </c>
      <c r="L14" s="23"/>
      <c r="M14" s="67"/>
      <c r="N14" s="73">
        <v>782355</v>
      </c>
      <c r="O14" s="74" t="s">
        <v>45</v>
      </c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43656</v>
      </c>
      <c r="C15" s="20"/>
      <c r="D15" s="20">
        <v>-1000000</v>
      </c>
      <c r="E15" s="26" t="s">
        <v>97</v>
      </c>
      <c r="F15" s="26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/>
      <c r="Q15" s="8"/>
      <c r="R15" s="8"/>
      <c r="S15" s="97"/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/>
      <c r="B16" s="25">
        <v>43661</v>
      </c>
      <c r="C16" s="20"/>
      <c r="D16" s="20">
        <v>-370000</v>
      </c>
      <c r="E16" s="26" t="s">
        <v>97</v>
      </c>
      <c r="F16" s="26" t="s">
        <v>98</v>
      </c>
      <c r="G16" s="30"/>
      <c r="H16" s="24"/>
      <c r="I16" s="23"/>
      <c r="J16" s="30"/>
      <c r="K16" s="28"/>
      <c r="L16" s="23"/>
      <c r="M16" s="67"/>
      <c r="N16" s="73"/>
      <c r="O16" s="74"/>
      <c r="P16" s="72" t="s">
        <v>107</v>
      </c>
      <c r="Q16" s="8">
        <v>2000000</v>
      </c>
      <c r="R16" s="8">
        <v>2000000</v>
      </c>
      <c r="S16" s="97">
        <v>-370000</v>
      </c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>
        <v>3</v>
      </c>
      <c r="B17" s="25">
        <v>43665</v>
      </c>
      <c r="C17" s="20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114944</v>
      </c>
      <c r="O17" s="74" t="s">
        <v>45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/>
      <c r="C18" s="20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>
        <v>-782355</v>
      </c>
      <c r="O18" s="74" t="s">
        <v>44</v>
      </c>
      <c r="P18" s="72"/>
      <c r="Q18" s="8"/>
      <c r="R18" s="8"/>
      <c r="S18" s="97"/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>
        <v>43668</v>
      </c>
      <c r="C19" s="20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 t="s">
        <v>108</v>
      </c>
      <c r="Q19" s="8">
        <v>900000</v>
      </c>
      <c r="R19" s="8">
        <v>900000</v>
      </c>
      <c r="S19" s="97">
        <v>900000</v>
      </c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8"/>
      <c r="B20" s="25"/>
      <c r="C20" s="20"/>
      <c r="D20" s="20"/>
      <c r="E20" s="26"/>
      <c r="F20" s="26"/>
      <c r="G20" s="30"/>
      <c r="H20" s="24"/>
      <c r="I20" s="23"/>
      <c r="J20" s="30"/>
      <c r="K20" s="28"/>
      <c r="L20" s="23"/>
      <c r="M20" s="67"/>
      <c r="N20" s="73"/>
      <c r="O20" s="74"/>
      <c r="P20" s="72"/>
      <c r="Q20" s="8"/>
      <c r="R20" s="8"/>
      <c r="S20" s="97"/>
      <c r="T20" s="2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6" customHeight="1" spans="1:16384">
      <c r="A21" s="18">
        <v>4</v>
      </c>
      <c r="B21" s="25">
        <v>43707</v>
      </c>
      <c r="C21" s="20"/>
      <c r="D21" s="20">
        <v>32540.4</v>
      </c>
      <c r="E21" s="26" t="s">
        <v>97</v>
      </c>
      <c r="F21" s="26" t="s">
        <v>98</v>
      </c>
      <c r="G21" s="30"/>
      <c r="H21" s="24"/>
      <c r="I21" s="23"/>
      <c r="J21" s="30"/>
      <c r="K21" s="28"/>
      <c r="L21" s="23"/>
      <c r="M21" s="67"/>
      <c r="N21" s="71"/>
      <c r="O21" s="8"/>
      <c r="P21" s="75" t="s">
        <v>99</v>
      </c>
      <c r="Q21" s="8">
        <v>32540</v>
      </c>
      <c r="R21" s="8"/>
      <c r="S21" s="97">
        <v>32540.4</v>
      </c>
      <c r="T21" s="98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51" customHeight="1" spans="1:16384">
      <c r="A22" s="18">
        <v>5</v>
      </c>
      <c r="B22" s="31">
        <v>43713</v>
      </c>
      <c r="C22" s="20">
        <v>1100000</v>
      </c>
      <c r="D22" s="32"/>
      <c r="E22" s="21" t="s">
        <v>119</v>
      </c>
      <c r="F22" s="37" t="s">
        <v>120</v>
      </c>
      <c r="G22" s="30"/>
      <c r="H22" s="24">
        <v>0.025</v>
      </c>
      <c r="I22" s="23">
        <v>95734</v>
      </c>
      <c r="J22" s="21" t="s">
        <v>109</v>
      </c>
      <c r="K22" s="28">
        <v>16294</v>
      </c>
      <c r="L22" s="23">
        <v>6000</v>
      </c>
      <c r="M22" s="67" t="s">
        <v>110</v>
      </c>
      <c r="N22" s="71">
        <v>-114944</v>
      </c>
      <c r="O22" s="74" t="s">
        <v>111</v>
      </c>
      <c r="P22" s="72" t="s">
        <v>112</v>
      </c>
      <c r="Q22" s="8">
        <v>800000</v>
      </c>
      <c r="R22" s="8">
        <v>800000</v>
      </c>
      <c r="S22" s="97">
        <v>444327</v>
      </c>
      <c r="T22" s="9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18"/>
      <c r="B23" s="33"/>
      <c r="C23" s="20"/>
      <c r="D23" s="34"/>
      <c r="E23" s="21"/>
      <c r="F23" s="22"/>
      <c r="G23" s="27"/>
      <c r="H23" s="35"/>
      <c r="I23" s="23"/>
      <c r="J23" s="23"/>
      <c r="K23" s="23"/>
      <c r="L23" s="23"/>
      <c r="M23" s="67"/>
      <c r="N23" s="23"/>
      <c r="O23" s="67"/>
      <c r="P23" s="75" t="s">
        <v>113</v>
      </c>
      <c r="Q23" s="8">
        <v>800000</v>
      </c>
      <c r="R23" s="8">
        <v>800000</v>
      </c>
      <c r="S23" s="97">
        <v>800000</v>
      </c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61" customHeight="1" spans="1:16384">
      <c r="A24" s="18">
        <v>6</v>
      </c>
      <c r="B24" s="33">
        <v>43787</v>
      </c>
      <c r="C24" s="20"/>
      <c r="D24" s="34"/>
      <c r="E24" s="36"/>
      <c r="F24" s="37"/>
      <c r="G24" s="27"/>
      <c r="H24" s="35"/>
      <c r="I24" s="23">
        <v>0</v>
      </c>
      <c r="J24" s="23" t="s">
        <v>115</v>
      </c>
      <c r="K24" s="23">
        <v>0</v>
      </c>
      <c r="L24" s="23">
        <v>3000</v>
      </c>
      <c r="M24" s="67" t="s">
        <v>116</v>
      </c>
      <c r="N24" s="23"/>
      <c r="O24" s="67"/>
      <c r="P24" s="75" t="s">
        <v>117</v>
      </c>
      <c r="Q24" s="8">
        <v>800000</v>
      </c>
      <c r="R24" s="8">
        <v>800000</v>
      </c>
      <c r="S24" s="97">
        <v>558000</v>
      </c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18">
        <v>7</v>
      </c>
      <c r="B25" s="33">
        <v>43816</v>
      </c>
      <c r="C25" s="38">
        <v>2228225</v>
      </c>
      <c r="D25" s="34"/>
      <c r="E25" s="21" t="s">
        <v>119</v>
      </c>
      <c r="F25" s="37" t="s">
        <v>120</v>
      </c>
      <c r="G25" s="27"/>
      <c r="H25" s="35"/>
      <c r="I25" s="23"/>
      <c r="J25" s="23"/>
      <c r="K25" s="23"/>
      <c r="L25" s="23"/>
      <c r="M25" s="67"/>
      <c r="N25" s="23"/>
      <c r="O25" s="67"/>
      <c r="P25" s="75"/>
      <c r="Q25" s="8"/>
      <c r="R25" s="8"/>
      <c r="S25" s="97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" customHeight="1" spans="1:16384">
      <c r="A26" s="18"/>
      <c r="B26" s="33"/>
      <c r="C26" s="38">
        <v>-298447</v>
      </c>
      <c r="D26" s="34"/>
      <c r="E26" s="21" t="s">
        <v>122</v>
      </c>
      <c r="F26" s="22"/>
      <c r="G26" s="39"/>
      <c r="H26" s="35"/>
      <c r="I26" s="23"/>
      <c r="J26" s="23"/>
      <c r="K26" s="23"/>
      <c r="L26" s="23"/>
      <c r="M26" s="67"/>
      <c r="N26" s="23"/>
      <c r="O26" s="67"/>
      <c r="P26" s="76"/>
      <c r="Q26" s="100"/>
      <c r="R26" s="100"/>
      <c r="S26" s="101"/>
      <c r="T26" s="98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8" customHeight="1" spans="1:16384">
      <c r="A27" s="18">
        <v>8</v>
      </c>
      <c r="B27" s="33">
        <v>43823</v>
      </c>
      <c r="C27" s="40"/>
      <c r="D27" s="34"/>
      <c r="E27" s="21"/>
      <c r="F27" s="22"/>
      <c r="G27" s="39"/>
      <c r="H27" s="41"/>
      <c r="I27" s="23">
        <v>0</v>
      </c>
      <c r="J27" s="23" t="s">
        <v>115</v>
      </c>
      <c r="K27" s="23">
        <v>123741</v>
      </c>
      <c r="L27" s="23">
        <v>7500</v>
      </c>
      <c r="M27" s="67" t="s">
        <v>125</v>
      </c>
      <c r="N27" s="23"/>
      <c r="O27" s="67"/>
      <c r="P27" s="75" t="s">
        <v>127</v>
      </c>
      <c r="Q27" s="8">
        <v>1870000</v>
      </c>
      <c r="R27" s="8">
        <v>1870000</v>
      </c>
      <c r="S27" s="101">
        <v>1468559</v>
      </c>
      <c r="T27" s="98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51" customHeight="1" spans="1:16384">
      <c r="A28" s="18"/>
      <c r="B28" s="33"/>
      <c r="C28" s="40"/>
      <c r="D28" s="34"/>
      <c r="E28" s="21"/>
      <c r="F28" s="22"/>
      <c r="G28" s="39"/>
      <c r="H28" s="35"/>
      <c r="I28" s="23"/>
      <c r="J28" s="23"/>
      <c r="K28" s="23"/>
      <c r="L28" s="23"/>
      <c r="M28" s="67"/>
      <c r="N28" s="23">
        <v>200</v>
      </c>
      <c r="O28" s="67" t="s">
        <v>128</v>
      </c>
      <c r="P28" s="76"/>
      <c r="Q28" s="100"/>
      <c r="R28" s="100"/>
      <c r="S28" s="101"/>
      <c r="T28" s="9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51" customHeight="1" spans="1:16384">
      <c r="A29" s="44">
        <v>9</v>
      </c>
      <c r="B29" s="52">
        <v>43839</v>
      </c>
      <c r="C29" s="110">
        <v>900000</v>
      </c>
      <c r="D29" s="47"/>
      <c r="E29" s="48" t="s">
        <v>119</v>
      </c>
      <c r="F29" s="111" t="s">
        <v>120</v>
      </c>
      <c r="G29" s="50"/>
      <c r="H29" s="112">
        <v>0.025</v>
      </c>
      <c r="I29" s="77">
        <f>(C4-C3)*2.5%</f>
        <v>1722.10300000003</v>
      </c>
      <c r="J29" s="77"/>
      <c r="K29" s="77">
        <v>0</v>
      </c>
      <c r="L29" s="77"/>
      <c r="M29" s="78"/>
      <c r="N29" s="77">
        <v>200000</v>
      </c>
      <c r="O29" s="78" t="s">
        <v>121</v>
      </c>
      <c r="P29" s="79" t="s">
        <v>127</v>
      </c>
      <c r="Q29" s="102">
        <v>1870000</v>
      </c>
      <c r="R29" s="102">
        <v>1870000</v>
      </c>
      <c r="S29" s="103">
        <v>401441</v>
      </c>
      <c r="T29" s="98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53" customHeight="1" spans="1:16384">
      <c r="A30" s="44"/>
      <c r="B30" s="52"/>
      <c r="C30" s="46" t="s">
        <v>131</v>
      </c>
      <c r="D30" s="47"/>
      <c r="E30" s="48"/>
      <c r="F30" s="49"/>
      <c r="G30" s="50"/>
      <c r="H30" s="51"/>
      <c r="I30" s="77"/>
      <c r="J30" s="77"/>
      <c r="K30" s="77"/>
      <c r="L30" s="77"/>
      <c r="M30" s="78"/>
      <c r="N30" s="77">
        <v>200</v>
      </c>
      <c r="O30" s="78" t="s">
        <v>128</v>
      </c>
      <c r="P30" s="79" t="s">
        <v>132</v>
      </c>
      <c r="Q30" s="102">
        <v>800000</v>
      </c>
      <c r="R30" s="102">
        <v>800000</v>
      </c>
      <c r="S30" s="103">
        <v>627612.56</v>
      </c>
      <c r="T30" s="98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30" customHeight="1" spans="1:16384">
      <c r="A31" s="5" t="s">
        <v>47</v>
      </c>
      <c r="B31" s="5"/>
      <c r="C31" s="53">
        <f>SUM(C8:C30)</f>
        <v>9460615.66</v>
      </c>
      <c r="D31" s="54">
        <f>SUM(D8:D30)</f>
        <v>32540.4</v>
      </c>
      <c r="E31" s="55"/>
      <c r="F31" s="55"/>
      <c r="G31" s="55"/>
      <c r="H31" s="56" t="s">
        <v>48</v>
      </c>
      <c r="I31" s="71">
        <f>SUM(I8:I30)</f>
        <v>248706.103</v>
      </c>
      <c r="J31" s="55"/>
      <c r="K31" s="71">
        <f>SUM(K8:K30)</f>
        <v>247480</v>
      </c>
      <c r="L31" s="71">
        <f>SUM(L8:L30)</f>
        <v>23000</v>
      </c>
      <c r="M31" s="56" t="s">
        <v>48</v>
      </c>
      <c r="N31" s="71">
        <f>SUM(N8:N30)</f>
        <v>200400</v>
      </c>
      <c r="O31" s="56" t="s">
        <v>48</v>
      </c>
      <c r="P31" s="56" t="s">
        <v>48</v>
      </c>
      <c r="Q31" s="56"/>
      <c r="R31" s="56"/>
      <c r="S31" s="71">
        <f>SUM(S8:S30)</f>
        <v>8773569.96</v>
      </c>
      <c r="T31" s="104">
        <f>D31+C31-S31-I31-K31-L31-N31</f>
        <v>-0.003000000375323</v>
      </c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30" customHeight="1" spans="1:16384">
      <c r="A32" s="57" t="s">
        <v>100</v>
      </c>
      <c r="B32" s="57"/>
      <c r="C32" s="57" t="s">
        <v>49</v>
      </c>
      <c r="D32" s="57"/>
      <c r="E32" s="57"/>
      <c r="F32" s="58">
        <f>N32-F33</f>
        <v>1029053.56</v>
      </c>
      <c r="G32" s="59"/>
      <c r="H32" s="60" t="s">
        <v>101</v>
      </c>
      <c r="I32" s="80"/>
      <c r="J32" s="80"/>
      <c r="K32" s="80"/>
      <c r="L32" s="81"/>
      <c r="M32" s="57" t="s">
        <v>51</v>
      </c>
      <c r="N32" s="82">
        <v>1029053.56</v>
      </c>
      <c r="O32" s="83"/>
      <c r="P32" s="83"/>
      <c r="Q32" s="83"/>
      <c r="R32" s="83"/>
      <c r="S32" s="83"/>
      <c r="T32" s="105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30" customHeight="1" spans="1:16384">
      <c r="A33" s="57"/>
      <c r="B33" s="57"/>
      <c r="C33" s="57" t="s">
        <v>52</v>
      </c>
      <c r="D33" s="57"/>
      <c r="E33" s="57"/>
      <c r="F33" s="58">
        <v>0</v>
      </c>
      <c r="G33" s="59"/>
      <c r="H33" s="61"/>
      <c r="I33" s="84"/>
      <c r="J33" s="84"/>
      <c r="K33" s="84"/>
      <c r="L33" s="85"/>
      <c r="M33" s="57" t="s">
        <v>53</v>
      </c>
      <c r="N33" s="86" t="s">
        <v>133</v>
      </c>
      <c r="O33" s="87"/>
      <c r="P33" s="87"/>
      <c r="Q33" s="87"/>
      <c r="R33" s="87"/>
      <c r="S33" s="87"/>
      <c r="T33" s="106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spans="2:16384">
      <c r="B34" s="2"/>
      <c r="E34" s="3"/>
      <c r="F34" s="3"/>
      <c r="G34" s="3"/>
      <c r="I34" s="3"/>
      <c r="J34" s="3"/>
      <c r="L34" s="3"/>
      <c r="S34" s="3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spans="2:16384">
      <c r="B35" s="2"/>
      <c r="E35" s="3"/>
      <c r="F35" s="3"/>
      <c r="G35" s="3"/>
      <c r="I35" s="3"/>
      <c r="J35" s="3"/>
      <c r="L35" s="3"/>
      <c r="S35" s="3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spans="2:16384">
      <c r="B36" s="2"/>
      <c r="E36" s="3"/>
      <c r="F36" s="3"/>
      <c r="G36" s="3"/>
      <c r="I36" s="3"/>
      <c r="J36" s="3"/>
      <c r="L36" s="3"/>
      <c r="S36" s="3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62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1:B31"/>
    <mergeCell ref="C32:E32"/>
    <mergeCell ref="F32:G32"/>
    <mergeCell ref="N32:T32"/>
    <mergeCell ref="C33:E33"/>
    <mergeCell ref="F33:G33"/>
    <mergeCell ref="N33:T33"/>
    <mergeCell ref="A5:A7"/>
    <mergeCell ref="S5:S7"/>
    <mergeCell ref="T5:T7"/>
    <mergeCell ref="A32:B33"/>
    <mergeCell ref="H32:L33"/>
  </mergeCells>
  <pageMargins left="0.75" right="0.75" top="1" bottom="1" header="0.5" footer="0.5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5"/>
  <sheetViews>
    <sheetView topLeftCell="A28" workbookViewId="0">
      <selection activeCell="K31" sqref="K31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41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124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9948225.71</v>
      </c>
      <c r="D4" s="8"/>
      <c r="E4" s="8"/>
      <c r="F4" s="8" t="s">
        <v>70</v>
      </c>
      <c r="G4" s="9">
        <v>43791</v>
      </c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43613</v>
      </c>
      <c r="C8" s="20">
        <v>3800000</v>
      </c>
      <c r="D8" s="20"/>
      <c r="E8" s="21" t="s">
        <v>119</v>
      </c>
      <c r="F8" s="107" t="s">
        <v>120</v>
      </c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>
        <v>318500</v>
      </c>
      <c r="R8" s="8">
        <v>318480</v>
      </c>
      <c r="S8" s="97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20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>
        <v>1000000</v>
      </c>
      <c r="R9" s="8">
        <v>1000000</v>
      </c>
      <c r="S9" s="97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20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>
        <v>800000</v>
      </c>
      <c r="R10" s="8">
        <v>800000</v>
      </c>
      <c r="S10" s="97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8"/>
      <c r="C11" s="28"/>
      <c r="D11" s="20"/>
      <c r="E11" s="26"/>
      <c r="F11" s="26"/>
      <c r="G11" s="27"/>
      <c r="H11" s="24"/>
      <c r="I11" s="23"/>
      <c r="J11" s="30"/>
      <c r="K11" s="28"/>
      <c r="L11" s="20">
        <v>566</v>
      </c>
      <c r="M11" s="25" t="s">
        <v>106</v>
      </c>
      <c r="N11" s="73"/>
      <c r="O11" s="25"/>
      <c r="P11" s="72" t="s">
        <v>107</v>
      </c>
      <c r="Q11" s="8">
        <v>2000000</v>
      </c>
      <c r="R11" s="8">
        <v>2000000</v>
      </c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8"/>
      <c r="C12" s="28"/>
      <c r="D12" s="20"/>
      <c r="E12" s="26"/>
      <c r="F12" s="26"/>
      <c r="G12" s="27"/>
      <c r="H12" s="24"/>
      <c r="I12" s="23"/>
      <c r="J12" s="30"/>
      <c r="K12" s="28"/>
      <c r="L12" s="20">
        <v>-1403.66</v>
      </c>
      <c r="M12" s="25" t="s">
        <v>130</v>
      </c>
      <c r="N12" s="73"/>
      <c r="O12" s="25"/>
      <c r="P12" s="72"/>
      <c r="Q12" s="8"/>
      <c r="R12" s="8"/>
      <c r="S12" s="97"/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/>
      <c r="B13" s="25">
        <v>43643</v>
      </c>
      <c r="C13" s="20"/>
      <c r="D13" s="20">
        <v>1370000</v>
      </c>
      <c r="E13" s="26" t="s">
        <v>97</v>
      </c>
      <c r="F13" s="29" t="s">
        <v>98</v>
      </c>
      <c r="G13" s="27"/>
      <c r="H13" s="24"/>
      <c r="I13" s="23"/>
      <c r="J13" s="30"/>
      <c r="K13" s="28"/>
      <c r="L13" s="23"/>
      <c r="M13" s="67"/>
      <c r="N13" s="73"/>
      <c r="O13" s="74"/>
      <c r="P13" s="72" t="s">
        <v>107</v>
      </c>
      <c r="Q13" s="8">
        <v>2000000</v>
      </c>
      <c r="R13" s="8">
        <v>2000000</v>
      </c>
      <c r="S13" s="97">
        <v>1370000</v>
      </c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>
        <v>2</v>
      </c>
      <c r="B14" s="25">
        <v>43641</v>
      </c>
      <c r="C14" s="20">
        <v>2820000</v>
      </c>
      <c r="D14" s="20"/>
      <c r="E14" s="21" t="s">
        <v>119</v>
      </c>
      <c r="F14" s="107" t="s">
        <v>120</v>
      </c>
      <c r="G14" s="30"/>
      <c r="H14" s="24">
        <v>0.025</v>
      </c>
      <c r="I14" s="23">
        <v>56250</v>
      </c>
      <c r="J14" s="30"/>
      <c r="K14" s="28">
        <v>41395</v>
      </c>
      <c r="L14" s="23"/>
      <c r="M14" s="67"/>
      <c r="N14" s="73">
        <v>782355</v>
      </c>
      <c r="O14" s="74" t="s">
        <v>45</v>
      </c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43656</v>
      </c>
      <c r="C15" s="20"/>
      <c r="D15" s="20">
        <v>-1000000</v>
      </c>
      <c r="E15" s="26" t="s">
        <v>97</v>
      </c>
      <c r="F15" s="29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/>
      <c r="Q15" s="8"/>
      <c r="R15" s="8"/>
      <c r="S15" s="97"/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/>
      <c r="B16" s="25">
        <v>43661</v>
      </c>
      <c r="C16" s="20"/>
      <c r="D16" s="20">
        <v>-370000</v>
      </c>
      <c r="E16" s="26" t="s">
        <v>97</v>
      </c>
      <c r="F16" s="29" t="s">
        <v>98</v>
      </c>
      <c r="G16" s="30"/>
      <c r="H16" s="24"/>
      <c r="I16" s="23"/>
      <c r="J16" s="30"/>
      <c r="K16" s="28"/>
      <c r="L16" s="23"/>
      <c r="M16" s="67"/>
      <c r="N16" s="73"/>
      <c r="O16" s="74"/>
      <c r="P16" s="72" t="s">
        <v>107</v>
      </c>
      <c r="Q16" s="8">
        <v>2000000</v>
      </c>
      <c r="R16" s="8">
        <v>2000000</v>
      </c>
      <c r="S16" s="97">
        <v>-370000</v>
      </c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>
        <v>3</v>
      </c>
      <c r="B17" s="25">
        <v>43665</v>
      </c>
      <c r="C17" s="20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114944</v>
      </c>
      <c r="O17" s="74" t="s">
        <v>45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/>
      <c r="C18" s="20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>
        <v>-782355</v>
      </c>
      <c r="O18" s="74" t="s">
        <v>44</v>
      </c>
      <c r="P18" s="72"/>
      <c r="Q18" s="8"/>
      <c r="R18" s="8"/>
      <c r="S18" s="97"/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>
        <v>43668</v>
      </c>
      <c r="C19" s="20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 t="s">
        <v>108</v>
      </c>
      <c r="Q19" s="8">
        <v>900000</v>
      </c>
      <c r="R19" s="8">
        <v>900000</v>
      </c>
      <c r="S19" s="97">
        <v>900000</v>
      </c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8"/>
      <c r="B20" s="25"/>
      <c r="C20" s="20"/>
      <c r="D20" s="20"/>
      <c r="E20" s="26"/>
      <c r="F20" s="26"/>
      <c r="G20" s="30"/>
      <c r="H20" s="24"/>
      <c r="I20" s="23"/>
      <c r="J20" s="30"/>
      <c r="K20" s="28"/>
      <c r="L20" s="23"/>
      <c r="M20" s="67"/>
      <c r="N20" s="73"/>
      <c r="O20" s="74"/>
      <c r="P20" s="72"/>
      <c r="Q20" s="8"/>
      <c r="R20" s="8"/>
      <c r="S20" s="97"/>
      <c r="T20" s="2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6" customHeight="1" spans="1:16384">
      <c r="A21" s="18">
        <v>4</v>
      </c>
      <c r="B21" s="25">
        <v>43707</v>
      </c>
      <c r="C21" s="20"/>
      <c r="D21" s="20">
        <v>32540.4</v>
      </c>
      <c r="E21" s="26" t="s">
        <v>97</v>
      </c>
      <c r="F21" s="29" t="s">
        <v>98</v>
      </c>
      <c r="G21" s="30"/>
      <c r="H21" s="24"/>
      <c r="I21" s="23"/>
      <c r="J21" s="30"/>
      <c r="K21" s="28"/>
      <c r="L21" s="23"/>
      <c r="M21" s="67"/>
      <c r="N21" s="71"/>
      <c r="O21" s="8"/>
      <c r="P21" s="75" t="s">
        <v>99</v>
      </c>
      <c r="Q21" s="8">
        <v>32540</v>
      </c>
      <c r="R21" s="8"/>
      <c r="S21" s="97">
        <v>32540.4</v>
      </c>
      <c r="T21" s="98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51" customHeight="1" spans="1:16384">
      <c r="A22" s="18">
        <v>5</v>
      </c>
      <c r="B22" s="31">
        <v>43713</v>
      </c>
      <c r="C22" s="20">
        <v>1100000</v>
      </c>
      <c r="D22" s="32"/>
      <c r="E22" s="21" t="s">
        <v>119</v>
      </c>
      <c r="F22" s="107" t="s">
        <v>120</v>
      </c>
      <c r="G22" s="30"/>
      <c r="H22" s="24">
        <v>0.025</v>
      </c>
      <c r="I22" s="23">
        <v>95734</v>
      </c>
      <c r="J22" s="21" t="s">
        <v>109</v>
      </c>
      <c r="K22" s="28">
        <v>16294</v>
      </c>
      <c r="L22" s="23">
        <v>6000</v>
      </c>
      <c r="M22" s="67" t="s">
        <v>110</v>
      </c>
      <c r="N22" s="71">
        <v>-114944</v>
      </c>
      <c r="O22" s="74" t="s">
        <v>111</v>
      </c>
      <c r="P22" s="72" t="s">
        <v>112</v>
      </c>
      <c r="Q22" s="8">
        <v>800000</v>
      </c>
      <c r="R22" s="8">
        <v>800000</v>
      </c>
      <c r="S22" s="97">
        <v>444327</v>
      </c>
      <c r="T22" s="9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18"/>
      <c r="B23" s="33"/>
      <c r="C23" s="20"/>
      <c r="D23" s="34"/>
      <c r="E23" s="21"/>
      <c r="F23" s="22"/>
      <c r="G23" s="27"/>
      <c r="H23" s="35"/>
      <c r="I23" s="23"/>
      <c r="J23" s="23"/>
      <c r="K23" s="23"/>
      <c r="L23" s="23"/>
      <c r="M23" s="67"/>
      <c r="N23" s="23"/>
      <c r="O23" s="67"/>
      <c r="P23" s="75" t="s">
        <v>113</v>
      </c>
      <c r="Q23" s="8">
        <v>800000</v>
      </c>
      <c r="R23" s="8">
        <v>800000</v>
      </c>
      <c r="S23" s="97">
        <v>800000</v>
      </c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61" customHeight="1" spans="1:16384">
      <c r="A24" s="18">
        <v>6</v>
      </c>
      <c r="B24" s="33">
        <v>43787</v>
      </c>
      <c r="C24" s="20"/>
      <c r="D24" s="34"/>
      <c r="E24" s="36"/>
      <c r="F24" s="37"/>
      <c r="G24" s="27"/>
      <c r="H24" s="35"/>
      <c r="I24" s="23">
        <v>0</v>
      </c>
      <c r="J24" s="23" t="s">
        <v>115</v>
      </c>
      <c r="K24" s="23">
        <v>0</v>
      </c>
      <c r="L24" s="23">
        <v>3000</v>
      </c>
      <c r="M24" s="67" t="s">
        <v>116</v>
      </c>
      <c r="N24" s="23"/>
      <c r="O24" s="67"/>
      <c r="P24" s="75" t="s">
        <v>117</v>
      </c>
      <c r="Q24" s="8">
        <v>800000</v>
      </c>
      <c r="R24" s="8">
        <v>800000</v>
      </c>
      <c r="S24" s="97">
        <v>558000</v>
      </c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18">
        <v>7</v>
      </c>
      <c r="B25" s="33">
        <v>43816</v>
      </c>
      <c r="C25" s="38">
        <v>2228225</v>
      </c>
      <c r="D25" s="34"/>
      <c r="E25" s="21" t="s">
        <v>119</v>
      </c>
      <c r="F25" s="107" t="s">
        <v>120</v>
      </c>
      <c r="G25" s="27"/>
      <c r="H25" s="35"/>
      <c r="I25" s="23"/>
      <c r="J25" s="23"/>
      <c r="K25" s="23"/>
      <c r="L25" s="23"/>
      <c r="M25" s="67"/>
      <c r="N25" s="23"/>
      <c r="O25" s="67"/>
      <c r="P25" s="75"/>
      <c r="Q25" s="8"/>
      <c r="R25" s="8"/>
      <c r="S25" s="97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" customHeight="1" spans="1:16384">
      <c r="A26" s="18"/>
      <c r="B26" s="33"/>
      <c r="C26" s="38">
        <v>-298447</v>
      </c>
      <c r="D26" s="34"/>
      <c r="E26" s="21" t="s">
        <v>122</v>
      </c>
      <c r="F26" s="22"/>
      <c r="G26" s="39"/>
      <c r="H26" s="35"/>
      <c r="I26" s="23"/>
      <c r="J26" s="23"/>
      <c r="K26" s="23"/>
      <c r="L26" s="23"/>
      <c r="M26" s="67"/>
      <c r="N26" s="23"/>
      <c r="O26" s="67"/>
      <c r="P26" s="76"/>
      <c r="Q26" s="100"/>
      <c r="R26" s="100"/>
      <c r="S26" s="101"/>
      <c r="T26" s="98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8" customHeight="1" spans="1:16384">
      <c r="A27" s="18">
        <v>8</v>
      </c>
      <c r="B27" s="33">
        <v>43823</v>
      </c>
      <c r="C27" s="40"/>
      <c r="D27" s="34"/>
      <c r="E27" s="21"/>
      <c r="F27" s="22"/>
      <c r="G27" s="39"/>
      <c r="H27" s="41"/>
      <c r="I27" s="23">
        <v>0</v>
      </c>
      <c r="J27" s="23" t="s">
        <v>115</v>
      </c>
      <c r="K27" s="23">
        <v>123741</v>
      </c>
      <c r="L27" s="23">
        <v>7500</v>
      </c>
      <c r="M27" s="67" t="s">
        <v>125</v>
      </c>
      <c r="N27" s="23"/>
      <c r="O27" s="67"/>
      <c r="P27" s="75" t="s">
        <v>127</v>
      </c>
      <c r="Q27" s="8">
        <v>1870000</v>
      </c>
      <c r="R27" s="8">
        <v>1870000</v>
      </c>
      <c r="S27" s="101">
        <v>1468559</v>
      </c>
      <c r="T27" s="98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51" customHeight="1" spans="1:16384">
      <c r="A28" s="18"/>
      <c r="B28" s="33"/>
      <c r="C28" s="40"/>
      <c r="D28" s="34"/>
      <c r="E28" s="21"/>
      <c r="F28" s="22"/>
      <c r="G28" s="39"/>
      <c r="H28" s="35"/>
      <c r="I28" s="23"/>
      <c r="J28" s="23"/>
      <c r="K28" s="23"/>
      <c r="L28" s="23">
        <v>200</v>
      </c>
      <c r="M28" s="67" t="s">
        <v>128</v>
      </c>
      <c r="N28" s="28"/>
      <c r="O28" s="28"/>
      <c r="P28" s="76"/>
      <c r="Q28" s="100"/>
      <c r="R28" s="100"/>
      <c r="S28" s="101"/>
      <c r="T28" s="9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51" customHeight="1" spans="1:16384">
      <c r="A29" s="18">
        <v>9</v>
      </c>
      <c r="B29" s="33">
        <v>43839</v>
      </c>
      <c r="C29" s="40">
        <v>900000</v>
      </c>
      <c r="D29" s="34"/>
      <c r="E29" s="21" t="s">
        <v>119</v>
      </c>
      <c r="F29" s="107" t="s">
        <v>120</v>
      </c>
      <c r="G29" s="39"/>
      <c r="H29" s="24">
        <v>0.025</v>
      </c>
      <c r="I29" s="23">
        <f>(C4-C3)*2.5%</f>
        <v>1722.10300000003</v>
      </c>
      <c r="J29" s="23"/>
      <c r="K29" s="23">
        <v>0</v>
      </c>
      <c r="L29" s="23"/>
      <c r="M29" s="67"/>
      <c r="N29" s="23">
        <v>200000</v>
      </c>
      <c r="O29" s="67" t="s">
        <v>121</v>
      </c>
      <c r="P29" s="75" t="s">
        <v>127</v>
      </c>
      <c r="Q29" s="8">
        <v>1870000</v>
      </c>
      <c r="R29" s="8">
        <v>1870000</v>
      </c>
      <c r="S29" s="101">
        <v>401441</v>
      </c>
      <c r="T29" s="98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53" customHeight="1" spans="1:16384">
      <c r="A30" s="18"/>
      <c r="B30" s="33"/>
      <c r="C30" s="42" t="s">
        <v>131</v>
      </c>
      <c r="D30" s="34"/>
      <c r="E30" s="21"/>
      <c r="F30" s="22"/>
      <c r="G30" s="39"/>
      <c r="H30" s="35"/>
      <c r="I30" s="23"/>
      <c r="J30" s="23"/>
      <c r="K30" s="23"/>
      <c r="L30" s="23">
        <v>200</v>
      </c>
      <c r="M30" s="67" t="s">
        <v>128</v>
      </c>
      <c r="N30" s="28"/>
      <c r="O30" s="28"/>
      <c r="P30" s="75" t="s">
        <v>132</v>
      </c>
      <c r="Q30" s="8">
        <v>800000</v>
      </c>
      <c r="R30" s="8">
        <v>800000</v>
      </c>
      <c r="S30" s="101">
        <v>627612.56</v>
      </c>
      <c r="T30" s="98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53" customHeight="1" spans="1:16384">
      <c r="A31" s="44">
        <v>10</v>
      </c>
      <c r="B31" s="52">
        <v>43966</v>
      </c>
      <c r="C31" s="46"/>
      <c r="D31" s="47">
        <v>-32540.4</v>
      </c>
      <c r="E31" s="108" t="s">
        <v>97</v>
      </c>
      <c r="F31" s="109" t="s">
        <v>98</v>
      </c>
      <c r="G31" s="50"/>
      <c r="H31" s="51"/>
      <c r="I31" s="77">
        <v>0</v>
      </c>
      <c r="J31" s="77" t="s">
        <v>134</v>
      </c>
      <c r="K31" s="77">
        <f>7711-2175</f>
        <v>5536</v>
      </c>
      <c r="L31" s="77">
        <v>150</v>
      </c>
      <c r="M31" s="78" t="s">
        <v>128</v>
      </c>
      <c r="N31" s="77">
        <v>-200000</v>
      </c>
      <c r="O31" s="78" t="s">
        <v>111</v>
      </c>
      <c r="P31" s="79" t="s">
        <v>132</v>
      </c>
      <c r="Q31" s="102">
        <v>800000</v>
      </c>
      <c r="R31" s="102">
        <v>800000</v>
      </c>
      <c r="S31" s="103">
        <v>160205.38</v>
      </c>
      <c r="T31" s="98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53" customHeight="1" spans="1:16384">
      <c r="A32" s="44"/>
      <c r="B32" s="52"/>
      <c r="C32" s="46"/>
      <c r="D32" s="47"/>
      <c r="E32" s="48"/>
      <c r="F32" s="49"/>
      <c r="G32" s="50"/>
      <c r="H32" s="51"/>
      <c r="I32" s="77"/>
      <c r="J32" s="77"/>
      <c r="K32" s="77"/>
      <c r="L32" s="77">
        <v>1568.22</v>
      </c>
      <c r="M32" s="78" t="s">
        <v>135</v>
      </c>
      <c r="N32" s="28"/>
      <c r="O32" s="28"/>
      <c r="P32" s="79"/>
      <c r="Q32" s="102"/>
      <c r="R32" s="102"/>
      <c r="S32" s="103"/>
      <c r="T32" s="98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53" customHeight="1" spans="1:16384">
      <c r="A33" s="44"/>
      <c r="B33" s="52"/>
      <c r="C33" s="46"/>
      <c r="D33" s="47"/>
      <c r="E33" s="48"/>
      <c r="F33" s="49"/>
      <c r="G33" s="50"/>
      <c r="H33" s="51"/>
      <c r="I33" s="77"/>
      <c r="J33" s="77"/>
      <c r="K33" s="77"/>
      <c r="L33" s="77"/>
      <c r="M33" s="78"/>
      <c r="N33" s="28"/>
      <c r="O33" s="28"/>
      <c r="P33" s="79"/>
      <c r="Q33" s="102"/>
      <c r="R33" s="102"/>
      <c r="S33" s="103"/>
      <c r="T33" s="98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30" customHeight="1" spans="1:16384">
      <c r="A34" s="5" t="s">
        <v>47</v>
      </c>
      <c r="B34" s="5"/>
      <c r="C34" s="53">
        <f>SUM(C8:C33)</f>
        <v>9459778</v>
      </c>
      <c r="D34" s="54">
        <f>SUM(D8:D33)</f>
        <v>0</v>
      </c>
      <c r="E34" s="55"/>
      <c r="F34" s="55"/>
      <c r="G34" s="55"/>
      <c r="H34" s="56" t="s">
        <v>48</v>
      </c>
      <c r="I34" s="71">
        <f>SUM(I8:I30)</f>
        <v>248706.103</v>
      </c>
      <c r="J34" s="55"/>
      <c r="K34" s="71">
        <f>SUM(K8:K33)</f>
        <v>253016</v>
      </c>
      <c r="L34" s="71">
        <f>SUM(L8:L33)</f>
        <v>24280.56</v>
      </c>
      <c r="M34" s="56" t="s">
        <v>48</v>
      </c>
      <c r="N34" s="71">
        <f>SUM(N8:N33)</f>
        <v>0</v>
      </c>
      <c r="O34" s="56" t="s">
        <v>48</v>
      </c>
      <c r="P34" s="56" t="s">
        <v>48</v>
      </c>
      <c r="Q34" s="56"/>
      <c r="R34" s="56"/>
      <c r="S34" s="71">
        <f>SUM(S8:S33)</f>
        <v>8933775.34</v>
      </c>
      <c r="T34" s="104">
        <f>C34+D34-I34-K34-L34-N34-S34</f>
        <v>-0.00300000235438347</v>
      </c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0" customHeight="1" spans="1:16384">
      <c r="A35" s="57" t="s">
        <v>100</v>
      </c>
      <c r="B35" s="57"/>
      <c r="C35" s="57" t="s">
        <v>49</v>
      </c>
      <c r="D35" s="57"/>
      <c r="E35" s="57"/>
      <c r="F35" s="58">
        <f>N35-F36</f>
        <v>192745.78</v>
      </c>
      <c r="G35" s="59"/>
      <c r="H35" s="60" t="s">
        <v>101</v>
      </c>
      <c r="I35" s="80"/>
      <c r="J35" s="80"/>
      <c r="K35" s="80"/>
      <c r="L35" s="81"/>
      <c r="M35" s="57" t="s">
        <v>51</v>
      </c>
      <c r="N35" s="82">
        <f>S31-D31</f>
        <v>192745.78</v>
      </c>
      <c r="O35" s="83"/>
      <c r="P35" s="83"/>
      <c r="Q35" s="83"/>
      <c r="R35" s="83"/>
      <c r="S35" s="83"/>
      <c r="T35" s="105"/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30" customHeight="1" spans="1:16384">
      <c r="A36" s="57"/>
      <c r="B36" s="57"/>
      <c r="C36" s="57" t="s">
        <v>52</v>
      </c>
      <c r="D36" s="57"/>
      <c r="E36" s="57"/>
      <c r="F36" s="58">
        <v>0</v>
      </c>
      <c r="G36" s="59"/>
      <c r="H36" s="61"/>
      <c r="I36" s="84"/>
      <c r="J36" s="84"/>
      <c r="K36" s="84"/>
      <c r="L36" s="85"/>
      <c r="M36" s="57" t="s">
        <v>53</v>
      </c>
      <c r="N36" s="86" t="s">
        <v>136</v>
      </c>
      <c r="O36" s="87"/>
      <c r="P36" s="87"/>
      <c r="Q36" s="87"/>
      <c r="R36" s="87"/>
      <c r="S36" s="87"/>
      <c r="T36" s="106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spans="2:16384">
      <c r="B37" s="2"/>
      <c r="E37" s="3"/>
      <c r="F37" s="3"/>
      <c r="G37" s="3"/>
      <c r="I37" s="3"/>
      <c r="J37" s="3"/>
      <c r="L37" s="3"/>
      <c r="S37" s="3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6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54" spans="6:6">
      <c r="F54" s="3">
        <f>C26+C10</f>
        <v>-488447</v>
      </c>
    </row>
    <row r="55" spans="6:6">
      <c r="F55" s="63">
        <f>F54/C4</f>
        <v>-0.049098906100312</v>
      </c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4:B34"/>
    <mergeCell ref="C35:E35"/>
    <mergeCell ref="F35:G35"/>
    <mergeCell ref="N35:T35"/>
    <mergeCell ref="C36:E36"/>
    <mergeCell ref="F36:G36"/>
    <mergeCell ref="N36:T36"/>
    <mergeCell ref="A5:A7"/>
    <mergeCell ref="S5:S7"/>
    <mergeCell ref="T5:T7"/>
    <mergeCell ref="A35:B36"/>
    <mergeCell ref="H35:L36"/>
  </mergeCells>
  <pageMargins left="0.75" right="0.75" top="1" bottom="1" header="0.5" footer="0.5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6"/>
  <sheetViews>
    <sheetView workbookViewId="0">
      <selection activeCell="A1" sqref="$A1:$XFD1048576"/>
    </sheetView>
  </sheetViews>
  <sheetFormatPr defaultColWidth="9" defaultRowHeight="13.5"/>
  <cols>
    <col min="1" max="1" width="3.225" style="1" customWidth="1"/>
    <col min="2" max="2" width="15.8666666666667" style="2" customWidth="1"/>
    <col min="3" max="3" width="16.1916666666667" style="1" customWidth="1"/>
    <col min="4" max="4" width="15.3666666666667" style="1" customWidth="1"/>
    <col min="5" max="5" width="18.775" style="3" customWidth="1"/>
    <col min="6" max="6" width="20.225" style="3" customWidth="1"/>
    <col min="7" max="7" width="17.4416666666667" style="3" customWidth="1"/>
    <col min="8" max="8" width="4.89166666666667" style="1" customWidth="1"/>
    <col min="9" max="9" width="10.3333333333333" style="3" customWidth="1"/>
    <col min="10" max="10" width="10" style="3" customWidth="1"/>
    <col min="11" max="11" width="9.33333333333333" style="1" customWidth="1"/>
    <col min="12" max="12" width="9.66666666666667" style="3" customWidth="1"/>
    <col min="13" max="13" width="16.6333333333333" style="1" customWidth="1"/>
    <col min="14" max="14" width="10.1083333333333" style="1" customWidth="1"/>
    <col min="15" max="15" width="9.10833333333333" style="1" customWidth="1"/>
    <col min="16" max="16" width="41.8916666666667" style="1" customWidth="1"/>
    <col min="17" max="17" width="14.8" style="1" customWidth="1"/>
    <col min="18" max="18" width="14.5333333333333" style="1" customWidth="1"/>
    <col min="19" max="19" width="15.5333333333333" style="3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5" t="s">
        <v>1</v>
      </c>
      <c r="B2" s="5"/>
      <c r="C2" s="6" t="s">
        <v>2</v>
      </c>
      <c r="D2" s="6"/>
      <c r="E2" s="6"/>
      <c r="F2" s="6"/>
      <c r="G2" s="6"/>
      <c r="H2" s="7" t="s">
        <v>64</v>
      </c>
      <c r="I2" s="64"/>
      <c r="J2" s="6"/>
      <c r="K2" s="6"/>
      <c r="L2" s="6"/>
      <c r="M2" s="6"/>
      <c r="N2" s="65" t="s">
        <v>3</v>
      </c>
      <c r="O2" s="65"/>
      <c r="P2" s="66">
        <v>10959</v>
      </c>
      <c r="Q2" s="70" t="s">
        <v>4</v>
      </c>
      <c r="R2" s="70"/>
      <c r="S2" s="88" t="s">
        <v>5</v>
      </c>
      <c r="T2" s="88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5" t="s">
        <v>6</v>
      </c>
      <c r="B3" s="5"/>
      <c r="C3" s="8">
        <v>9879341.59</v>
      </c>
      <c r="D3" s="8"/>
      <c r="E3" s="8"/>
      <c r="F3" s="8" t="s">
        <v>65</v>
      </c>
      <c r="G3" s="9">
        <v>43497</v>
      </c>
      <c r="H3" s="5" t="s">
        <v>66</v>
      </c>
      <c r="I3" s="5"/>
      <c r="J3" s="18" t="s">
        <v>124</v>
      </c>
      <c r="K3" s="18"/>
      <c r="L3" s="18"/>
      <c r="M3" s="18"/>
      <c r="N3" s="5" t="s">
        <v>67</v>
      </c>
      <c r="O3" s="5"/>
      <c r="P3" s="18" t="s">
        <v>11</v>
      </c>
      <c r="Q3" s="89" t="s">
        <v>68</v>
      </c>
      <c r="R3" s="90"/>
      <c r="S3" s="91" t="s">
        <v>69</v>
      </c>
      <c r="T3" s="91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5" t="s">
        <v>14</v>
      </c>
      <c r="B4" s="5"/>
      <c r="C4" s="8">
        <v>9948225.71</v>
      </c>
      <c r="D4" s="8"/>
      <c r="E4" s="8"/>
      <c r="F4" s="8" t="s">
        <v>70</v>
      </c>
      <c r="G4" s="9">
        <v>43791</v>
      </c>
      <c r="H4" s="5" t="s">
        <v>71</v>
      </c>
      <c r="I4" s="5"/>
      <c r="J4" s="18" t="s">
        <v>16</v>
      </c>
      <c r="K4" s="18"/>
      <c r="L4" s="18"/>
      <c r="M4" s="18"/>
      <c r="N4" s="5" t="s">
        <v>72</v>
      </c>
      <c r="O4" s="5"/>
      <c r="P4" s="67" t="s">
        <v>19</v>
      </c>
      <c r="Q4" s="8" t="s">
        <v>73</v>
      </c>
      <c r="R4" s="67" t="s">
        <v>74</v>
      </c>
      <c r="S4" s="92" t="s">
        <v>75</v>
      </c>
      <c r="T4" s="93" t="s">
        <v>74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5" t="s">
        <v>20</v>
      </c>
      <c r="B5" s="10" t="s">
        <v>76</v>
      </c>
      <c r="C5" s="11"/>
      <c r="D5" s="11"/>
      <c r="E5" s="11"/>
      <c r="F5" s="12"/>
      <c r="G5" s="13" t="s">
        <v>77</v>
      </c>
      <c r="H5" s="10" t="s">
        <v>76</v>
      </c>
      <c r="I5" s="11"/>
      <c r="J5" s="12"/>
      <c r="K5" s="13" t="s">
        <v>78</v>
      </c>
      <c r="L5" s="10" t="s">
        <v>79</v>
      </c>
      <c r="M5" s="12"/>
      <c r="N5" s="10" t="s">
        <v>80</v>
      </c>
      <c r="O5" s="12"/>
      <c r="P5" s="68" t="s">
        <v>81</v>
      </c>
      <c r="Q5" s="94"/>
      <c r="R5" s="94"/>
      <c r="S5" s="92" t="s">
        <v>82</v>
      </c>
      <c r="T5" s="95" t="s">
        <v>83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5"/>
      <c r="B6" s="14" t="s">
        <v>84</v>
      </c>
      <c r="C6" s="15"/>
      <c r="D6" s="15"/>
      <c r="E6" s="15"/>
      <c r="F6" s="16"/>
      <c r="G6" s="5"/>
      <c r="H6" s="14" t="s">
        <v>85</v>
      </c>
      <c r="I6" s="15"/>
      <c r="J6" s="16"/>
      <c r="K6" s="5" t="s">
        <v>24</v>
      </c>
      <c r="L6" s="14" t="s">
        <v>25</v>
      </c>
      <c r="M6" s="16"/>
      <c r="N6" s="14" t="s">
        <v>26</v>
      </c>
      <c r="O6" s="16"/>
      <c r="P6" s="69" t="s">
        <v>86</v>
      </c>
      <c r="Q6" s="96"/>
      <c r="R6" s="96"/>
      <c r="S6" s="92"/>
      <c r="T6" s="95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5"/>
      <c r="B7" s="17" t="s">
        <v>28</v>
      </c>
      <c r="C7" s="5" t="s">
        <v>87</v>
      </c>
      <c r="D7" s="5" t="s">
        <v>88</v>
      </c>
      <c r="E7" s="8" t="s">
        <v>89</v>
      </c>
      <c r="F7" s="8" t="s">
        <v>90</v>
      </c>
      <c r="G7" s="17" t="s">
        <v>91</v>
      </c>
      <c r="H7" s="5" t="s">
        <v>31</v>
      </c>
      <c r="I7" s="8" t="s">
        <v>30</v>
      </c>
      <c r="J7" s="8" t="s">
        <v>32</v>
      </c>
      <c r="K7" s="70" t="s">
        <v>30</v>
      </c>
      <c r="L7" s="8" t="s">
        <v>30</v>
      </c>
      <c r="M7" s="5" t="s">
        <v>32</v>
      </c>
      <c r="N7" s="5" t="s">
        <v>30</v>
      </c>
      <c r="O7" s="5" t="s">
        <v>32</v>
      </c>
      <c r="P7" s="8" t="s">
        <v>92</v>
      </c>
      <c r="Q7" s="8" t="s">
        <v>93</v>
      </c>
      <c r="R7" s="8" t="s">
        <v>94</v>
      </c>
      <c r="S7" s="92"/>
      <c r="T7" s="95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6" customHeight="1" spans="1:16384">
      <c r="A8" s="18">
        <v>1</v>
      </c>
      <c r="B8" s="19">
        <v>43613</v>
      </c>
      <c r="C8" s="20">
        <v>3800000</v>
      </c>
      <c r="D8" s="20"/>
      <c r="E8" s="21" t="s">
        <v>119</v>
      </c>
      <c r="F8" s="22" t="s">
        <v>137</v>
      </c>
      <c r="G8" s="23"/>
      <c r="H8" s="24">
        <v>0.025</v>
      </c>
      <c r="I8" s="23">
        <v>95000</v>
      </c>
      <c r="J8" s="30"/>
      <c r="K8" s="28">
        <v>66050</v>
      </c>
      <c r="L8" s="23">
        <v>6500</v>
      </c>
      <c r="M8" s="67" t="s">
        <v>37</v>
      </c>
      <c r="N8" s="71"/>
      <c r="O8" s="8"/>
      <c r="P8" s="72" t="s">
        <v>103</v>
      </c>
      <c r="Q8" s="8">
        <v>318500</v>
      </c>
      <c r="R8" s="8">
        <v>318480</v>
      </c>
      <c r="S8" s="97">
        <v>318480</v>
      </c>
      <c r="T8" s="28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29" customHeight="1" spans="1:16384">
      <c r="A9" s="18"/>
      <c r="B9" s="25" t="s">
        <v>36</v>
      </c>
      <c r="C9" s="20">
        <v>-900000</v>
      </c>
      <c r="D9" s="20"/>
      <c r="E9" s="26"/>
      <c r="F9" s="26"/>
      <c r="G9" s="27"/>
      <c r="H9" s="24"/>
      <c r="I9" s="23"/>
      <c r="J9" s="30"/>
      <c r="K9" s="28"/>
      <c r="L9" s="23"/>
      <c r="M9" s="67"/>
      <c r="N9" s="71"/>
      <c r="O9" s="8"/>
      <c r="P9" s="72" t="s">
        <v>104</v>
      </c>
      <c r="Q9" s="8">
        <v>1000000</v>
      </c>
      <c r="R9" s="8">
        <v>1000000</v>
      </c>
      <c r="S9" s="97">
        <v>1000000</v>
      </c>
      <c r="T9" s="28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1" customFormat="1" ht="29" customHeight="1" spans="1:16384">
      <c r="A10" s="18"/>
      <c r="B10" s="25" t="s">
        <v>39</v>
      </c>
      <c r="C10" s="20">
        <v>-190000</v>
      </c>
      <c r="D10" s="20"/>
      <c r="E10" s="26"/>
      <c r="F10" s="26"/>
      <c r="G10" s="27"/>
      <c r="H10" s="24"/>
      <c r="I10" s="23"/>
      <c r="J10" s="30"/>
      <c r="K10" s="28"/>
      <c r="L10" s="23"/>
      <c r="M10" s="67"/>
      <c r="N10" s="73"/>
      <c r="O10" s="74"/>
      <c r="P10" s="72" t="s">
        <v>105</v>
      </c>
      <c r="Q10" s="8">
        <v>800000</v>
      </c>
      <c r="R10" s="8">
        <v>800000</v>
      </c>
      <c r="S10" s="97">
        <v>222610</v>
      </c>
      <c r="T10" s="28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="1" customFormat="1" ht="29" customHeight="1" spans="1:16384">
      <c r="A11" s="18"/>
      <c r="B11" s="28"/>
      <c r="C11" s="28"/>
      <c r="D11" s="20"/>
      <c r="E11" s="26"/>
      <c r="F11" s="26"/>
      <c r="G11" s="27"/>
      <c r="H11" s="24"/>
      <c r="I11" s="23"/>
      <c r="J11" s="30"/>
      <c r="K11" s="28"/>
      <c r="L11" s="20">
        <v>566</v>
      </c>
      <c r="M11" s="25" t="s">
        <v>106</v>
      </c>
      <c r="N11" s="73"/>
      <c r="O11" s="25"/>
      <c r="P11" s="72" t="s">
        <v>107</v>
      </c>
      <c r="Q11" s="8">
        <v>2000000</v>
      </c>
      <c r="R11" s="8">
        <v>2000000</v>
      </c>
      <c r="S11" s="97">
        <v>1000000</v>
      </c>
      <c r="T11" s="28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8"/>
      <c r="B12" s="28"/>
      <c r="C12" s="28"/>
      <c r="D12" s="20"/>
      <c r="E12" s="26"/>
      <c r="F12" s="26"/>
      <c r="G12" s="27"/>
      <c r="H12" s="24"/>
      <c r="I12" s="23"/>
      <c r="J12" s="30"/>
      <c r="K12" s="28"/>
      <c r="L12" s="20">
        <v>-1403.66</v>
      </c>
      <c r="M12" s="25" t="s">
        <v>130</v>
      </c>
      <c r="N12" s="73"/>
      <c r="O12" s="25"/>
      <c r="P12" s="72"/>
      <c r="Q12" s="8"/>
      <c r="R12" s="8"/>
      <c r="S12" s="97"/>
      <c r="T12" s="28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8"/>
      <c r="B13" s="25">
        <v>43643</v>
      </c>
      <c r="C13" s="20"/>
      <c r="D13" s="20">
        <v>1370000</v>
      </c>
      <c r="E13" s="26" t="s">
        <v>97</v>
      </c>
      <c r="F13" s="29" t="s">
        <v>98</v>
      </c>
      <c r="G13" s="27"/>
      <c r="H13" s="24"/>
      <c r="I13" s="23"/>
      <c r="J13" s="30"/>
      <c r="K13" s="28"/>
      <c r="L13" s="23"/>
      <c r="M13" s="67"/>
      <c r="N13" s="73"/>
      <c r="O13" s="74"/>
      <c r="P13" s="72" t="s">
        <v>107</v>
      </c>
      <c r="Q13" s="8">
        <v>2000000</v>
      </c>
      <c r="R13" s="8">
        <v>2000000</v>
      </c>
      <c r="S13" s="97">
        <v>1370000</v>
      </c>
      <c r="T13" s="28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8">
        <v>2</v>
      </c>
      <c r="B14" s="25">
        <v>43641</v>
      </c>
      <c r="C14" s="20">
        <v>2820000</v>
      </c>
      <c r="D14" s="20"/>
      <c r="E14" s="21" t="s">
        <v>119</v>
      </c>
      <c r="F14" s="22" t="s">
        <v>137</v>
      </c>
      <c r="G14" s="30"/>
      <c r="H14" s="24">
        <v>0.025</v>
      </c>
      <c r="I14" s="23">
        <v>56250</v>
      </c>
      <c r="J14" s="30"/>
      <c r="K14" s="28">
        <v>41395</v>
      </c>
      <c r="L14" s="23"/>
      <c r="M14" s="67"/>
      <c r="N14" s="73">
        <v>782355</v>
      </c>
      <c r="O14" s="74" t="s">
        <v>45</v>
      </c>
      <c r="P14" s="72"/>
      <c r="Q14" s="8"/>
      <c r="R14" s="8"/>
      <c r="S14" s="97"/>
      <c r="T14" s="28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8"/>
      <c r="B15" s="25">
        <v>43656</v>
      </c>
      <c r="C15" s="20"/>
      <c r="D15" s="20">
        <v>-1000000</v>
      </c>
      <c r="E15" s="26" t="s">
        <v>97</v>
      </c>
      <c r="F15" s="29" t="s">
        <v>98</v>
      </c>
      <c r="G15" s="30"/>
      <c r="H15" s="24"/>
      <c r="I15" s="23"/>
      <c r="J15" s="30"/>
      <c r="K15" s="28"/>
      <c r="L15" s="23"/>
      <c r="M15" s="67"/>
      <c r="N15" s="73"/>
      <c r="O15" s="74"/>
      <c r="P15" s="72"/>
      <c r="Q15" s="8"/>
      <c r="R15" s="8"/>
      <c r="S15" s="97"/>
      <c r="T15" s="28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8"/>
      <c r="B16" s="25">
        <v>43661</v>
      </c>
      <c r="C16" s="20"/>
      <c r="D16" s="20">
        <v>-370000</v>
      </c>
      <c r="E16" s="26" t="s">
        <v>97</v>
      </c>
      <c r="F16" s="29" t="s">
        <v>98</v>
      </c>
      <c r="G16" s="30"/>
      <c r="H16" s="24"/>
      <c r="I16" s="23"/>
      <c r="J16" s="30"/>
      <c r="K16" s="28"/>
      <c r="L16" s="23"/>
      <c r="M16" s="67"/>
      <c r="N16" s="73"/>
      <c r="O16" s="74"/>
      <c r="P16" s="72" t="s">
        <v>107</v>
      </c>
      <c r="Q16" s="8">
        <v>2000000</v>
      </c>
      <c r="R16" s="8">
        <v>2000000</v>
      </c>
      <c r="S16" s="97">
        <v>-370000</v>
      </c>
      <c r="T16" s="28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8">
        <v>3</v>
      </c>
      <c r="B17" s="25">
        <v>43665</v>
      </c>
      <c r="C17" s="20"/>
      <c r="D17" s="20"/>
      <c r="E17" s="26"/>
      <c r="F17" s="26"/>
      <c r="G17" s="30"/>
      <c r="H17" s="24"/>
      <c r="I17" s="23"/>
      <c r="J17" s="30"/>
      <c r="K17" s="28"/>
      <c r="L17" s="23"/>
      <c r="M17" s="67"/>
      <c r="N17" s="73">
        <v>114944</v>
      </c>
      <c r="O17" s="74" t="s">
        <v>45</v>
      </c>
      <c r="P17" s="72"/>
      <c r="Q17" s="8"/>
      <c r="R17" s="8"/>
      <c r="S17" s="97"/>
      <c r="T17" s="28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29" customHeight="1" spans="1:16384">
      <c r="A18" s="18"/>
      <c r="B18" s="25"/>
      <c r="C18" s="20"/>
      <c r="D18" s="20"/>
      <c r="E18" s="26"/>
      <c r="F18" s="26"/>
      <c r="G18" s="30"/>
      <c r="H18" s="24"/>
      <c r="I18" s="23"/>
      <c r="J18" s="30"/>
      <c r="K18" s="28"/>
      <c r="L18" s="23"/>
      <c r="M18" s="67"/>
      <c r="N18" s="73">
        <v>-782355</v>
      </c>
      <c r="O18" s="74" t="s">
        <v>44</v>
      </c>
      <c r="P18" s="72"/>
      <c r="Q18" s="8"/>
      <c r="R18" s="8"/>
      <c r="S18" s="97"/>
      <c r="T18" s="2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29" customHeight="1" spans="1:16384">
      <c r="A19" s="18"/>
      <c r="B19" s="25">
        <v>43668</v>
      </c>
      <c r="C19" s="20"/>
      <c r="D19" s="20"/>
      <c r="E19" s="26"/>
      <c r="F19" s="26"/>
      <c r="G19" s="30"/>
      <c r="H19" s="24"/>
      <c r="I19" s="23"/>
      <c r="J19" s="30"/>
      <c r="K19" s="28"/>
      <c r="L19" s="23"/>
      <c r="M19" s="67"/>
      <c r="N19" s="73"/>
      <c r="O19" s="74"/>
      <c r="P19" s="72" t="s">
        <v>108</v>
      </c>
      <c r="Q19" s="8">
        <v>900000</v>
      </c>
      <c r="R19" s="8">
        <v>900000</v>
      </c>
      <c r="S19" s="97">
        <v>900000</v>
      </c>
      <c r="T19" s="28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29" customHeight="1" spans="1:16384">
      <c r="A20" s="18"/>
      <c r="B20" s="25"/>
      <c r="C20" s="20"/>
      <c r="D20" s="20"/>
      <c r="E20" s="26"/>
      <c r="F20" s="26"/>
      <c r="G20" s="30"/>
      <c r="H20" s="24"/>
      <c r="I20" s="23"/>
      <c r="J20" s="30"/>
      <c r="K20" s="28"/>
      <c r="L20" s="23"/>
      <c r="M20" s="67"/>
      <c r="N20" s="73"/>
      <c r="O20" s="74"/>
      <c r="P20" s="72"/>
      <c r="Q20" s="8"/>
      <c r="R20" s="8"/>
      <c r="S20" s="97"/>
      <c r="T20" s="28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ht="46" customHeight="1" spans="1:16384">
      <c r="A21" s="18">
        <v>4</v>
      </c>
      <c r="B21" s="25">
        <v>43707</v>
      </c>
      <c r="C21" s="20"/>
      <c r="D21" s="20">
        <v>32540.4</v>
      </c>
      <c r="E21" s="26" t="s">
        <v>97</v>
      </c>
      <c r="F21" s="29" t="s">
        <v>98</v>
      </c>
      <c r="G21" s="30"/>
      <c r="H21" s="24"/>
      <c r="I21" s="23"/>
      <c r="J21" s="30"/>
      <c r="K21" s="28"/>
      <c r="L21" s="23"/>
      <c r="M21" s="67"/>
      <c r="N21" s="71"/>
      <c r="O21" s="8"/>
      <c r="P21" s="75" t="s">
        <v>99</v>
      </c>
      <c r="Q21" s="8">
        <v>32540</v>
      </c>
      <c r="R21" s="8"/>
      <c r="S21" s="97">
        <v>32540.4</v>
      </c>
      <c r="T21" s="98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ht="51" customHeight="1" spans="1:16384">
      <c r="A22" s="18">
        <v>5</v>
      </c>
      <c r="B22" s="31">
        <v>43713</v>
      </c>
      <c r="C22" s="20">
        <v>1100000</v>
      </c>
      <c r="D22" s="32"/>
      <c r="E22" s="21" t="s">
        <v>119</v>
      </c>
      <c r="F22" s="22" t="s">
        <v>137</v>
      </c>
      <c r="G22" s="30"/>
      <c r="H22" s="24">
        <v>0.025</v>
      </c>
      <c r="I22" s="23">
        <v>95734</v>
      </c>
      <c r="J22" s="21" t="s">
        <v>109</v>
      </c>
      <c r="K22" s="28">
        <v>16294</v>
      </c>
      <c r="L22" s="23">
        <v>6000</v>
      </c>
      <c r="M22" s="67" t="s">
        <v>110</v>
      </c>
      <c r="N22" s="71">
        <v>-114944</v>
      </c>
      <c r="O22" s="74" t="s">
        <v>111</v>
      </c>
      <c r="P22" s="72" t="s">
        <v>112</v>
      </c>
      <c r="Q22" s="8">
        <v>800000</v>
      </c>
      <c r="R22" s="8">
        <v>800000</v>
      </c>
      <c r="S22" s="97">
        <v>444327</v>
      </c>
      <c r="T22" s="99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ht="45" customHeight="1" spans="1:16384">
      <c r="A23" s="18"/>
      <c r="B23" s="33"/>
      <c r="C23" s="20"/>
      <c r="D23" s="34"/>
      <c r="E23" s="21"/>
      <c r="F23" s="22"/>
      <c r="G23" s="27"/>
      <c r="H23" s="35"/>
      <c r="I23" s="23"/>
      <c r="J23" s="23"/>
      <c r="K23" s="23"/>
      <c r="L23" s="23"/>
      <c r="M23" s="67"/>
      <c r="N23" s="23"/>
      <c r="O23" s="67"/>
      <c r="P23" s="75" t="s">
        <v>113</v>
      </c>
      <c r="Q23" s="8">
        <v>800000</v>
      </c>
      <c r="R23" s="8">
        <v>800000</v>
      </c>
      <c r="S23" s="97">
        <v>800000</v>
      </c>
      <c r="T23" s="98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ht="61" customHeight="1" spans="1:16384">
      <c r="A24" s="18">
        <v>6</v>
      </c>
      <c r="B24" s="33">
        <v>43787</v>
      </c>
      <c r="C24" s="20"/>
      <c r="D24" s="34"/>
      <c r="E24" s="36"/>
      <c r="F24" s="37"/>
      <c r="G24" s="27"/>
      <c r="H24" s="35"/>
      <c r="I24" s="23">
        <v>0</v>
      </c>
      <c r="J24" s="23" t="s">
        <v>115</v>
      </c>
      <c r="K24" s="23">
        <v>0</v>
      </c>
      <c r="L24" s="23">
        <v>3000</v>
      </c>
      <c r="M24" s="67" t="s">
        <v>116</v>
      </c>
      <c r="N24" s="23"/>
      <c r="O24" s="67"/>
      <c r="P24" s="75" t="s">
        <v>117</v>
      </c>
      <c r="Q24" s="8">
        <v>800000</v>
      </c>
      <c r="R24" s="8">
        <v>800000</v>
      </c>
      <c r="S24" s="97">
        <v>558000</v>
      </c>
      <c r="T24" s="98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ht="45" customHeight="1" spans="1:16384">
      <c r="A25" s="18">
        <v>7</v>
      </c>
      <c r="B25" s="33">
        <v>43816</v>
      </c>
      <c r="C25" s="38">
        <v>2228225</v>
      </c>
      <c r="D25" s="34"/>
      <c r="E25" s="21" t="s">
        <v>119</v>
      </c>
      <c r="F25" s="22" t="s">
        <v>137</v>
      </c>
      <c r="G25" s="27"/>
      <c r="H25" s="35"/>
      <c r="I25" s="23"/>
      <c r="J25" s="23"/>
      <c r="K25" s="23"/>
      <c r="L25" s="23"/>
      <c r="M25" s="67"/>
      <c r="N25" s="23"/>
      <c r="O25" s="67"/>
      <c r="P25" s="75"/>
      <c r="Q25" s="8"/>
      <c r="R25" s="8"/>
      <c r="S25" s="97"/>
      <c r="T25" s="98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ht="29" customHeight="1" spans="1:16384">
      <c r="A26" s="18"/>
      <c r="B26" s="33"/>
      <c r="C26" s="38">
        <v>-298447</v>
      </c>
      <c r="D26" s="34"/>
      <c r="E26" s="21" t="s">
        <v>122</v>
      </c>
      <c r="F26" s="22"/>
      <c r="G26" s="39"/>
      <c r="H26" s="35"/>
      <c r="I26" s="23"/>
      <c r="J26" s="23"/>
      <c r="K26" s="23"/>
      <c r="L26" s="23"/>
      <c r="M26" s="67"/>
      <c r="N26" s="23"/>
      <c r="O26" s="67"/>
      <c r="P26" s="76"/>
      <c r="Q26" s="100"/>
      <c r="R26" s="100"/>
      <c r="S26" s="101"/>
      <c r="T26" s="98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  <row r="27" s="1" customFormat="1" ht="48" customHeight="1" spans="1:16384">
      <c r="A27" s="18">
        <v>8</v>
      </c>
      <c r="B27" s="33">
        <v>43823</v>
      </c>
      <c r="C27" s="40"/>
      <c r="D27" s="34"/>
      <c r="E27" s="21"/>
      <c r="F27" s="22"/>
      <c r="G27" s="39"/>
      <c r="H27" s="41"/>
      <c r="I27" s="23">
        <v>0</v>
      </c>
      <c r="J27" s="23" t="s">
        <v>115</v>
      </c>
      <c r="K27" s="23">
        <v>123741</v>
      </c>
      <c r="L27" s="23">
        <v>7500</v>
      </c>
      <c r="M27" s="67" t="s">
        <v>125</v>
      </c>
      <c r="N27" s="23"/>
      <c r="O27" s="67"/>
      <c r="P27" s="75" t="s">
        <v>127</v>
      </c>
      <c r="Q27" s="8">
        <v>1870000</v>
      </c>
      <c r="R27" s="8">
        <v>1870000</v>
      </c>
      <c r="S27" s="101">
        <v>1468559</v>
      </c>
      <c r="T27" s="98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  <c r="XFB27"/>
      <c r="XFC27"/>
      <c r="XFD27"/>
    </row>
    <row r="28" s="1" customFormat="1" ht="51" customHeight="1" spans="1:16384">
      <c r="A28" s="18"/>
      <c r="B28" s="33"/>
      <c r="C28" s="40"/>
      <c r="D28" s="34"/>
      <c r="E28" s="21"/>
      <c r="F28" s="22"/>
      <c r="G28" s="39"/>
      <c r="H28" s="35"/>
      <c r="I28" s="23"/>
      <c r="J28" s="23"/>
      <c r="K28" s="23"/>
      <c r="L28" s="23">
        <v>200</v>
      </c>
      <c r="M28" s="67" t="s">
        <v>128</v>
      </c>
      <c r="N28" s="28"/>
      <c r="O28" s="28"/>
      <c r="P28" s="76"/>
      <c r="Q28" s="100"/>
      <c r="R28" s="100"/>
      <c r="S28" s="101"/>
      <c r="T28" s="9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  <c r="XFB28"/>
      <c r="XFC28"/>
      <c r="XFD28"/>
    </row>
    <row r="29" s="1" customFormat="1" ht="51" customHeight="1" spans="1:16384">
      <c r="A29" s="18">
        <v>9</v>
      </c>
      <c r="B29" s="33">
        <v>43839</v>
      </c>
      <c r="C29" s="40">
        <v>900000</v>
      </c>
      <c r="D29" s="34"/>
      <c r="E29" s="21" t="s">
        <v>119</v>
      </c>
      <c r="F29" s="22" t="s">
        <v>137</v>
      </c>
      <c r="G29" s="39"/>
      <c r="H29" s="24">
        <v>0.025</v>
      </c>
      <c r="I29" s="23">
        <f>(C4-C3)*2.5%</f>
        <v>1722.10300000003</v>
      </c>
      <c r="J29" s="23"/>
      <c r="K29" s="23">
        <v>0</v>
      </c>
      <c r="L29" s="23"/>
      <c r="M29" s="67"/>
      <c r="N29" s="23">
        <v>200000</v>
      </c>
      <c r="O29" s="67" t="s">
        <v>121</v>
      </c>
      <c r="P29" s="75" t="s">
        <v>127</v>
      </c>
      <c r="Q29" s="8">
        <v>1870000</v>
      </c>
      <c r="R29" s="8">
        <v>1870000</v>
      </c>
      <c r="S29" s="101">
        <v>401441</v>
      </c>
      <c r="T29" s="98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  <c r="XFB29"/>
      <c r="XFC29"/>
      <c r="XFD29"/>
    </row>
    <row r="30" s="1" customFormat="1" ht="53" customHeight="1" spans="1:16384">
      <c r="A30" s="18"/>
      <c r="B30" s="33"/>
      <c r="C30" s="42" t="s">
        <v>131</v>
      </c>
      <c r="D30" s="34"/>
      <c r="E30" s="21"/>
      <c r="F30" s="22"/>
      <c r="G30" s="39"/>
      <c r="H30" s="35"/>
      <c r="I30" s="23"/>
      <c r="J30" s="23"/>
      <c r="K30" s="23"/>
      <c r="L30" s="23">
        <v>200</v>
      </c>
      <c r="M30" s="67" t="s">
        <v>128</v>
      </c>
      <c r="N30" s="28"/>
      <c r="O30" s="28"/>
      <c r="P30" s="75" t="s">
        <v>132</v>
      </c>
      <c r="Q30" s="8">
        <v>800000</v>
      </c>
      <c r="R30" s="8">
        <v>800000</v>
      </c>
      <c r="S30" s="101">
        <v>627612.56</v>
      </c>
      <c r="T30" s="98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  <c r="XFB30"/>
      <c r="XFC30"/>
      <c r="XFD30"/>
    </row>
    <row r="31" s="1" customFormat="1" ht="53" customHeight="1" spans="1:16384">
      <c r="A31" s="18">
        <v>10</v>
      </c>
      <c r="B31" s="33">
        <v>43966</v>
      </c>
      <c r="C31" s="42"/>
      <c r="D31" s="34">
        <v>-32540.4</v>
      </c>
      <c r="E31" s="36" t="s">
        <v>97</v>
      </c>
      <c r="F31" s="43" t="s">
        <v>98</v>
      </c>
      <c r="G31" s="39"/>
      <c r="H31" s="35"/>
      <c r="I31" s="23">
        <v>0</v>
      </c>
      <c r="J31" s="23" t="s">
        <v>134</v>
      </c>
      <c r="K31" s="23">
        <f>7711-2175</f>
        <v>5536</v>
      </c>
      <c r="L31" s="23">
        <v>150</v>
      </c>
      <c r="M31" s="67" t="s">
        <v>128</v>
      </c>
      <c r="N31" s="23">
        <v>-200000</v>
      </c>
      <c r="O31" s="67" t="s">
        <v>111</v>
      </c>
      <c r="P31" s="75" t="s">
        <v>132</v>
      </c>
      <c r="Q31" s="8">
        <v>800000</v>
      </c>
      <c r="R31" s="8">
        <v>800000</v>
      </c>
      <c r="S31" s="101">
        <v>160205.38</v>
      </c>
      <c r="T31" s="98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  <c r="XFB31"/>
      <c r="XFC31"/>
      <c r="XFD31"/>
    </row>
    <row r="32" s="1" customFormat="1" ht="53" customHeight="1" spans="1:16384">
      <c r="A32" s="18"/>
      <c r="B32" s="33"/>
      <c r="C32" s="42"/>
      <c r="D32" s="34"/>
      <c r="E32" s="21"/>
      <c r="F32" s="22"/>
      <c r="G32" s="39"/>
      <c r="H32" s="35"/>
      <c r="I32" s="23"/>
      <c r="J32" s="23"/>
      <c r="K32" s="23"/>
      <c r="L32" s="23">
        <v>1568.22</v>
      </c>
      <c r="M32" s="67" t="s">
        <v>135</v>
      </c>
      <c r="N32" s="28"/>
      <c r="O32" s="28"/>
      <c r="P32" s="75"/>
      <c r="Q32" s="8"/>
      <c r="R32" s="8"/>
      <c r="S32" s="101"/>
      <c r="T32" s="98"/>
      <c r="XEH32"/>
      <c r="XEI32"/>
      <c r="XEJ32"/>
      <c r="XEK32"/>
      <c r="XEL32"/>
      <c r="XEM32"/>
      <c r="XEN32"/>
      <c r="XEO32"/>
      <c r="XEP32"/>
      <c r="XEQ32"/>
      <c r="XER32"/>
      <c r="XES32"/>
      <c r="XET32"/>
      <c r="XEU32"/>
      <c r="XEV32"/>
      <c r="XEW32"/>
      <c r="XEX32"/>
      <c r="XEY32"/>
      <c r="XEZ32"/>
      <c r="XFA32"/>
      <c r="XFB32"/>
      <c r="XFC32"/>
      <c r="XFD32"/>
    </row>
    <row r="33" s="1" customFormat="1" ht="53" customHeight="1" spans="1:16384">
      <c r="A33" s="44">
        <v>11</v>
      </c>
      <c r="B33" s="52">
        <v>44061</v>
      </c>
      <c r="C33" s="46">
        <v>190000</v>
      </c>
      <c r="D33" s="47"/>
      <c r="E33" s="48" t="s">
        <v>119</v>
      </c>
      <c r="F33" s="49" t="s">
        <v>137</v>
      </c>
      <c r="G33" s="50"/>
      <c r="H33" s="51" t="s">
        <v>134</v>
      </c>
      <c r="I33" s="77">
        <v>0</v>
      </c>
      <c r="J33" s="77"/>
      <c r="K33" s="77">
        <v>0</v>
      </c>
      <c r="L33" s="77">
        <v>150</v>
      </c>
      <c r="M33" s="78" t="s">
        <v>128</v>
      </c>
      <c r="N33" s="28"/>
      <c r="O33" s="28"/>
      <c r="P33" s="79" t="s">
        <v>138</v>
      </c>
      <c r="Q33" s="102"/>
      <c r="R33" s="102"/>
      <c r="S33" s="103">
        <v>133063</v>
      </c>
      <c r="T33" s="98"/>
      <c r="XEH33"/>
      <c r="XEI33"/>
      <c r="XEJ33"/>
      <c r="XEK33"/>
      <c r="XEL33"/>
      <c r="XEM33"/>
      <c r="XEN33"/>
      <c r="XEO33"/>
      <c r="XEP33"/>
      <c r="XEQ33"/>
      <c r="XER33"/>
      <c r="XES33"/>
      <c r="XET33"/>
      <c r="XEU33"/>
      <c r="XEV33"/>
      <c r="XEW33"/>
      <c r="XEX33"/>
      <c r="XEY33"/>
      <c r="XEZ33"/>
      <c r="XFA33"/>
      <c r="XFB33"/>
      <c r="XFC33"/>
      <c r="XFD33"/>
    </row>
    <row r="34" s="1" customFormat="1" ht="53" customHeight="1" spans="1:16384">
      <c r="A34" s="44"/>
      <c r="B34" s="52"/>
      <c r="C34" s="46"/>
      <c r="D34" s="47"/>
      <c r="E34" s="48"/>
      <c r="F34" s="49"/>
      <c r="G34" s="50"/>
      <c r="H34" s="51"/>
      <c r="I34" s="77"/>
      <c r="J34" s="77"/>
      <c r="K34" s="77"/>
      <c r="L34" s="77"/>
      <c r="M34" s="78"/>
      <c r="N34" s="28"/>
      <c r="O34" s="28"/>
      <c r="P34" s="79" t="s">
        <v>117</v>
      </c>
      <c r="Q34" s="102"/>
      <c r="R34" s="102"/>
      <c r="S34" s="103">
        <v>56787</v>
      </c>
      <c r="T34" s="98"/>
      <c r="XEH34"/>
      <c r="XEI34"/>
      <c r="XEJ34"/>
      <c r="XEK34"/>
      <c r="XEL34"/>
      <c r="XEM34"/>
      <c r="XEN34"/>
      <c r="XEO34"/>
      <c r="XEP34"/>
      <c r="XEQ34"/>
      <c r="XER34"/>
      <c r="XES34"/>
      <c r="XET34"/>
      <c r="XEU34"/>
      <c r="XEV34"/>
      <c r="XEW34"/>
      <c r="XEX34"/>
      <c r="XEY34"/>
      <c r="XEZ34"/>
      <c r="XFA34"/>
      <c r="XFB34"/>
      <c r="XFC34"/>
      <c r="XFD34"/>
    </row>
    <row r="35" s="1" customFormat="1" ht="30" customHeight="1" spans="1:16384">
      <c r="A35" s="5" t="s">
        <v>47</v>
      </c>
      <c r="B35" s="5"/>
      <c r="C35" s="53">
        <f>SUM(C8:C34)</f>
        <v>9649778</v>
      </c>
      <c r="D35" s="54">
        <f>SUM(D8:D34)</f>
        <v>0</v>
      </c>
      <c r="E35" s="55"/>
      <c r="F35" s="55"/>
      <c r="G35" s="55"/>
      <c r="H35" s="56" t="s">
        <v>48</v>
      </c>
      <c r="I35" s="71">
        <f>SUM(I8:I34)</f>
        <v>248706.103</v>
      </c>
      <c r="J35" s="55"/>
      <c r="K35" s="71">
        <f>SUM(K8:K34)</f>
        <v>253016</v>
      </c>
      <c r="L35" s="71">
        <f>SUM(L8:L34)</f>
        <v>24430.56</v>
      </c>
      <c r="M35" s="56" t="s">
        <v>48</v>
      </c>
      <c r="N35" s="71">
        <f>SUM(N8:N34)</f>
        <v>0</v>
      </c>
      <c r="O35" s="56" t="s">
        <v>48</v>
      </c>
      <c r="P35" s="56" t="s">
        <v>48</v>
      </c>
      <c r="Q35" s="56"/>
      <c r="R35" s="56"/>
      <c r="S35" s="71">
        <f>SUM(S8:S34)</f>
        <v>9123625.34</v>
      </c>
      <c r="T35" s="104">
        <f>C35+D35-I35-K35-L35-N35-S35</f>
        <v>-0.00300000049173832</v>
      </c>
      <c r="XEH35"/>
      <c r="XEI35"/>
      <c r="XEJ35"/>
      <c r="XEK35"/>
      <c r="XEL35"/>
      <c r="XEM35"/>
      <c r="XEN35"/>
      <c r="XEO35"/>
      <c r="XEP35"/>
      <c r="XEQ35"/>
      <c r="XER35"/>
      <c r="XES35"/>
      <c r="XET35"/>
      <c r="XEU35"/>
      <c r="XEV35"/>
      <c r="XEW35"/>
      <c r="XEX35"/>
      <c r="XEY35"/>
      <c r="XEZ35"/>
      <c r="XFA35"/>
      <c r="XFB35"/>
      <c r="XFC35"/>
      <c r="XFD35"/>
    </row>
    <row r="36" s="1" customFormat="1" ht="30" customHeight="1" spans="1:16384">
      <c r="A36" s="57" t="s">
        <v>100</v>
      </c>
      <c r="B36" s="57"/>
      <c r="C36" s="57" t="s">
        <v>49</v>
      </c>
      <c r="D36" s="57"/>
      <c r="E36" s="57"/>
      <c r="F36" s="58">
        <f>N36-F37</f>
        <v>189850</v>
      </c>
      <c r="G36" s="59"/>
      <c r="H36" s="60" t="s">
        <v>101</v>
      </c>
      <c r="I36" s="80"/>
      <c r="J36" s="80"/>
      <c r="K36" s="80"/>
      <c r="L36" s="81"/>
      <c r="M36" s="57" t="s">
        <v>51</v>
      </c>
      <c r="N36" s="82">
        <v>189850</v>
      </c>
      <c r="O36" s="83"/>
      <c r="P36" s="83"/>
      <c r="Q36" s="83"/>
      <c r="R36" s="83"/>
      <c r="S36" s="83"/>
      <c r="T36" s="105"/>
      <c r="XEH36"/>
      <c r="XEI36"/>
      <c r="XEJ36"/>
      <c r="XEK36"/>
      <c r="XEL36"/>
      <c r="XEM36"/>
      <c r="XEN36"/>
      <c r="XEO36"/>
      <c r="XEP36"/>
      <c r="XEQ36"/>
      <c r="XER36"/>
      <c r="XES36"/>
      <c r="XET36"/>
      <c r="XEU36"/>
      <c r="XEV36"/>
      <c r="XEW36"/>
      <c r="XEX36"/>
      <c r="XEY36"/>
      <c r="XEZ36"/>
      <c r="XFA36"/>
      <c r="XFB36"/>
      <c r="XFC36"/>
      <c r="XFD36"/>
    </row>
    <row r="37" s="1" customFormat="1" ht="30" customHeight="1" spans="1:16384">
      <c r="A37" s="57"/>
      <c r="B37" s="57"/>
      <c r="C37" s="57" t="s">
        <v>52</v>
      </c>
      <c r="D37" s="57"/>
      <c r="E37" s="57"/>
      <c r="F37" s="58">
        <v>0</v>
      </c>
      <c r="G37" s="59"/>
      <c r="H37" s="61"/>
      <c r="I37" s="84"/>
      <c r="J37" s="84"/>
      <c r="K37" s="84"/>
      <c r="L37" s="85"/>
      <c r="M37" s="57" t="s">
        <v>53</v>
      </c>
      <c r="N37" s="86" t="s">
        <v>139</v>
      </c>
      <c r="O37" s="87"/>
      <c r="P37" s="87"/>
      <c r="Q37" s="87"/>
      <c r="R37" s="87"/>
      <c r="S37" s="87"/>
      <c r="T37" s="106"/>
      <c r="XEH37"/>
      <c r="XEI37"/>
      <c r="XEJ37"/>
      <c r="XEK37"/>
      <c r="XEL37"/>
      <c r="XEM37"/>
      <c r="XEN37"/>
      <c r="XEO37"/>
      <c r="XEP37"/>
      <c r="XEQ37"/>
      <c r="XER37"/>
      <c r="XES37"/>
      <c r="XET37"/>
      <c r="XEU37"/>
      <c r="XEV37"/>
      <c r="XEW37"/>
      <c r="XEX37"/>
      <c r="XEY37"/>
      <c r="XEZ37"/>
      <c r="XFA37"/>
      <c r="XFB37"/>
      <c r="XFC37"/>
      <c r="XFD37"/>
    </row>
    <row r="38" s="1" customFormat="1" spans="2:16384">
      <c r="B38" s="2"/>
      <c r="E38" s="3"/>
      <c r="F38" s="3"/>
      <c r="G38" s="3"/>
      <c r="I38" s="3"/>
      <c r="J38" s="3"/>
      <c r="L38" s="3"/>
      <c r="S38" s="3"/>
      <c r="XEH38"/>
      <c r="XEI38"/>
      <c r="XEJ38"/>
      <c r="XEK38"/>
      <c r="XEL38"/>
      <c r="XEM38"/>
      <c r="XEN38"/>
      <c r="XEO38"/>
      <c r="XEP38"/>
      <c r="XEQ38"/>
      <c r="XER38"/>
      <c r="XES38"/>
      <c r="XET38"/>
      <c r="XEU38"/>
      <c r="XEV38"/>
      <c r="XEW38"/>
      <c r="XEX38"/>
      <c r="XEY38"/>
      <c r="XEZ38"/>
      <c r="XFA38"/>
      <c r="XFB38"/>
      <c r="XFC38"/>
      <c r="XFD38"/>
    </row>
    <row r="39" s="1" customFormat="1" spans="2:16384">
      <c r="B39" s="2"/>
      <c r="E39" s="3"/>
      <c r="F39" s="3"/>
      <c r="G39" s="3"/>
      <c r="I39" s="3"/>
      <c r="J39" s="3"/>
      <c r="L39" s="3"/>
      <c r="S39" s="3"/>
      <c r="XEH39"/>
      <c r="XEI39"/>
      <c r="XEJ39"/>
      <c r="XEK39"/>
      <c r="XEL39"/>
      <c r="XEM39"/>
      <c r="XEN39"/>
      <c r="XEO39"/>
      <c r="XEP39"/>
      <c r="XEQ39"/>
      <c r="XER39"/>
      <c r="XES39"/>
      <c r="XET39"/>
      <c r="XEU39"/>
      <c r="XEV39"/>
      <c r="XEW39"/>
      <c r="XEX39"/>
      <c r="XEY39"/>
      <c r="XEZ39"/>
      <c r="XFA39"/>
      <c r="XFB39"/>
      <c r="XFC39"/>
      <c r="XFD39"/>
    </row>
    <row r="40" s="1" customFormat="1" spans="2:16384">
      <c r="B40" s="2"/>
      <c r="E40" s="3"/>
      <c r="F40" s="3"/>
      <c r="G40" s="3"/>
      <c r="I40" s="3"/>
      <c r="J40" s="3"/>
      <c r="L40" s="3"/>
      <c r="S40" s="3"/>
      <c r="XEH40"/>
      <c r="XEI40"/>
      <c r="XEJ40"/>
      <c r="XEK40"/>
      <c r="XEL40"/>
      <c r="XEM40"/>
      <c r="XEN40"/>
      <c r="XEO40"/>
      <c r="XEP40"/>
      <c r="XEQ40"/>
      <c r="XER40"/>
      <c r="XES40"/>
      <c r="XET40"/>
      <c r="XEU40"/>
      <c r="XEV40"/>
      <c r="XEW40"/>
      <c r="XEX40"/>
      <c r="XEY40"/>
      <c r="XEZ40"/>
      <c r="XFA40"/>
      <c r="XFB40"/>
      <c r="XFC40"/>
      <c r="XFD40"/>
    </row>
    <row r="41" s="1" customFormat="1" spans="2:16384">
      <c r="B41" s="2"/>
      <c r="E41" s="3"/>
      <c r="F41" s="3"/>
      <c r="G41" s="3"/>
      <c r="I41" s="3"/>
      <c r="J41" s="3"/>
      <c r="L41" s="3"/>
      <c r="S41" s="3"/>
      <c r="XEH41"/>
      <c r="XEI41"/>
      <c r="XEJ41"/>
      <c r="XEK41"/>
      <c r="XEL41"/>
      <c r="XEM41"/>
      <c r="XEN41"/>
      <c r="XEO41"/>
      <c r="XEP41"/>
      <c r="XEQ41"/>
      <c r="XER41"/>
      <c r="XES41"/>
      <c r="XET41"/>
      <c r="XEU41"/>
      <c r="XEV41"/>
      <c r="XEW41"/>
      <c r="XEX41"/>
      <c r="XEY41"/>
      <c r="XEZ41"/>
      <c r="XFA41"/>
      <c r="XFB41"/>
      <c r="XFC41"/>
      <c r="XFD41"/>
    </row>
    <row r="42" s="1" customFormat="1" spans="2:16384">
      <c r="B42" s="2"/>
      <c r="E42" s="3"/>
      <c r="F42" s="3"/>
      <c r="G42" s="3"/>
      <c r="I42" s="3"/>
      <c r="J42" s="3"/>
      <c r="L42" s="3"/>
      <c r="S42" s="3"/>
      <c r="XEH42"/>
      <c r="XEI42"/>
      <c r="XEJ42"/>
      <c r="XEK42"/>
      <c r="XEL42"/>
      <c r="XEM42"/>
      <c r="XEN42"/>
      <c r="XEO42"/>
      <c r="XEP42"/>
      <c r="XEQ42"/>
      <c r="XER42"/>
      <c r="XES42"/>
      <c r="XET42"/>
      <c r="XEU42"/>
      <c r="XEV42"/>
      <c r="XEW42"/>
      <c r="XEX42"/>
      <c r="XEY42"/>
      <c r="XEZ42"/>
      <c r="XFA42"/>
      <c r="XFB42"/>
      <c r="XFC42"/>
      <c r="XFD42"/>
    </row>
    <row r="43" s="1" customFormat="1" spans="2:16384">
      <c r="B43" s="62"/>
      <c r="E43" s="3"/>
      <c r="F43" s="3"/>
      <c r="G43" s="3"/>
      <c r="I43" s="3"/>
      <c r="J43" s="3"/>
      <c r="L43" s="3"/>
      <c r="S43" s="3"/>
      <c r="XEH43"/>
      <c r="XEI43"/>
      <c r="XEJ43"/>
      <c r="XEK43"/>
      <c r="XEL43"/>
      <c r="XEM43"/>
      <c r="XEN43"/>
      <c r="XEO43"/>
      <c r="XEP43"/>
      <c r="XEQ43"/>
      <c r="XER43"/>
      <c r="XES43"/>
      <c r="XET43"/>
      <c r="XEU43"/>
      <c r="XEV43"/>
      <c r="XEW43"/>
      <c r="XEX43"/>
      <c r="XEY43"/>
      <c r="XEZ43"/>
      <c r="XFA43"/>
      <c r="XFB43"/>
      <c r="XFC43"/>
      <c r="XFD43"/>
    </row>
    <row r="44" s="1" customFormat="1" spans="2:16384">
      <c r="B44" s="2"/>
      <c r="E44" s="3"/>
      <c r="F44" s="3"/>
      <c r="G44" s="3"/>
      <c r="I44" s="3"/>
      <c r="J44" s="3"/>
      <c r="L44" s="3"/>
      <c r="S44" s="3"/>
      <c r="XEH44"/>
      <c r="XEI44"/>
      <c r="XEJ44"/>
      <c r="XEK44"/>
      <c r="XEL44"/>
      <c r="XEM44"/>
      <c r="XEN44"/>
      <c r="XEO44"/>
      <c r="XEP44"/>
      <c r="XEQ44"/>
      <c r="XER44"/>
      <c r="XES44"/>
      <c r="XET44"/>
      <c r="XEU44"/>
      <c r="XEV44"/>
      <c r="XEW44"/>
      <c r="XEX44"/>
      <c r="XEY44"/>
      <c r="XEZ44"/>
      <c r="XFA44"/>
      <c r="XFB44"/>
      <c r="XFC44"/>
      <c r="XFD44"/>
    </row>
    <row r="45" s="1" customFormat="1" spans="2:16384">
      <c r="B45" s="2"/>
      <c r="E45" s="3"/>
      <c r="F45" s="3"/>
      <c r="G45" s="3"/>
      <c r="I45" s="3"/>
      <c r="J45" s="3"/>
      <c r="L45" s="3"/>
      <c r="S45" s="3"/>
      <c r="XEH45"/>
      <c r="XEI45"/>
      <c r="XEJ45"/>
      <c r="XEK45"/>
      <c r="XEL45"/>
      <c r="XEM45"/>
      <c r="XEN45"/>
      <c r="XEO45"/>
      <c r="XEP45"/>
      <c r="XEQ45"/>
      <c r="XER45"/>
      <c r="XES45"/>
      <c r="XET45"/>
      <c r="XEU45"/>
      <c r="XEV45"/>
      <c r="XEW45"/>
      <c r="XEX45"/>
      <c r="XEY45"/>
      <c r="XEZ45"/>
      <c r="XFA45"/>
      <c r="XFB45"/>
      <c r="XFC45"/>
      <c r="XFD45"/>
    </row>
    <row r="46" s="1" customFormat="1" spans="2:16384">
      <c r="B46" s="2"/>
      <c r="E46" s="3"/>
      <c r="F46" s="3"/>
      <c r="G46" s="3"/>
      <c r="I46" s="3"/>
      <c r="J46" s="3"/>
      <c r="L46" s="3"/>
      <c r="S46" s="3"/>
      <c r="XEH46"/>
      <c r="XEI46"/>
      <c r="XEJ46"/>
      <c r="XEK46"/>
      <c r="XEL46"/>
      <c r="XEM46"/>
      <c r="XEN46"/>
      <c r="XEO46"/>
      <c r="XEP46"/>
      <c r="XEQ46"/>
      <c r="XER46"/>
      <c r="XES46"/>
      <c r="XET46"/>
      <c r="XEU46"/>
      <c r="XEV46"/>
      <c r="XEW46"/>
      <c r="XEX46"/>
      <c r="XEY46"/>
      <c r="XEZ46"/>
      <c r="XFA46"/>
      <c r="XFB46"/>
      <c r="XFC46"/>
      <c r="XFD46"/>
    </row>
    <row r="47" s="1" customFormat="1" spans="2:16384">
      <c r="B47" s="2"/>
      <c r="E47" s="3"/>
      <c r="F47" s="3"/>
      <c r="G47" s="3"/>
      <c r="I47" s="3"/>
      <c r="J47" s="3"/>
      <c r="L47" s="3"/>
      <c r="S47" s="3"/>
      <c r="XEH47"/>
      <c r="XEI47"/>
      <c r="XEJ47"/>
      <c r="XEK47"/>
      <c r="XEL47"/>
      <c r="XEM47"/>
      <c r="XEN47"/>
      <c r="XEO47"/>
      <c r="XEP47"/>
      <c r="XEQ47"/>
      <c r="XER47"/>
      <c r="XES47"/>
      <c r="XET47"/>
      <c r="XEU47"/>
      <c r="XEV47"/>
      <c r="XEW47"/>
      <c r="XEX47"/>
      <c r="XEY47"/>
      <c r="XEZ47"/>
      <c r="XFA47"/>
      <c r="XFB47"/>
      <c r="XFC47"/>
      <c r="XFD47"/>
    </row>
    <row r="48" s="1" customFormat="1" spans="2:16384">
      <c r="B48" s="2"/>
      <c r="E48" s="3"/>
      <c r="F48" s="3"/>
      <c r="G48" s="3"/>
      <c r="I48" s="3"/>
      <c r="J48" s="3"/>
      <c r="L48" s="3"/>
      <c r="S48" s="3"/>
      <c r="XEH48"/>
      <c r="XEI48"/>
      <c r="XEJ48"/>
      <c r="XEK48"/>
      <c r="XEL48"/>
      <c r="XEM48"/>
      <c r="XEN48"/>
      <c r="XEO48"/>
      <c r="XEP48"/>
      <c r="XEQ48"/>
      <c r="XER48"/>
      <c r="XES48"/>
      <c r="XET48"/>
      <c r="XEU48"/>
      <c r="XEV48"/>
      <c r="XEW48"/>
      <c r="XEX48"/>
      <c r="XEY48"/>
      <c r="XEZ48"/>
      <c r="XFA48"/>
      <c r="XFB48"/>
      <c r="XFC48"/>
      <c r="XFD48"/>
    </row>
    <row r="49" s="1" customFormat="1" spans="2:16384">
      <c r="B49" s="2"/>
      <c r="E49" s="3"/>
      <c r="F49" s="3"/>
      <c r="G49" s="3"/>
      <c r="I49" s="3"/>
      <c r="J49" s="3"/>
      <c r="L49" s="3"/>
      <c r="S49" s="3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  <c r="XFD49"/>
    </row>
    <row r="50" s="1" customFormat="1" spans="2:16384">
      <c r="B50" s="2"/>
      <c r="E50" s="3"/>
      <c r="F50" s="3"/>
      <c r="G50" s="3"/>
      <c r="I50" s="3"/>
      <c r="J50" s="3"/>
      <c r="L50" s="3"/>
      <c r="S50" s="3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  <c r="XFD50"/>
    </row>
    <row r="51" s="1" customFormat="1" spans="2:16384">
      <c r="B51" s="2"/>
      <c r="E51" s="3"/>
      <c r="F51" s="3"/>
      <c r="G51" s="3"/>
      <c r="I51" s="3"/>
      <c r="J51" s="3"/>
      <c r="L51" s="3"/>
      <c r="S51" s="3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="1" customFormat="1" spans="2:16384">
      <c r="B52" s="2"/>
      <c r="E52" s="3"/>
      <c r="F52" s="3"/>
      <c r="G52" s="3"/>
      <c r="I52" s="3"/>
      <c r="J52" s="3"/>
      <c r="L52" s="3"/>
      <c r="S52" s="3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="1" customFormat="1" spans="2:16384">
      <c r="B53" s="2"/>
      <c r="E53" s="3"/>
      <c r="F53" s="3"/>
      <c r="G53" s="3"/>
      <c r="I53" s="3"/>
      <c r="J53" s="3"/>
      <c r="L53" s="3"/>
      <c r="S53" s="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="1" customFormat="1" spans="2:16384">
      <c r="B54" s="2"/>
      <c r="E54" s="3"/>
      <c r="F54" s="3"/>
      <c r="G54" s="3"/>
      <c r="I54" s="3"/>
      <c r="J54" s="3"/>
      <c r="L54" s="3"/>
      <c r="S54" s="3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="1" customFormat="1" spans="2:16384">
      <c r="B55" s="2"/>
      <c r="E55" s="3"/>
      <c r="F55" s="3">
        <f>C26+C10</f>
        <v>-488447</v>
      </c>
      <c r="G55" s="3"/>
      <c r="I55" s="3"/>
      <c r="J55" s="3"/>
      <c r="L55" s="3"/>
      <c r="S55" s="3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="1" customFormat="1" spans="2:16384">
      <c r="B56" s="2"/>
      <c r="E56" s="3"/>
      <c r="F56" s="63">
        <f>F55/C4</f>
        <v>-0.049098906100312</v>
      </c>
      <c r="G56" s="3"/>
      <c r="I56" s="3"/>
      <c r="J56" s="3"/>
      <c r="L56" s="3"/>
      <c r="S56" s="3"/>
      <c r="XEH56"/>
      <c r="XEI56"/>
      <c r="XEJ56"/>
      <c r="XEK56"/>
      <c r="XEL56"/>
      <c r="XEM56"/>
      <c r="XEN56"/>
      <c r="XEO56"/>
      <c r="XEP56"/>
      <c r="XEQ56"/>
      <c r="XER56"/>
      <c r="XES56"/>
      <c r="XET56"/>
      <c r="XEU56"/>
      <c r="XEV56"/>
      <c r="XEW56"/>
      <c r="XEX56"/>
      <c r="XEY56"/>
      <c r="XEZ56"/>
      <c r="XFA56"/>
      <c r="XFB56"/>
      <c r="XFC56"/>
      <c r="XFD5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35:B35"/>
    <mergeCell ref="C36:E36"/>
    <mergeCell ref="F36:G36"/>
    <mergeCell ref="N36:T36"/>
    <mergeCell ref="C37:E37"/>
    <mergeCell ref="F37:G37"/>
    <mergeCell ref="N37:T37"/>
    <mergeCell ref="A5:A7"/>
    <mergeCell ref="S5:S7"/>
    <mergeCell ref="T5:T7"/>
    <mergeCell ref="A36:B37"/>
    <mergeCell ref="H36:L37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以往</vt:lpstr>
      <vt:lpstr>2-1</vt:lpstr>
      <vt:lpstr>第3次</vt:lpstr>
      <vt:lpstr>第4次</vt:lpstr>
      <vt:lpstr>第5次</vt:lpstr>
      <vt:lpstr>5-2</vt:lpstr>
      <vt:lpstr>5-3</vt:lpstr>
      <vt:lpstr>5-4</vt:lpstr>
      <vt:lpstr>第六次</vt:lpstr>
      <vt:lpstr>7-1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朱敏</cp:lastModifiedBy>
  <dcterms:created xsi:type="dcterms:W3CDTF">2017-01-11T04:48:00Z</dcterms:created>
  <dcterms:modified xsi:type="dcterms:W3CDTF">2022-04-11T07:58:45Z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BE16A71186AD4DBCBE12F5123A0EF531</vt:lpwstr>
  </property>
</Properties>
</file>